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N15" i="12" l="1"/>
  <c r="N32" i="12"/>
  <c r="N54" i="12"/>
  <c r="N63" i="12"/>
  <c r="N8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3" i="12"/>
  <c r="N12" i="12"/>
  <c r="N13" i="12"/>
  <c r="N34" i="12"/>
  <c r="N37" i="12"/>
  <c r="N38" i="12"/>
  <c r="N39" i="12"/>
  <c r="N35" i="12"/>
  <c r="N36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5" i="12"/>
  <c r="N56" i="12"/>
  <c r="N57" i="12"/>
  <c r="N60" i="12"/>
  <c r="N61" i="12"/>
  <c r="N58" i="12"/>
  <c r="N62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80" i="12"/>
  <c r="N79" i="12"/>
  <c r="N81" i="12"/>
  <c r="N14" i="12"/>
  <c r="N82" i="12"/>
  <c r="N83" i="12"/>
  <c r="N84" i="12"/>
  <c r="N86" i="12"/>
  <c r="N87" i="12"/>
  <c r="N88" i="12"/>
  <c r="N89" i="12"/>
  <c r="N90" i="12"/>
  <c r="N91" i="12"/>
  <c r="N92" i="12"/>
  <c r="N93" i="12"/>
  <c r="N94" i="12"/>
  <c r="N95" i="12"/>
  <c r="N140" i="12"/>
  <c r="N141" i="12"/>
  <c r="N142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31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59" i="12"/>
  <c r="N143" i="12"/>
  <c r="N131" i="12"/>
  <c r="N132" i="12"/>
  <c r="N134" i="12"/>
  <c r="N135" i="12"/>
  <c r="N111" i="12"/>
  <c r="N112" i="12"/>
  <c r="N136" i="12"/>
  <c r="N137" i="12"/>
  <c r="N133" i="12"/>
  <c r="N138" i="12"/>
  <c r="N139" i="12"/>
  <c r="N144" i="12"/>
  <c r="N145" i="12"/>
  <c r="N146" i="12"/>
  <c r="N147" i="12"/>
  <c r="P15" i="12"/>
  <c r="P32" i="12"/>
  <c r="P54" i="12"/>
  <c r="P63" i="12"/>
  <c r="P8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3" i="12"/>
  <c r="P12" i="12"/>
  <c r="P13" i="12"/>
  <c r="P34" i="12"/>
  <c r="P37" i="12"/>
  <c r="P38" i="12"/>
  <c r="P39" i="12"/>
  <c r="P35" i="12"/>
  <c r="P36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5" i="12"/>
  <c r="P56" i="12"/>
  <c r="P57" i="12"/>
  <c r="P60" i="12"/>
  <c r="P61" i="12"/>
  <c r="P58" i="12"/>
  <c r="P62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80" i="12"/>
  <c r="P79" i="12"/>
  <c r="P81" i="12"/>
  <c r="P14" i="12"/>
  <c r="P82" i="12"/>
  <c r="P83" i="12"/>
  <c r="P84" i="12"/>
  <c r="P86" i="12"/>
  <c r="P87" i="12"/>
  <c r="P88" i="12"/>
  <c r="P89" i="12"/>
  <c r="P90" i="12"/>
  <c r="P91" i="12"/>
  <c r="P92" i="12"/>
  <c r="P93" i="12"/>
  <c r="P94" i="12"/>
  <c r="P95" i="12"/>
  <c r="P140" i="12"/>
  <c r="P141" i="12"/>
  <c r="P142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31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59" i="12"/>
  <c r="P143" i="12"/>
  <c r="P131" i="12"/>
  <c r="P132" i="12"/>
  <c r="P134" i="12"/>
  <c r="P135" i="12"/>
  <c r="P111" i="12"/>
  <c r="P112" i="12"/>
  <c r="P136" i="12"/>
  <c r="P137" i="12"/>
  <c r="P133" i="12"/>
  <c r="P138" i="12"/>
  <c r="P139" i="12"/>
  <c r="P144" i="12"/>
  <c r="P145" i="12"/>
  <c r="P146" i="12"/>
  <c r="P147" i="12"/>
  <c r="R15" i="12"/>
  <c r="R32" i="12"/>
  <c r="R54" i="12"/>
  <c r="R63" i="12"/>
  <c r="R8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T30" i="12" s="1"/>
  <c r="R33" i="12"/>
  <c r="R12" i="12"/>
  <c r="R13" i="12"/>
  <c r="R34" i="12"/>
  <c r="R37" i="12"/>
  <c r="R38" i="12"/>
  <c r="T38" i="12" s="1"/>
  <c r="R39" i="12"/>
  <c r="R35" i="12"/>
  <c r="R36" i="12"/>
  <c r="R40" i="12"/>
  <c r="R41" i="12"/>
  <c r="R42" i="12"/>
  <c r="T42" i="12" s="1"/>
  <c r="R43" i="12"/>
  <c r="R44" i="12"/>
  <c r="R45" i="12"/>
  <c r="R46" i="12"/>
  <c r="R47" i="12"/>
  <c r="R48" i="12"/>
  <c r="T48" i="12" s="1"/>
  <c r="R49" i="12"/>
  <c r="R50" i="12"/>
  <c r="R51" i="12"/>
  <c r="R52" i="12"/>
  <c r="R53" i="12"/>
  <c r="R55" i="12"/>
  <c r="T55" i="12" s="1"/>
  <c r="R56" i="12"/>
  <c r="R57" i="12"/>
  <c r="R60" i="12"/>
  <c r="R61" i="12"/>
  <c r="R58" i="12"/>
  <c r="R62" i="12"/>
  <c r="R64" i="12"/>
  <c r="R65" i="12"/>
  <c r="R66" i="12"/>
  <c r="R67" i="12"/>
  <c r="R68" i="12"/>
  <c r="R69" i="12"/>
  <c r="R70" i="12"/>
  <c r="R71" i="12"/>
  <c r="T71" i="12" s="1"/>
  <c r="R72" i="12"/>
  <c r="R73" i="12"/>
  <c r="R74" i="12"/>
  <c r="R75" i="12"/>
  <c r="T75" i="12" s="1"/>
  <c r="R76" i="12"/>
  <c r="R77" i="12"/>
  <c r="T77" i="12" s="1"/>
  <c r="R78" i="12"/>
  <c r="R80" i="12"/>
  <c r="T80" i="12" s="1"/>
  <c r="R79" i="12"/>
  <c r="R81" i="12"/>
  <c r="R14" i="12"/>
  <c r="R82" i="12"/>
  <c r="R83" i="12"/>
  <c r="R84" i="12"/>
  <c r="T84" i="12" s="1"/>
  <c r="R86" i="12"/>
  <c r="R87" i="12"/>
  <c r="R88" i="12"/>
  <c r="R89" i="12"/>
  <c r="T89" i="12" s="1"/>
  <c r="R90" i="12"/>
  <c r="R91" i="12"/>
  <c r="R92" i="12"/>
  <c r="R93" i="12"/>
  <c r="R94" i="12"/>
  <c r="R95" i="12"/>
  <c r="T95" i="12" s="1"/>
  <c r="R140" i="12"/>
  <c r="R141" i="12"/>
  <c r="T141" i="12" s="1"/>
  <c r="R142" i="12"/>
  <c r="T142" i="12" s="1"/>
  <c r="R96" i="12"/>
  <c r="R97" i="12"/>
  <c r="R98" i="12"/>
  <c r="R99" i="12"/>
  <c r="R100" i="12"/>
  <c r="T100" i="12" s="1"/>
  <c r="R101" i="12"/>
  <c r="R102" i="12"/>
  <c r="R103" i="12"/>
  <c r="R104" i="12"/>
  <c r="T104" i="12" s="1"/>
  <c r="R105" i="12"/>
  <c r="R106" i="12"/>
  <c r="T106" i="12" s="1"/>
  <c r="R107" i="12"/>
  <c r="T107" i="12" s="1"/>
  <c r="R108" i="12"/>
  <c r="T108" i="12" s="1"/>
  <c r="R109" i="12"/>
  <c r="R110" i="12"/>
  <c r="T110" i="12" s="1"/>
  <c r="R31" i="12"/>
  <c r="R113" i="12"/>
  <c r="R114" i="12"/>
  <c r="R115" i="12"/>
  <c r="R116" i="12"/>
  <c r="R117" i="12"/>
  <c r="T117" i="12" s="1"/>
  <c r="R118" i="12"/>
  <c r="R119" i="12"/>
  <c r="T119" i="12" s="1"/>
  <c r="R120" i="12"/>
  <c r="R121" i="12"/>
  <c r="R122" i="12"/>
  <c r="R123" i="12"/>
  <c r="T123" i="12" s="1"/>
  <c r="R124" i="12"/>
  <c r="R125" i="12"/>
  <c r="T125" i="12" s="1"/>
  <c r="R126" i="12"/>
  <c r="R127" i="12"/>
  <c r="R128" i="12"/>
  <c r="R129" i="12"/>
  <c r="T129" i="12" s="1"/>
  <c r="R130" i="12"/>
  <c r="T130" i="12" s="1"/>
  <c r="R59" i="12"/>
  <c r="T59" i="12" s="1"/>
  <c r="R143" i="12"/>
  <c r="T143" i="12" s="1"/>
  <c r="R131" i="12"/>
  <c r="R132" i="12"/>
  <c r="T132" i="12" s="1"/>
  <c r="R134" i="12"/>
  <c r="T134" i="12" s="1"/>
  <c r="R135" i="12"/>
  <c r="T135" i="12" s="1"/>
  <c r="R111" i="12"/>
  <c r="T111" i="12" s="1"/>
  <c r="R112" i="12"/>
  <c r="T112" i="12" s="1"/>
  <c r="R136" i="12"/>
  <c r="R137" i="12"/>
  <c r="T137" i="12" s="1"/>
  <c r="R133" i="12"/>
  <c r="T133" i="12" s="1"/>
  <c r="R138" i="12"/>
  <c r="R139" i="12"/>
  <c r="T139" i="12" s="1"/>
  <c r="R144" i="12"/>
  <c r="T144" i="12" s="1"/>
  <c r="R145" i="12"/>
  <c r="T145" i="12" s="1"/>
  <c r="R146" i="12"/>
  <c r="T146" i="12" s="1"/>
  <c r="R147" i="12"/>
  <c r="T147" i="12" s="1"/>
  <c r="T15" i="12"/>
  <c r="T32" i="12"/>
  <c r="T54" i="12"/>
  <c r="T63" i="12"/>
  <c r="T8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3" i="12"/>
  <c r="T12" i="12"/>
  <c r="T13" i="12"/>
  <c r="T34" i="12"/>
  <c r="T37" i="12"/>
  <c r="T39" i="12"/>
  <c r="T35" i="12"/>
  <c r="T36" i="12"/>
  <c r="T40" i="12"/>
  <c r="T41" i="12"/>
  <c r="T43" i="12"/>
  <c r="T44" i="12"/>
  <c r="T45" i="12"/>
  <c r="T46" i="12"/>
  <c r="T47" i="12"/>
  <c r="T49" i="12"/>
  <c r="T50" i="12"/>
  <c r="T51" i="12"/>
  <c r="T52" i="12"/>
  <c r="T53" i="12"/>
  <c r="T56" i="12"/>
  <c r="T57" i="12"/>
  <c r="T60" i="12"/>
  <c r="T61" i="12"/>
  <c r="T58" i="12"/>
  <c r="T64" i="12"/>
  <c r="T65" i="12"/>
  <c r="T66" i="12"/>
  <c r="T67" i="12"/>
  <c r="T68" i="12"/>
  <c r="T70" i="12"/>
  <c r="T72" i="12"/>
  <c r="T73" i="12"/>
  <c r="T74" i="12"/>
  <c r="T76" i="12"/>
  <c r="T78" i="12"/>
  <c r="T79" i="12"/>
  <c r="T14" i="12"/>
  <c r="T82" i="12"/>
  <c r="T83" i="12"/>
  <c r="T86" i="12"/>
  <c r="T88" i="12"/>
  <c r="T90" i="12"/>
  <c r="T91" i="12"/>
  <c r="T92" i="12"/>
  <c r="T94" i="12"/>
  <c r="T140" i="12"/>
  <c r="T97" i="12"/>
  <c r="T98" i="12"/>
  <c r="T99" i="12"/>
  <c r="T101" i="12"/>
  <c r="T103" i="12"/>
  <c r="T105" i="12"/>
  <c r="T109" i="12"/>
  <c r="T31" i="12"/>
  <c r="T113" i="12"/>
  <c r="T116" i="12"/>
  <c r="T118" i="12"/>
  <c r="T120" i="12"/>
  <c r="T122" i="12"/>
  <c r="T124" i="12"/>
  <c r="T126" i="12"/>
  <c r="T128" i="12"/>
  <c r="H23" i="9"/>
  <c r="H29" i="9"/>
  <c r="H35" i="9"/>
  <c r="H41" i="9"/>
  <c r="H47" i="9"/>
  <c r="H53" i="9"/>
  <c r="H59" i="9"/>
  <c r="H65" i="9"/>
  <c r="H71" i="9"/>
  <c r="H77" i="9"/>
  <c r="H83" i="9"/>
  <c r="H89" i="9"/>
  <c r="H95" i="9"/>
  <c r="H101" i="9"/>
  <c r="H107" i="9"/>
  <c r="H113" i="9"/>
  <c r="H119" i="9"/>
  <c r="H125" i="9"/>
  <c r="H131" i="9"/>
  <c r="H137" i="9"/>
  <c r="H143" i="9"/>
  <c r="H149" i="9"/>
  <c r="H155" i="9"/>
  <c r="H161" i="9"/>
  <c r="H167" i="9"/>
  <c r="H173" i="9"/>
  <c r="H179" i="9"/>
  <c r="H185" i="9"/>
  <c r="H191" i="9"/>
  <c r="H197" i="9"/>
  <c r="H203" i="9"/>
  <c r="H209" i="9"/>
  <c r="H215" i="9"/>
  <c r="H221" i="9"/>
  <c r="H227" i="9"/>
  <c r="H233" i="9"/>
  <c r="H239" i="9"/>
  <c r="H245" i="9"/>
  <c r="H251" i="9"/>
  <c r="H257" i="9"/>
  <c r="H263" i="9"/>
  <c r="H269" i="9"/>
  <c r="H275" i="9"/>
  <c r="H281" i="9"/>
  <c r="H287" i="9"/>
  <c r="H293" i="9"/>
  <c r="H299" i="9"/>
  <c r="H305" i="9"/>
  <c r="H311" i="9"/>
  <c r="H317" i="9"/>
  <c r="H323" i="9"/>
  <c r="H329" i="9"/>
  <c r="H335" i="9"/>
  <c r="H341" i="9"/>
  <c r="H347" i="9"/>
  <c r="H353" i="9"/>
  <c r="H359" i="9"/>
  <c r="H365" i="9"/>
  <c r="H371" i="9"/>
  <c r="H377" i="9"/>
  <c r="H383" i="9"/>
  <c r="H389" i="9"/>
  <c r="H395" i="9"/>
  <c r="H401" i="9"/>
  <c r="H407" i="9"/>
  <c r="H413" i="9"/>
  <c r="H419" i="9"/>
  <c r="H425" i="9"/>
  <c r="H431" i="9"/>
  <c r="H437" i="9"/>
  <c r="H443" i="9"/>
  <c r="H449" i="9"/>
  <c r="H455" i="9"/>
  <c r="H461" i="9"/>
  <c r="H467" i="9"/>
  <c r="H473" i="9"/>
  <c r="H479" i="9"/>
  <c r="H485" i="9"/>
  <c r="H491" i="9"/>
  <c r="H497" i="9"/>
  <c r="H503" i="9"/>
  <c r="H509" i="9"/>
  <c r="H515" i="9"/>
  <c r="H521" i="9"/>
  <c r="H527" i="9"/>
  <c r="H533" i="9"/>
  <c r="H539" i="9"/>
  <c r="H545" i="9"/>
  <c r="H551" i="9"/>
  <c r="H557" i="9"/>
  <c r="H563" i="9"/>
  <c r="H569" i="9"/>
  <c r="H575" i="9"/>
  <c r="H581" i="9"/>
  <c r="H587" i="9"/>
  <c r="H593" i="9"/>
  <c r="H599" i="9"/>
  <c r="H605" i="9"/>
  <c r="H611" i="9"/>
  <c r="H617" i="9"/>
  <c r="H623" i="9"/>
  <c r="H629" i="9"/>
  <c r="H635" i="9"/>
  <c r="H641" i="9"/>
  <c r="H647" i="9"/>
  <c r="H653" i="9"/>
  <c r="H659" i="9"/>
  <c r="H665" i="9"/>
  <c r="H671" i="9"/>
  <c r="H667" i="9"/>
  <c r="H662" i="9"/>
  <c r="H675" i="9"/>
  <c r="H24" i="9"/>
  <c r="H30" i="9"/>
  <c r="H36" i="9"/>
  <c r="H42" i="9"/>
  <c r="H48" i="9"/>
  <c r="H54" i="9"/>
  <c r="H60" i="9"/>
  <c r="H66" i="9"/>
  <c r="H72" i="9"/>
  <c r="H78" i="9"/>
  <c r="H84" i="9"/>
  <c r="H90" i="9"/>
  <c r="H96" i="9"/>
  <c r="H102" i="9"/>
  <c r="H108" i="9"/>
  <c r="H114" i="9"/>
  <c r="H120" i="9"/>
  <c r="H126" i="9"/>
  <c r="H132" i="9"/>
  <c r="H138" i="9"/>
  <c r="H144" i="9"/>
  <c r="H150" i="9"/>
  <c r="H156" i="9"/>
  <c r="H162" i="9"/>
  <c r="H168" i="9"/>
  <c r="H174" i="9"/>
  <c r="H180" i="9"/>
  <c r="H186" i="9"/>
  <c r="H192" i="9"/>
  <c r="H198" i="9"/>
  <c r="H204" i="9"/>
  <c r="H210" i="9"/>
  <c r="H216" i="9"/>
  <c r="H222" i="9"/>
  <c r="H228" i="9"/>
  <c r="H234" i="9"/>
  <c r="H240" i="9"/>
  <c r="H246" i="9"/>
  <c r="H252" i="9"/>
  <c r="H258" i="9"/>
  <c r="H264" i="9"/>
  <c r="H270" i="9"/>
  <c r="H276" i="9"/>
  <c r="H282" i="9"/>
  <c r="H288" i="9"/>
  <c r="H294" i="9"/>
  <c r="H300" i="9"/>
  <c r="H306" i="9"/>
  <c r="H312" i="9"/>
  <c r="H318" i="9"/>
  <c r="H324" i="9"/>
  <c r="H330" i="9"/>
  <c r="H336" i="9"/>
  <c r="H342" i="9"/>
  <c r="H348" i="9"/>
  <c r="H354" i="9"/>
  <c r="H360" i="9"/>
  <c r="H366" i="9"/>
  <c r="H372" i="9"/>
  <c r="H378" i="9"/>
  <c r="H384" i="9"/>
  <c r="H390" i="9"/>
  <c r="H396" i="9"/>
  <c r="H402" i="9"/>
  <c r="H408" i="9"/>
  <c r="H414" i="9"/>
  <c r="H420" i="9"/>
  <c r="H426" i="9"/>
  <c r="H432" i="9"/>
  <c r="H438" i="9"/>
  <c r="H444" i="9"/>
  <c r="H450" i="9"/>
  <c r="H456" i="9"/>
  <c r="H462" i="9"/>
  <c r="H468" i="9"/>
  <c r="H474" i="9"/>
  <c r="H480" i="9"/>
  <c r="H486" i="9"/>
  <c r="H492" i="9"/>
  <c r="H498" i="9"/>
  <c r="H504" i="9"/>
  <c r="H510" i="9"/>
  <c r="H516" i="9"/>
  <c r="H522" i="9"/>
  <c r="H528" i="9"/>
  <c r="H534" i="9"/>
  <c r="H540" i="9"/>
  <c r="H546" i="9"/>
  <c r="H552" i="9"/>
  <c r="H558" i="9"/>
  <c r="H564" i="9"/>
  <c r="H570" i="9"/>
  <c r="H576" i="9"/>
  <c r="H582" i="9"/>
  <c r="H588" i="9"/>
  <c r="H594" i="9"/>
  <c r="H600" i="9"/>
  <c r="H606" i="9"/>
  <c r="H612" i="9"/>
  <c r="H618" i="9"/>
  <c r="H624" i="9"/>
  <c r="H630" i="9"/>
  <c r="H636" i="9"/>
  <c r="H642" i="9"/>
  <c r="H648" i="9"/>
  <c r="H654" i="9"/>
  <c r="H660" i="9"/>
  <c r="H666" i="9"/>
  <c r="H672" i="9"/>
  <c r="H673" i="9"/>
  <c r="H657" i="9"/>
  <c r="H25" i="9"/>
  <c r="H31" i="9"/>
  <c r="H37" i="9"/>
  <c r="H43" i="9"/>
  <c r="H49" i="9"/>
  <c r="H55" i="9"/>
  <c r="H61" i="9"/>
  <c r="H67" i="9"/>
  <c r="H73" i="9"/>
  <c r="H79" i="9"/>
  <c r="H85" i="9"/>
  <c r="H91" i="9"/>
  <c r="H97" i="9"/>
  <c r="H103" i="9"/>
  <c r="H109" i="9"/>
  <c r="H115" i="9"/>
  <c r="H121" i="9"/>
  <c r="H127" i="9"/>
  <c r="H133" i="9"/>
  <c r="H139" i="9"/>
  <c r="H145" i="9"/>
  <c r="H151" i="9"/>
  <c r="H157" i="9"/>
  <c r="H163" i="9"/>
  <c r="H169" i="9"/>
  <c r="H175" i="9"/>
  <c r="H181" i="9"/>
  <c r="H187" i="9"/>
  <c r="H193" i="9"/>
  <c r="H199" i="9"/>
  <c r="H205" i="9"/>
  <c r="H211" i="9"/>
  <c r="H217" i="9"/>
  <c r="H223" i="9"/>
  <c r="H229" i="9"/>
  <c r="H235" i="9"/>
  <c r="H241" i="9"/>
  <c r="H247" i="9"/>
  <c r="H253" i="9"/>
  <c r="H259" i="9"/>
  <c r="H265" i="9"/>
  <c r="H271" i="9"/>
  <c r="H277" i="9"/>
  <c r="H283" i="9"/>
  <c r="H289" i="9"/>
  <c r="H295" i="9"/>
  <c r="H301" i="9"/>
  <c r="H307" i="9"/>
  <c r="H313" i="9"/>
  <c r="H319" i="9"/>
  <c r="H325" i="9"/>
  <c r="H331" i="9"/>
  <c r="H337" i="9"/>
  <c r="H343" i="9"/>
  <c r="H349" i="9"/>
  <c r="H355" i="9"/>
  <c r="H361" i="9"/>
  <c r="H367" i="9"/>
  <c r="H373" i="9"/>
  <c r="H379" i="9"/>
  <c r="H385" i="9"/>
  <c r="H391" i="9"/>
  <c r="H397" i="9"/>
  <c r="H403" i="9"/>
  <c r="H409" i="9"/>
  <c r="H415" i="9"/>
  <c r="H421" i="9"/>
  <c r="H427" i="9"/>
  <c r="H433" i="9"/>
  <c r="H439" i="9"/>
  <c r="H445" i="9"/>
  <c r="H451" i="9"/>
  <c r="H457" i="9"/>
  <c r="H463" i="9"/>
  <c r="H469" i="9"/>
  <c r="H475" i="9"/>
  <c r="H481" i="9"/>
  <c r="H487" i="9"/>
  <c r="H493" i="9"/>
  <c r="H499" i="9"/>
  <c r="H505" i="9"/>
  <c r="H511" i="9"/>
  <c r="H517" i="9"/>
  <c r="H523" i="9"/>
  <c r="H529" i="9"/>
  <c r="H535" i="9"/>
  <c r="H541" i="9"/>
  <c r="H547" i="9"/>
  <c r="H553" i="9"/>
  <c r="H559" i="9"/>
  <c r="H565" i="9"/>
  <c r="H571" i="9"/>
  <c r="H577" i="9"/>
  <c r="H583" i="9"/>
  <c r="H589" i="9"/>
  <c r="H595" i="9"/>
  <c r="H601" i="9"/>
  <c r="H607" i="9"/>
  <c r="H613" i="9"/>
  <c r="H619" i="9"/>
  <c r="H625" i="9"/>
  <c r="H631" i="9"/>
  <c r="H637" i="9"/>
  <c r="H643" i="9"/>
  <c r="H649" i="9"/>
  <c r="H655" i="9"/>
  <c r="H661" i="9"/>
  <c r="H668" i="9"/>
  <c r="H674" i="9"/>
  <c r="H676" i="9"/>
  <c r="H26" i="9"/>
  <c r="H32" i="9"/>
  <c r="H38" i="9"/>
  <c r="H44" i="9"/>
  <c r="H50" i="9"/>
  <c r="H56" i="9"/>
  <c r="H62" i="9"/>
  <c r="H68" i="9"/>
  <c r="H74" i="9"/>
  <c r="H80" i="9"/>
  <c r="H86" i="9"/>
  <c r="H92" i="9"/>
  <c r="H98" i="9"/>
  <c r="H104" i="9"/>
  <c r="H110" i="9"/>
  <c r="H116" i="9"/>
  <c r="H122" i="9"/>
  <c r="H128" i="9"/>
  <c r="H134" i="9"/>
  <c r="H140" i="9"/>
  <c r="H146" i="9"/>
  <c r="H152" i="9"/>
  <c r="H158" i="9"/>
  <c r="H164" i="9"/>
  <c r="H170" i="9"/>
  <c r="H176" i="9"/>
  <c r="H182" i="9"/>
  <c r="H188" i="9"/>
  <c r="H194" i="9"/>
  <c r="H200" i="9"/>
  <c r="H206" i="9"/>
  <c r="H212" i="9"/>
  <c r="H218" i="9"/>
  <c r="H224" i="9"/>
  <c r="H230" i="9"/>
  <c r="H236" i="9"/>
  <c r="H242" i="9"/>
  <c r="H248" i="9"/>
  <c r="H254" i="9"/>
  <c r="H260" i="9"/>
  <c r="H266" i="9"/>
  <c r="H272" i="9"/>
  <c r="H278" i="9"/>
  <c r="H284" i="9"/>
  <c r="H290" i="9"/>
  <c r="H296" i="9"/>
  <c r="H302" i="9"/>
  <c r="H308" i="9"/>
  <c r="H314" i="9"/>
  <c r="H320" i="9"/>
  <c r="H326" i="9"/>
  <c r="H332" i="9"/>
  <c r="H338" i="9"/>
  <c r="H344" i="9"/>
  <c r="H350" i="9"/>
  <c r="H356" i="9"/>
  <c r="H362" i="9"/>
  <c r="H368" i="9"/>
  <c r="H374" i="9"/>
  <c r="H380" i="9"/>
  <c r="H386" i="9"/>
  <c r="H392" i="9"/>
  <c r="H398" i="9"/>
  <c r="H404" i="9"/>
  <c r="H410" i="9"/>
  <c r="H416" i="9"/>
  <c r="H422" i="9"/>
  <c r="H428" i="9"/>
  <c r="H434" i="9"/>
  <c r="H440" i="9"/>
  <c r="H446" i="9"/>
  <c r="H452" i="9"/>
  <c r="H458" i="9"/>
  <c r="H464" i="9"/>
  <c r="H470" i="9"/>
  <c r="H476" i="9"/>
  <c r="H482" i="9"/>
  <c r="H488" i="9"/>
  <c r="H494" i="9"/>
  <c r="H500" i="9"/>
  <c r="H506" i="9"/>
  <c r="H512" i="9"/>
  <c r="H518" i="9"/>
  <c r="H524" i="9"/>
  <c r="H530" i="9"/>
  <c r="H536" i="9"/>
  <c r="H542" i="9"/>
  <c r="H548" i="9"/>
  <c r="H554" i="9"/>
  <c r="H560" i="9"/>
  <c r="H566" i="9"/>
  <c r="H572" i="9"/>
  <c r="H578" i="9"/>
  <c r="H584" i="9"/>
  <c r="H590" i="9"/>
  <c r="H596" i="9"/>
  <c r="H602" i="9"/>
  <c r="H608" i="9"/>
  <c r="H614" i="9"/>
  <c r="H620" i="9"/>
  <c r="H626" i="9"/>
  <c r="H632" i="9"/>
  <c r="H638" i="9"/>
  <c r="H644" i="9"/>
  <c r="H650" i="9"/>
  <c r="H656" i="9"/>
  <c r="H663" i="9"/>
  <c r="H27" i="9"/>
  <c r="H33" i="9"/>
  <c r="H39" i="9"/>
  <c r="H45" i="9"/>
  <c r="H51" i="9"/>
  <c r="H57" i="9"/>
  <c r="H63" i="9"/>
  <c r="H69" i="9"/>
  <c r="H75" i="9"/>
  <c r="H81" i="9"/>
  <c r="H87" i="9"/>
  <c r="H93" i="9"/>
  <c r="H99" i="9"/>
  <c r="H105" i="9"/>
  <c r="H111" i="9"/>
  <c r="H117" i="9"/>
  <c r="H123" i="9"/>
  <c r="H129" i="9"/>
  <c r="H135" i="9"/>
  <c r="H141" i="9"/>
  <c r="H147" i="9"/>
  <c r="H153" i="9"/>
  <c r="H159" i="9"/>
  <c r="H165" i="9"/>
  <c r="H171" i="9"/>
  <c r="H177" i="9"/>
  <c r="H183" i="9"/>
  <c r="H189" i="9"/>
  <c r="H195" i="9"/>
  <c r="H201" i="9"/>
  <c r="H207" i="9"/>
  <c r="H213" i="9"/>
  <c r="H219" i="9"/>
  <c r="H225" i="9"/>
  <c r="H231" i="9"/>
  <c r="H237" i="9"/>
  <c r="H243" i="9"/>
  <c r="H249" i="9"/>
  <c r="H255" i="9"/>
  <c r="H261" i="9"/>
  <c r="H267" i="9"/>
  <c r="H273" i="9"/>
  <c r="H279" i="9"/>
  <c r="H285" i="9"/>
  <c r="H291" i="9"/>
  <c r="H297" i="9"/>
  <c r="H303" i="9"/>
  <c r="H309" i="9"/>
  <c r="H315" i="9"/>
  <c r="H321" i="9"/>
  <c r="H327" i="9"/>
  <c r="H333" i="9"/>
  <c r="H339" i="9"/>
  <c r="H345" i="9"/>
  <c r="H351" i="9"/>
  <c r="H357" i="9"/>
  <c r="H363" i="9"/>
  <c r="H369" i="9"/>
  <c r="H375" i="9"/>
  <c r="H381" i="9"/>
  <c r="H387" i="9"/>
  <c r="H393" i="9"/>
  <c r="H399" i="9"/>
  <c r="H405" i="9"/>
  <c r="H411" i="9"/>
  <c r="H417" i="9"/>
  <c r="H423" i="9"/>
  <c r="H429" i="9"/>
  <c r="H435" i="9"/>
  <c r="H441" i="9"/>
  <c r="H447" i="9"/>
  <c r="H453" i="9"/>
  <c r="H459" i="9"/>
  <c r="H465" i="9"/>
  <c r="H471" i="9"/>
  <c r="H477" i="9"/>
  <c r="H483" i="9"/>
  <c r="H489" i="9"/>
  <c r="H495" i="9"/>
  <c r="H501" i="9"/>
  <c r="H507" i="9"/>
  <c r="H513" i="9"/>
  <c r="H519" i="9"/>
  <c r="H525" i="9"/>
  <c r="H531" i="9"/>
  <c r="H537" i="9"/>
  <c r="H543" i="9"/>
  <c r="H549" i="9"/>
  <c r="H555" i="9"/>
  <c r="H561" i="9"/>
  <c r="H567" i="9"/>
  <c r="H573" i="9"/>
  <c r="H579" i="9"/>
  <c r="H585" i="9"/>
  <c r="H591" i="9"/>
  <c r="H597" i="9"/>
  <c r="H603" i="9"/>
  <c r="H609" i="9"/>
  <c r="H615" i="9"/>
  <c r="H621" i="9"/>
  <c r="H627" i="9"/>
  <c r="H633" i="9"/>
  <c r="H639" i="9"/>
  <c r="H645" i="9"/>
  <c r="H651" i="9"/>
  <c r="H669" i="9"/>
  <c r="H28" i="9"/>
  <c r="H34" i="9"/>
  <c r="H40" i="9"/>
  <c r="H46" i="9"/>
  <c r="H52" i="9"/>
  <c r="H58" i="9"/>
  <c r="H64" i="9"/>
  <c r="H70" i="9"/>
  <c r="H76" i="9"/>
  <c r="H82" i="9"/>
  <c r="H88" i="9"/>
  <c r="H94" i="9"/>
  <c r="H100" i="9"/>
  <c r="H106" i="9"/>
  <c r="H112" i="9"/>
  <c r="H118" i="9"/>
  <c r="H124" i="9"/>
  <c r="H130" i="9"/>
  <c r="H136" i="9"/>
  <c r="H142" i="9"/>
  <c r="H148" i="9"/>
  <c r="H154" i="9"/>
  <c r="H160" i="9"/>
  <c r="H166" i="9"/>
  <c r="H172" i="9"/>
  <c r="H178" i="9"/>
  <c r="H184" i="9"/>
  <c r="H190" i="9"/>
  <c r="H196" i="9"/>
  <c r="H202" i="9"/>
  <c r="H208" i="9"/>
  <c r="H214" i="9"/>
  <c r="H220" i="9"/>
  <c r="H226" i="9"/>
  <c r="H232" i="9"/>
  <c r="H238" i="9"/>
  <c r="H244" i="9"/>
  <c r="H250" i="9"/>
  <c r="H256" i="9"/>
  <c r="H262" i="9"/>
  <c r="H268" i="9"/>
  <c r="H274" i="9"/>
  <c r="H280" i="9"/>
  <c r="H286" i="9"/>
  <c r="H292" i="9"/>
  <c r="H298" i="9"/>
  <c r="H304" i="9"/>
  <c r="H310" i="9"/>
  <c r="H316" i="9"/>
  <c r="H322" i="9"/>
  <c r="H328" i="9"/>
  <c r="H334" i="9"/>
  <c r="H340" i="9"/>
  <c r="H346" i="9"/>
  <c r="H352" i="9"/>
  <c r="H358" i="9"/>
  <c r="H364" i="9"/>
  <c r="H370" i="9"/>
  <c r="H376" i="9"/>
  <c r="H382" i="9"/>
  <c r="H388" i="9"/>
  <c r="H394" i="9"/>
  <c r="H400" i="9"/>
  <c r="H406" i="9"/>
  <c r="H412" i="9"/>
  <c r="H418" i="9"/>
  <c r="H424" i="9"/>
  <c r="H430" i="9"/>
  <c r="H436" i="9"/>
  <c r="H442" i="9"/>
  <c r="H448" i="9"/>
  <c r="H454" i="9"/>
  <c r="H460" i="9"/>
  <c r="H466" i="9"/>
  <c r="H472" i="9"/>
  <c r="H478" i="9"/>
  <c r="H484" i="9"/>
  <c r="H490" i="9"/>
  <c r="H496" i="9"/>
  <c r="H502" i="9"/>
  <c r="H508" i="9"/>
  <c r="H514" i="9"/>
  <c r="H520" i="9"/>
  <c r="H526" i="9"/>
  <c r="H532" i="9"/>
  <c r="H538" i="9"/>
  <c r="H544" i="9"/>
  <c r="H550" i="9"/>
  <c r="H556" i="9"/>
  <c r="H562" i="9"/>
  <c r="H568" i="9"/>
  <c r="H574" i="9"/>
  <c r="H580" i="9"/>
  <c r="H586" i="9"/>
  <c r="H592" i="9"/>
  <c r="H598" i="9"/>
  <c r="H604" i="9"/>
  <c r="H610" i="9"/>
  <c r="H616" i="9"/>
  <c r="H622" i="9"/>
  <c r="H628" i="9"/>
  <c r="H634" i="9"/>
  <c r="H640" i="9"/>
  <c r="H646" i="9"/>
  <c r="H652" i="9"/>
  <c r="H658" i="9"/>
  <c r="H664" i="9"/>
  <c r="H670" i="9"/>
  <c r="H22" i="9"/>
  <c r="S23" i="9"/>
  <c r="S29" i="9"/>
  <c r="S35" i="9"/>
  <c r="S41" i="9"/>
  <c r="S47" i="9"/>
  <c r="S53" i="9"/>
  <c r="S59" i="9"/>
  <c r="S65" i="9"/>
  <c r="S71" i="9"/>
  <c r="S77" i="9"/>
  <c r="S83" i="9"/>
  <c r="S89" i="9"/>
  <c r="S95" i="9"/>
  <c r="S101" i="9"/>
  <c r="S107" i="9"/>
  <c r="S113" i="9"/>
  <c r="S119" i="9"/>
  <c r="S125" i="9"/>
  <c r="S131" i="9"/>
  <c r="S137" i="9"/>
  <c r="S143" i="9"/>
  <c r="S149" i="9"/>
  <c r="S155" i="9"/>
  <c r="S161" i="9"/>
  <c r="S167" i="9"/>
  <c r="S173" i="9"/>
  <c r="S179" i="9"/>
  <c r="S185" i="9"/>
  <c r="S191" i="9"/>
  <c r="S197" i="9"/>
  <c r="S203" i="9"/>
  <c r="S209" i="9"/>
  <c r="S215" i="9"/>
  <c r="S156" i="9"/>
  <c r="S174" i="9"/>
  <c r="S198" i="9"/>
  <c r="S24" i="9"/>
  <c r="S30" i="9"/>
  <c r="S36" i="9"/>
  <c r="S42" i="9"/>
  <c r="S48" i="9"/>
  <c r="S54" i="9"/>
  <c r="S60" i="9"/>
  <c r="S66" i="9"/>
  <c r="S72" i="9"/>
  <c r="S78" i="9"/>
  <c r="S84" i="9"/>
  <c r="S90" i="9"/>
  <c r="S96" i="9"/>
  <c r="S102" i="9"/>
  <c r="S108" i="9"/>
  <c r="S114" i="9"/>
  <c r="S120" i="9"/>
  <c r="S126" i="9"/>
  <c r="S132" i="9"/>
  <c r="S138" i="9"/>
  <c r="S144" i="9"/>
  <c r="S150" i="9"/>
  <c r="S25" i="9"/>
  <c r="S31" i="9"/>
  <c r="S37" i="9"/>
  <c r="S43" i="9"/>
  <c r="S49" i="9"/>
  <c r="S55" i="9"/>
  <c r="S61" i="9"/>
  <c r="S67" i="9"/>
  <c r="S73" i="9"/>
  <c r="S79" i="9"/>
  <c r="S85" i="9"/>
  <c r="S91" i="9"/>
  <c r="S97" i="9"/>
  <c r="S103" i="9"/>
  <c r="S109" i="9"/>
  <c r="S115" i="9"/>
  <c r="S121" i="9"/>
  <c r="S127" i="9"/>
  <c r="S133" i="9"/>
  <c r="S139" i="9"/>
  <c r="S145" i="9"/>
  <c r="S151" i="9"/>
  <c r="S157" i="9"/>
  <c r="S163" i="9"/>
  <c r="S169" i="9"/>
  <c r="S175" i="9"/>
  <c r="S181" i="9"/>
  <c r="S187" i="9"/>
  <c r="S193" i="9"/>
  <c r="S199" i="9"/>
  <c r="S205" i="9"/>
  <c r="S211" i="9"/>
  <c r="S162" i="9"/>
  <c r="S192" i="9"/>
  <c r="S26" i="9"/>
  <c r="S32" i="9"/>
  <c r="S38" i="9"/>
  <c r="S44" i="9"/>
  <c r="S50" i="9"/>
  <c r="S56" i="9"/>
  <c r="S62" i="9"/>
  <c r="S68" i="9"/>
  <c r="S74" i="9"/>
  <c r="S80" i="9"/>
  <c r="S86" i="9"/>
  <c r="S92" i="9"/>
  <c r="S98" i="9"/>
  <c r="S104" i="9"/>
  <c r="S110" i="9"/>
  <c r="S116" i="9"/>
  <c r="S122" i="9"/>
  <c r="S128" i="9"/>
  <c r="S134" i="9"/>
  <c r="S140" i="9"/>
  <c r="S146" i="9"/>
  <c r="S152" i="9"/>
  <c r="S158" i="9"/>
  <c r="S164" i="9"/>
  <c r="S170" i="9"/>
  <c r="S176" i="9"/>
  <c r="S182" i="9"/>
  <c r="S188" i="9"/>
  <c r="S194" i="9"/>
  <c r="S200" i="9"/>
  <c r="S206" i="9"/>
  <c r="S212" i="9"/>
  <c r="S168" i="9"/>
  <c r="S186" i="9"/>
  <c r="S210" i="9"/>
  <c r="S27" i="9"/>
  <c r="S33" i="9"/>
  <c r="S39" i="9"/>
  <c r="S45" i="9"/>
  <c r="S51" i="9"/>
  <c r="S57" i="9"/>
  <c r="S63" i="9"/>
  <c r="S69" i="9"/>
  <c r="S75" i="9"/>
  <c r="S81" i="9"/>
  <c r="S87" i="9"/>
  <c r="S93" i="9"/>
  <c r="S99" i="9"/>
  <c r="S105" i="9"/>
  <c r="S111" i="9"/>
  <c r="S117" i="9"/>
  <c r="S123" i="9"/>
  <c r="S129" i="9"/>
  <c r="S135" i="9"/>
  <c r="S141" i="9"/>
  <c r="S147" i="9"/>
  <c r="S153" i="9"/>
  <c r="S159" i="9"/>
  <c r="S165" i="9"/>
  <c r="S171" i="9"/>
  <c r="S177" i="9"/>
  <c r="S183" i="9"/>
  <c r="S189" i="9"/>
  <c r="S195" i="9"/>
  <c r="S201" i="9"/>
  <c r="S207" i="9"/>
  <c r="S213" i="9"/>
  <c r="S28" i="9"/>
  <c r="S34" i="9"/>
  <c r="S40" i="9"/>
  <c r="S46" i="9"/>
  <c r="S52" i="9"/>
  <c r="S58" i="9"/>
  <c r="S64" i="9"/>
  <c r="S70" i="9"/>
  <c r="S76" i="9"/>
  <c r="S82" i="9"/>
  <c r="S88" i="9"/>
  <c r="S94" i="9"/>
  <c r="S100" i="9"/>
  <c r="S106" i="9"/>
  <c r="S112" i="9"/>
  <c r="S118" i="9"/>
  <c r="S124" i="9"/>
  <c r="S130" i="9"/>
  <c r="S136" i="9"/>
  <c r="S142" i="9"/>
  <c r="S148" i="9"/>
  <c r="S154" i="9"/>
  <c r="S160" i="9"/>
  <c r="S166" i="9"/>
  <c r="S172" i="9"/>
  <c r="S178" i="9"/>
  <c r="S184" i="9"/>
  <c r="S190" i="9"/>
  <c r="S196" i="9"/>
  <c r="S202" i="9"/>
  <c r="S208" i="9"/>
  <c r="S214" i="9"/>
  <c r="S180" i="9"/>
  <c r="S204" i="9"/>
  <c r="S22" i="9"/>
  <c r="AD23" i="9"/>
  <c r="AD29" i="9"/>
  <c r="AD35" i="9"/>
  <c r="AD41" i="9"/>
  <c r="AD47" i="9"/>
  <c r="AD53" i="9"/>
  <c r="AD59" i="9"/>
  <c r="AD65" i="9"/>
  <c r="AD71" i="9"/>
  <c r="AD77" i="9"/>
  <c r="AD83" i="9"/>
  <c r="AD89" i="9"/>
  <c r="AD95" i="9"/>
  <c r="AD90" i="9"/>
  <c r="AD92" i="9"/>
  <c r="AD24" i="9"/>
  <c r="AD30" i="9"/>
  <c r="AD36" i="9"/>
  <c r="AD42" i="9"/>
  <c r="AD48" i="9"/>
  <c r="AD54" i="9"/>
  <c r="AD60" i="9"/>
  <c r="AD66" i="9"/>
  <c r="AD72" i="9"/>
  <c r="AD78" i="9"/>
  <c r="AD84" i="9"/>
  <c r="AD93" i="9"/>
  <c r="AD25" i="9"/>
  <c r="AD31" i="9"/>
  <c r="AD37" i="9"/>
  <c r="AD43" i="9"/>
  <c r="AD49" i="9"/>
  <c r="AD55" i="9"/>
  <c r="AD61" i="9"/>
  <c r="AD67" i="9"/>
  <c r="AD73" i="9"/>
  <c r="AD79" i="9"/>
  <c r="AD85" i="9"/>
  <c r="AD91" i="9"/>
  <c r="AD97" i="9"/>
  <c r="AD26" i="9"/>
  <c r="AD32" i="9"/>
  <c r="AD38" i="9"/>
  <c r="AD44" i="9"/>
  <c r="AD50" i="9"/>
  <c r="AD56" i="9"/>
  <c r="AD62" i="9"/>
  <c r="AD68" i="9"/>
  <c r="AD74" i="9"/>
  <c r="AD80" i="9"/>
  <c r="AD86" i="9"/>
  <c r="AD27" i="9"/>
  <c r="AD33" i="9"/>
  <c r="AD39" i="9"/>
  <c r="AD45" i="9"/>
  <c r="AD51" i="9"/>
  <c r="AD57" i="9"/>
  <c r="AD63" i="9"/>
  <c r="AD69" i="9"/>
  <c r="AD75" i="9"/>
  <c r="AD81" i="9"/>
  <c r="AD87" i="9"/>
  <c r="AD28" i="9"/>
  <c r="AD34" i="9"/>
  <c r="AD40" i="9"/>
  <c r="AD46" i="9"/>
  <c r="AD52" i="9"/>
  <c r="AD58" i="9"/>
  <c r="AD64" i="9"/>
  <c r="AD70" i="9"/>
  <c r="AD76" i="9"/>
  <c r="AD82" i="9"/>
  <c r="AD88" i="9"/>
  <c r="AD94" i="9"/>
  <c r="AD96" i="9"/>
  <c r="AD22" i="9"/>
  <c r="BV22" i="9"/>
  <c r="BV28" i="9"/>
  <c r="BV34" i="9"/>
  <c r="BV40" i="9"/>
  <c r="BV46" i="9"/>
  <c r="BV52" i="9"/>
  <c r="BV58" i="9"/>
  <c r="BV64" i="9"/>
  <c r="BV70" i="9"/>
  <c r="BV76" i="9"/>
  <c r="BV82" i="9"/>
  <c r="BV88" i="9"/>
  <c r="BV94" i="9"/>
  <c r="BV100" i="9"/>
  <c r="BV106" i="9"/>
  <c r="BV112" i="9"/>
  <c r="BV118" i="9"/>
  <c r="BV124" i="9"/>
  <c r="BV130" i="9"/>
  <c r="BV136" i="9"/>
  <c r="BV142" i="9"/>
  <c r="BV148" i="9"/>
  <c r="BV154" i="9"/>
  <c r="BV160" i="9"/>
  <c r="BV166" i="9"/>
  <c r="BV172" i="9"/>
  <c r="BV178" i="9"/>
  <c r="BV184" i="9"/>
  <c r="BV190" i="9"/>
  <c r="BV196" i="9"/>
  <c r="BV202" i="9"/>
  <c r="BV208" i="9"/>
  <c r="BV214" i="9"/>
  <c r="BV220" i="9"/>
  <c r="BV226" i="9"/>
  <c r="BV232" i="9"/>
  <c r="BV238" i="9"/>
  <c r="BV244" i="9"/>
  <c r="BV250" i="9"/>
  <c r="BV256" i="9"/>
  <c r="BV262" i="9"/>
  <c r="BV268" i="9"/>
  <c r="BV274" i="9"/>
  <c r="BV280" i="9"/>
  <c r="BV286" i="9"/>
  <c r="BV292" i="9"/>
  <c r="BV298" i="9"/>
  <c r="BV304" i="9"/>
  <c r="BV310" i="9"/>
  <c r="BV316" i="9"/>
  <c r="BV322" i="9"/>
  <c r="BV328" i="9"/>
  <c r="BV334" i="9"/>
  <c r="BV340" i="9"/>
  <c r="BV346" i="9"/>
  <c r="BV352" i="9"/>
  <c r="BV358" i="9"/>
  <c r="BV364" i="9"/>
  <c r="BV370" i="9"/>
  <c r="BV376" i="9"/>
  <c r="BV382" i="9"/>
  <c r="BV388" i="9"/>
  <c r="BV394" i="9"/>
  <c r="BV400" i="9"/>
  <c r="BV406" i="9"/>
  <c r="BV412" i="9"/>
  <c r="BV418" i="9"/>
  <c r="BV424" i="9"/>
  <c r="BV430" i="9"/>
  <c r="BV436" i="9"/>
  <c r="BV442" i="9"/>
  <c r="BV448" i="9"/>
  <c r="BV454" i="9"/>
  <c r="BV460" i="9"/>
  <c r="BV466" i="9"/>
  <c r="BV472" i="9"/>
  <c r="BV478" i="9"/>
  <c r="BV484" i="9"/>
  <c r="BV490" i="9"/>
  <c r="BV496" i="9"/>
  <c r="BV502" i="9"/>
  <c r="BV508" i="9"/>
  <c r="BV23" i="9"/>
  <c r="BV29" i="9"/>
  <c r="BV35" i="9"/>
  <c r="BV41" i="9"/>
  <c r="BV47" i="9"/>
  <c r="BV53" i="9"/>
  <c r="BV59" i="9"/>
  <c r="BV65" i="9"/>
  <c r="BV71" i="9"/>
  <c r="BV77" i="9"/>
  <c r="BV83" i="9"/>
  <c r="BV89" i="9"/>
  <c r="BV95" i="9"/>
  <c r="BV101" i="9"/>
  <c r="BV107" i="9"/>
  <c r="BV113" i="9"/>
  <c r="BV119" i="9"/>
  <c r="BV125" i="9"/>
  <c r="BV131" i="9"/>
  <c r="BV137" i="9"/>
  <c r="BV143" i="9"/>
  <c r="BV149" i="9"/>
  <c r="BV155" i="9"/>
  <c r="BV161" i="9"/>
  <c r="BV167" i="9"/>
  <c r="BV173" i="9"/>
  <c r="BV179" i="9"/>
  <c r="BV185" i="9"/>
  <c r="BV191" i="9"/>
  <c r="BV197" i="9"/>
  <c r="BV203" i="9"/>
  <c r="BV209" i="9"/>
  <c r="BV215" i="9"/>
  <c r="BV221" i="9"/>
  <c r="BV227" i="9"/>
  <c r="BV233" i="9"/>
  <c r="BV239" i="9"/>
  <c r="BV245" i="9"/>
  <c r="BV251" i="9"/>
  <c r="BV257" i="9"/>
  <c r="BV263" i="9"/>
  <c r="BV269" i="9"/>
  <c r="BV275" i="9"/>
  <c r="BV281" i="9"/>
  <c r="BV287" i="9"/>
  <c r="BV293" i="9"/>
  <c r="BV299" i="9"/>
  <c r="BV305" i="9"/>
  <c r="BV311" i="9"/>
  <c r="BV317" i="9"/>
  <c r="BV323" i="9"/>
  <c r="BV329" i="9"/>
  <c r="BV335" i="9"/>
  <c r="BV341" i="9"/>
  <c r="BV347" i="9"/>
  <c r="BV353" i="9"/>
  <c r="BV359" i="9"/>
  <c r="BV365" i="9"/>
  <c r="BV371" i="9"/>
  <c r="BV377" i="9"/>
  <c r="BV383" i="9"/>
  <c r="BV389" i="9"/>
  <c r="BV395" i="9"/>
  <c r="BV401" i="9"/>
  <c r="BV407" i="9"/>
  <c r="BV413" i="9"/>
  <c r="BV419" i="9"/>
  <c r="BV425" i="9"/>
  <c r="BV431" i="9"/>
  <c r="BV437" i="9"/>
  <c r="BV443" i="9"/>
  <c r="BV449" i="9"/>
  <c r="BV455" i="9"/>
  <c r="BV461" i="9"/>
  <c r="BV467" i="9"/>
  <c r="BV473" i="9"/>
  <c r="BV479" i="9"/>
  <c r="BV485" i="9"/>
  <c r="BV491" i="9"/>
  <c r="BV497" i="9"/>
  <c r="BV503" i="9"/>
  <c r="BV498" i="9"/>
  <c r="BV463" i="9"/>
  <c r="BV475" i="9"/>
  <c r="BV493" i="9"/>
  <c r="BV500" i="9"/>
  <c r="BV506" i="9"/>
  <c r="BV24" i="9"/>
  <c r="BV30" i="9"/>
  <c r="BV36" i="9"/>
  <c r="BV42" i="9"/>
  <c r="BV48" i="9"/>
  <c r="BV54" i="9"/>
  <c r="BV60" i="9"/>
  <c r="BV66" i="9"/>
  <c r="BV72" i="9"/>
  <c r="BV78" i="9"/>
  <c r="BV84" i="9"/>
  <c r="BV90" i="9"/>
  <c r="BV96" i="9"/>
  <c r="BV102" i="9"/>
  <c r="BV108" i="9"/>
  <c r="BV114" i="9"/>
  <c r="BV120" i="9"/>
  <c r="BV126" i="9"/>
  <c r="BV132" i="9"/>
  <c r="BV138" i="9"/>
  <c r="BV144" i="9"/>
  <c r="BV150" i="9"/>
  <c r="BV156" i="9"/>
  <c r="BV162" i="9"/>
  <c r="BV168" i="9"/>
  <c r="BV174" i="9"/>
  <c r="BV180" i="9"/>
  <c r="BV186" i="9"/>
  <c r="BV192" i="9"/>
  <c r="BV198" i="9"/>
  <c r="BV204" i="9"/>
  <c r="BV210" i="9"/>
  <c r="BV216" i="9"/>
  <c r="BV222" i="9"/>
  <c r="BV228" i="9"/>
  <c r="BV234" i="9"/>
  <c r="BV240" i="9"/>
  <c r="BV246" i="9"/>
  <c r="BV252" i="9"/>
  <c r="BV258" i="9"/>
  <c r="BV264" i="9"/>
  <c r="BV270" i="9"/>
  <c r="BV276" i="9"/>
  <c r="BV282" i="9"/>
  <c r="BV288" i="9"/>
  <c r="BV294" i="9"/>
  <c r="BV300" i="9"/>
  <c r="BV306" i="9"/>
  <c r="BV312" i="9"/>
  <c r="BV318" i="9"/>
  <c r="BV324" i="9"/>
  <c r="BV330" i="9"/>
  <c r="BV336" i="9"/>
  <c r="BV342" i="9"/>
  <c r="BV348" i="9"/>
  <c r="BV354" i="9"/>
  <c r="BV360" i="9"/>
  <c r="BV366" i="9"/>
  <c r="BV372" i="9"/>
  <c r="BV378" i="9"/>
  <c r="BV384" i="9"/>
  <c r="BV390" i="9"/>
  <c r="BV396" i="9"/>
  <c r="BV402" i="9"/>
  <c r="BV408" i="9"/>
  <c r="BV414" i="9"/>
  <c r="BV420" i="9"/>
  <c r="BV426" i="9"/>
  <c r="BV432" i="9"/>
  <c r="BV438" i="9"/>
  <c r="BV444" i="9"/>
  <c r="BV450" i="9"/>
  <c r="BV456" i="9"/>
  <c r="BV462" i="9"/>
  <c r="BV468" i="9"/>
  <c r="BV474" i="9"/>
  <c r="BV480" i="9"/>
  <c r="BV486" i="9"/>
  <c r="BV492" i="9"/>
  <c r="BV504" i="9"/>
  <c r="BV457" i="9"/>
  <c r="BV487" i="9"/>
  <c r="BV505" i="9"/>
  <c r="BV482" i="9"/>
  <c r="BV495" i="9"/>
  <c r="BV25" i="9"/>
  <c r="BV31" i="9"/>
  <c r="BV37" i="9"/>
  <c r="BV43" i="9"/>
  <c r="BV49" i="9"/>
  <c r="BV55" i="9"/>
  <c r="BV61" i="9"/>
  <c r="BV67" i="9"/>
  <c r="BV73" i="9"/>
  <c r="BV79" i="9"/>
  <c r="BV85" i="9"/>
  <c r="BV91" i="9"/>
  <c r="BV97" i="9"/>
  <c r="BV103" i="9"/>
  <c r="BV109" i="9"/>
  <c r="BV115" i="9"/>
  <c r="BV121" i="9"/>
  <c r="BV127" i="9"/>
  <c r="BV133" i="9"/>
  <c r="BV139" i="9"/>
  <c r="BV145" i="9"/>
  <c r="BV151" i="9"/>
  <c r="BV157" i="9"/>
  <c r="BV163" i="9"/>
  <c r="BV169" i="9"/>
  <c r="BV175" i="9"/>
  <c r="BV181" i="9"/>
  <c r="BV187" i="9"/>
  <c r="BV193" i="9"/>
  <c r="BV199" i="9"/>
  <c r="BV205" i="9"/>
  <c r="BV211" i="9"/>
  <c r="BV217" i="9"/>
  <c r="BV223" i="9"/>
  <c r="BV229" i="9"/>
  <c r="BV235" i="9"/>
  <c r="BV241" i="9"/>
  <c r="BV247" i="9"/>
  <c r="BV253" i="9"/>
  <c r="BV259" i="9"/>
  <c r="BV265" i="9"/>
  <c r="BV271" i="9"/>
  <c r="BV277" i="9"/>
  <c r="BV283" i="9"/>
  <c r="BV289" i="9"/>
  <c r="BV295" i="9"/>
  <c r="BV301" i="9"/>
  <c r="BV307" i="9"/>
  <c r="BV313" i="9"/>
  <c r="BV319" i="9"/>
  <c r="BV325" i="9"/>
  <c r="BV331" i="9"/>
  <c r="BV337" i="9"/>
  <c r="BV343" i="9"/>
  <c r="BV349" i="9"/>
  <c r="BV355" i="9"/>
  <c r="BV361" i="9"/>
  <c r="BV367" i="9"/>
  <c r="BV373" i="9"/>
  <c r="BV379" i="9"/>
  <c r="BV385" i="9"/>
  <c r="BV391" i="9"/>
  <c r="BV397" i="9"/>
  <c r="BV403" i="9"/>
  <c r="BV409" i="9"/>
  <c r="BV415" i="9"/>
  <c r="BV421" i="9"/>
  <c r="BV427" i="9"/>
  <c r="BV433" i="9"/>
  <c r="BV439" i="9"/>
  <c r="BV445" i="9"/>
  <c r="BV451" i="9"/>
  <c r="BV469" i="9"/>
  <c r="BV481" i="9"/>
  <c r="BV499" i="9"/>
  <c r="BV494" i="9"/>
  <c r="BV507" i="9"/>
  <c r="BV26" i="9"/>
  <c r="BV32" i="9"/>
  <c r="BV38" i="9"/>
  <c r="BV44" i="9"/>
  <c r="BV50" i="9"/>
  <c r="BV56" i="9"/>
  <c r="BV62" i="9"/>
  <c r="BV68" i="9"/>
  <c r="BV74" i="9"/>
  <c r="BV80" i="9"/>
  <c r="BV86" i="9"/>
  <c r="BV92" i="9"/>
  <c r="BV98" i="9"/>
  <c r="BV104" i="9"/>
  <c r="BV110" i="9"/>
  <c r="BV116" i="9"/>
  <c r="BV122" i="9"/>
  <c r="BV128" i="9"/>
  <c r="BV134" i="9"/>
  <c r="BV140" i="9"/>
  <c r="BV146" i="9"/>
  <c r="BV152" i="9"/>
  <c r="BV158" i="9"/>
  <c r="BV164" i="9"/>
  <c r="BV170" i="9"/>
  <c r="BV176" i="9"/>
  <c r="BV182" i="9"/>
  <c r="BV188" i="9"/>
  <c r="BV194" i="9"/>
  <c r="BV200" i="9"/>
  <c r="BV206" i="9"/>
  <c r="BV212" i="9"/>
  <c r="BV218" i="9"/>
  <c r="BV224" i="9"/>
  <c r="BV230" i="9"/>
  <c r="BV236" i="9"/>
  <c r="BV242" i="9"/>
  <c r="BV248" i="9"/>
  <c r="BV254" i="9"/>
  <c r="BV260" i="9"/>
  <c r="BV266" i="9"/>
  <c r="BV272" i="9"/>
  <c r="BV278" i="9"/>
  <c r="BV284" i="9"/>
  <c r="BV290" i="9"/>
  <c r="BV296" i="9"/>
  <c r="BV302" i="9"/>
  <c r="BV308" i="9"/>
  <c r="BV314" i="9"/>
  <c r="BV320" i="9"/>
  <c r="BV326" i="9"/>
  <c r="BV332" i="9"/>
  <c r="BV338" i="9"/>
  <c r="BV344" i="9"/>
  <c r="BV350" i="9"/>
  <c r="BV356" i="9"/>
  <c r="BV362" i="9"/>
  <c r="BV368" i="9"/>
  <c r="BV374" i="9"/>
  <c r="BV380" i="9"/>
  <c r="BV386" i="9"/>
  <c r="BV392" i="9"/>
  <c r="BV398" i="9"/>
  <c r="BV404" i="9"/>
  <c r="BV410" i="9"/>
  <c r="BV416" i="9"/>
  <c r="BV422" i="9"/>
  <c r="BV428" i="9"/>
  <c r="BV434" i="9"/>
  <c r="BV440" i="9"/>
  <c r="BV446" i="9"/>
  <c r="BV452" i="9"/>
  <c r="BV458" i="9"/>
  <c r="BV464" i="9"/>
  <c r="BV470" i="9"/>
  <c r="BV476" i="9"/>
  <c r="BV488" i="9"/>
  <c r="BV501" i="9"/>
  <c r="BV27" i="9"/>
  <c r="BV33" i="9"/>
  <c r="BV39" i="9"/>
  <c r="BV45" i="9"/>
  <c r="BV51" i="9"/>
  <c r="BV57" i="9"/>
  <c r="BV63" i="9"/>
  <c r="BV69" i="9"/>
  <c r="BV75" i="9"/>
  <c r="BV81" i="9"/>
  <c r="BV87" i="9"/>
  <c r="BV93" i="9"/>
  <c r="BV99" i="9"/>
  <c r="BV105" i="9"/>
  <c r="BV111" i="9"/>
  <c r="BV117" i="9"/>
  <c r="BV123" i="9"/>
  <c r="BV129" i="9"/>
  <c r="BV135" i="9"/>
  <c r="BV141" i="9"/>
  <c r="BV147" i="9"/>
  <c r="BV153" i="9"/>
  <c r="BV159" i="9"/>
  <c r="BV165" i="9"/>
  <c r="BV171" i="9"/>
  <c r="BV177" i="9"/>
  <c r="BV183" i="9"/>
  <c r="BV189" i="9"/>
  <c r="BV195" i="9"/>
  <c r="BV201" i="9"/>
  <c r="BV207" i="9"/>
  <c r="BV213" i="9"/>
  <c r="BV219" i="9"/>
  <c r="BV225" i="9"/>
  <c r="BV231" i="9"/>
  <c r="BV237" i="9"/>
  <c r="BV243" i="9"/>
  <c r="BV249" i="9"/>
  <c r="BV255" i="9"/>
  <c r="BV261" i="9"/>
  <c r="BV267" i="9"/>
  <c r="BV273" i="9"/>
  <c r="BV279" i="9"/>
  <c r="BV285" i="9"/>
  <c r="BV291" i="9"/>
  <c r="BV297" i="9"/>
  <c r="BV303" i="9"/>
  <c r="BV309" i="9"/>
  <c r="BV315" i="9"/>
  <c r="BV321" i="9"/>
  <c r="BV327" i="9"/>
  <c r="BV333" i="9"/>
  <c r="BV339" i="9"/>
  <c r="BV345" i="9"/>
  <c r="BV351" i="9"/>
  <c r="BV357" i="9"/>
  <c r="BV363" i="9"/>
  <c r="BV369" i="9"/>
  <c r="BV375" i="9"/>
  <c r="BV381" i="9"/>
  <c r="BV387" i="9"/>
  <c r="BV393" i="9"/>
  <c r="BV399" i="9"/>
  <c r="BV405" i="9"/>
  <c r="BV411" i="9"/>
  <c r="BV417" i="9"/>
  <c r="BV423" i="9"/>
  <c r="BV429" i="9"/>
  <c r="BV435" i="9"/>
  <c r="BV441" i="9"/>
  <c r="BV447" i="9"/>
  <c r="BV453" i="9"/>
  <c r="BV459" i="9"/>
  <c r="BV465" i="9"/>
  <c r="BV471" i="9"/>
  <c r="BV477" i="9"/>
  <c r="BV483" i="9"/>
  <c r="BV489" i="9"/>
  <c r="BT22" i="9"/>
  <c r="BT28" i="9"/>
  <c r="BT34" i="9"/>
  <c r="BT40" i="9"/>
  <c r="BT46" i="9"/>
  <c r="BT52" i="9"/>
  <c r="BT58" i="9"/>
  <c r="BT64" i="9"/>
  <c r="BT70" i="9"/>
  <c r="BT76" i="9"/>
  <c r="BT82" i="9"/>
  <c r="BT88" i="9"/>
  <c r="BT94" i="9"/>
  <c r="BT100" i="9"/>
  <c r="BT106" i="9"/>
  <c r="BT112" i="9"/>
  <c r="BT118" i="9"/>
  <c r="BT124" i="9"/>
  <c r="BT130" i="9"/>
  <c r="BT136" i="9"/>
  <c r="BT142" i="9"/>
  <c r="BT148" i="9"/>
  <c r="BT154" i="9"/>
  <c r="BT160" i="9"/>
  <c r="BT166" i="9"/>
  <c r="BT172" i="9"/>
  <c r="BT178" i="9"/>
  <c r="BT184" i="9"/>
  <c r="BT190" i="9"/>
  <c r="BT196" i="9"/>
  <c r="BT202" i="9"/>
  <c r="BT208" i="9"/>
  <c r="BT214" i="9"/>
  <c r="BT220" i="9"/>
  <c r="BT226" i="9"/>
  <c r="BT232" i="9"/>
  <c r="BT238" i="9"/>
  <c r="BT244" i="9"/>
  <c r="BT250" i="9"/>
  <c r="BT256" i="9"/>
  <c r="BT262" i="9"/>
  <c r="BT268" i="9"/>
  <c r="BT274" i="9"/>
  <c r="BT280" i="9"/>
  <c r="BT286" i="9"/>
  <c r="BT292" i="9"/>
  <c r="BT298" i="9"/>
  <c r="BT304" i="9"/>
  <c r="BT310" i="9"/>
  <c r="BT316" i="9"/>
  <c r="BT322" i="9"/>
  <c r="BT328" i="9"/>
  <c r="BT334" i="9"/>
  <c r="BT340" i="9"/>
  <c r="BT346" i="9"/>
  <c r="BT352" i="9"/>
  <c r="BT358" i="9"/>
  <c r="BT364" i="9"/>
  <c r="BT370" i="9"/>
  <c r="BT376" i="9"/>
  <c r="BT382" i="9"/>
  <c r="BT388" i="9"/>
  <c r="BT394" i="9"/>
  <c r="BT400" i="9"/>
  <c r="BT406" i="9"/>
  <c r="BT412" i="9"/>
  <c r="BT418" i="9"/>
  <c r="BT424" i="9"/>
  <c r="BT430" i="9"/>
  <c r="BT436" i="9"/>
  <c r="BT442" i="9"/>
  <c r="BT448" i="9"/>
  <c r="BT454" i="9"/>
  <c r="BT460" i="9"/>
  <c r="BT466" i="9"/>
  <c r="BT472" i="9"/>
  <c r="BT23" i="9"/>
  <c r="BT29" i="9"/>
  <c r="BT35" i="9"/>
  <c r="BT41" i="9"/>
  <c r="BT47" i="9"/>
  <c r="BT53" i="9"/>
  <c r="BT59" i="9"/>
  <c r="BT65" i="9"/>
  <c r="BT71" i="9"/>
  <c r="BT77" i="9"/>
  <c r="BT83" i="9"/>
  <c r="BT89" i="9"/>
  <c r="BT95" i="9"/>
  <c r="BT101" i="9"/>
  <c r="BT107" i="9"/>
  <c r="BT113" i="9"/>
  <c r="BT119" i="9"/>
  <c r="BT125" i="9"/>
  <c r="BT131" i="9"/>
  <c r="BT137" i="9"/>
  <c r="BT143" i="9"/>
  <c r="BT149" i="9"/>
  <c r="BT155" i="9"/>
  <c r="BT161" i="9"/>
  <c r="BT167" i="9"/>
  <c r="BT173" i="9"/>
  <c r="BT179" i="9"/>
  <c r="BT185" i="9"/>
  <c r="BT191" i="9"/>
  <c r="BT197" i="9"/>
  <c r="BT203" i="9"/>
  <c r="BT209" i="9"/>
  <c r="BT215" i="9"/>
  <c r="BT221" i="9"/>
  <c r="BT227" i="9"/>
  <c r="BT233" i="9"/>
  <c r="BT239" i="9"/>
  <c r="BT245" i="9"/>
  <c r="BT251" i="9"/>
  <c r="BT257" i="9"/>
  <c r="BT263" i="9"/>
  <c r="BT269" i="9"/>
  <c r="BT275" i="9"/>
  <c r="BT281" i="9"/>
  <c r="BT287" i="9"/>
  <c r="BT293" i="9"/>
  <c r="BT299" i="9"/>
  <c r="BT305" i="9"/>
  <c r="BT311" i="9"/>
  <c r="BT317" i="9"/>
  <c r="BT323" i="9"/>
  <c r="BT329" i="9"/>
  <c r="BT335" i="9"/>
  <c r="BT341" i="9"/>
  <c r="BT347" i="9"/>
  <c r="BT353" i="9"/>
  <c r="BT359" i="9"/>
  <c r="BT365" i="9"/>
  <c r="BT371" i="9"/>
  <c r="BT377" i="9"/>
  <c r="BT383" i="9"/>
  <c r="BT389" i="9"/>
  <c r="BT395" i="9"/>
  <c r="BT401" i="9"/>
  <c r="BT407" i="9"/>
  <c r="BT413" i="9"/>
  <c r="BT419" i="9"/>
  <c r="BT425" i="9"/>
  <c r="BT431" i="9"/>
  <c r="BT437" i="9"/>
  <c r="BT443" i="9"/>
  <c r="BT449" i="9"/>
  <c r="BT455" i="9"/>
  <c r="BT461" i="9"/>
  <c r="BT467" i="9"/>
  <c r="BT473" i="9"/>
  <c r="BT479" i="9"/>
  <c r="BT485" i="9"/>
  <c r="BT491" i="9"/>
  <c r="BT497" i="9"/>
  <c r="BT503" i="9"/>
  <c r="BT24" i="9"/>
  <c r="BT30" i="9"/>
  <c r="BT36" i="9"/>
  <c r="BT42" i="9"/>
  <c r="BT48" i="9"/>
  <c r="BT54" i="9"/>
  <c r="BT60" i="9"/>
  <c r="BT66" i="9"/>
  <c r="BT72" i="9"/>
  <c r="BT78" i="9"/>
  <c r="BT84" i="9"/>
  <c r="BT90" i="9"/>
  <c r="BT96" i="9"/>
  <c r="BT102" i="9"/>
  <c r="BT108" i="9"/>
  <c r="BT114" i="9"/>
  <c r="BT120" i="9"/>
  <c r="BT126" i="9"/>
  <c r="BT132" i="9"/>
  <c r="BT138" i="9"/>
  <c r="BT144" i="9"/>
  <c r="BT150" i="9"/>
  <c r="BT156" i="9"/>
  <c r="BT162" i="9"/>
  <c r="BT168" i="9"/>
  <c r="BT174" i="9"/>
  <c r="BT180" i="9"/>
  <c r="BT186" i="9"/>
  <c r="BT192" i="9"/>
  <c r="BT198" i="9"/>
  <c r="BT204" i="9"/>
  <c r="BT210" i="9"/>
  <c r="BT216" i="9"/>
  <c r="BT222" i="9"/>
  <c r="BT228" i="9"/>
  <c r="BT234" i="9"/>
  <c r="BT240" i="9"/>
  <c r="BT246" i="9"/>
  <c r="BT252" i="9"/>
  <c r="BT258" i="9"/>
  <c r="BT264" i="9"/>
  <c r="BT270" i="9"/>
  <c r="BT276" i="9"/>
  <c r="BT282" i="9"/>
  <c r="BT288" i="9"/>
  <c r="BT294" i="9"/>
  <c r="BT300" i="9"/>
  <c r="BT306" i="9"/>
  <c r="BT312" i="9"/>
  <c r="BT318" i="9"/>
  <c r="BT324" i="9"/>
  <c r="BT330" i="9"/>
  <c r="BT336" i="9"/>
  <c r="BT342" i="9"/>
  <c r="BT348" i="9"/>
  <c r="BT354" i="9"/>
  <c r="BT360" i="9"/>
  <c r="BT366" i="9"/>
  <c r="BT372" i="9"/>
  <c r="BT378" i="9"/>
  <c r="BT384" i="9"/>
  <c r="BT390" i="9"/>
  <c r="BT396" i="9"/>
  <c r="BT402" i="9"/>
  <c r="BT408" i="9"/>
  <c r="BT414" i="9"/>
  <c r="BT420" i="9"/>
  <c r="BT426" i="9"/>
  <c r="BT432" i="9"/>
  <c r="BT438" i="9"/>
  <c r="BT444" i="9"/>
  <c r="BT450" i="9"/>
  <c r="BT456" i="9"/>
  <c r="BT462" i="9"/>
  <c r="BT468" i="9"/>
  <c r="BT474" i="9"/>
  <c r="BT480" i="9"/>
  <c r="BT486" i="9"/>
  <c r="BT492" i="9"/>
  <c r="BT498" i="9"/>
  <c r="BT504" i="9"/>
  <c r="BT25" i="9"/>
  <c r="BT31" i="9"/>
  <c r="BT37" i="9"/>
  <c r="BT43" i="9"/>
  <c r="BT49" i="9"/>
  <c r="BT55" i="9"/>
  <c r="BT61" i="9"/>
  <c r="BT67" i="9"/>
  <c r="BT73" i="9"/>
  <c r="BT79" i="9"/>
  <c r="BT85" i="9"/>
  <c r="BT91" i="9"/>
  <c r="BT97" i="9"/>
  <c r="BT103" i="9"/>
  <c r="BT109" i="9"/>
  <c r="BT115" i="9"/>
  <c r="BT121" i="9"/>
  <c r="BT127" i="9"/>
  <c r="BT133" i="9"/>
  <c r="BT139" i="9"/>
  <c r="BT145" i="9"/>
  <c r="BT151" i="9"/>
  <c r="BT157" i="9"/>
  <c r="BT163" i="9"/>
  <c r="BT169" i="9"/>
  <c r="BT175" i="9"/>
  <c r="BT181" i="9"/>
  <c r="BT187" i="9"/>
  <c r="BT193" i="9"/>
  <c r="BT199" i="9"/>
  <c r="BT205" i="9"/>
  <c r="BT211" i="9"/>
  <c r="BT217" i="9"/>
  <c r="BT223" i="9"/>
  <c r="BT229" i="9"/>
  <c r="BT235" i="9"/>
  <c r="BT241" i="9"/>
  <c r="BT247" i="9"/>
  <c r="BT253" i="9"/>
  <c r="BT259" i="9"/>
  <c r="BT265" i="9"/>
  <c r="BT271" i="9"/>
  <c r="BT277" i="9"/>
  <c r="BT283" i="9"/>
  <c r="BT289" i="9"/>
  <c r="BT295" i="9"/>
  <c r="BT301" i="9"/>
  <c r="BT307" i="9"/>
  <c r="BT313" i="9"/>
  <c r="BT319" i="9"/>
  <c r="BT325" i="9"/>
  <c r="BT331" i="9"/>
  <c r="BT337" i="9"/>
  <c r="BT343" i="9"/>
  <c r="BT349" i="9"/>
  <c r="BT355" i="9"/>
  <c r="BT361" i="9"/>
  <c r="BT367" i="9"/>
  <c r="BT373" i="9"/>
  <c r="BT379" i="9"/>
  <c r="BT385" i="9"/>
  <c r="BT391" i="9"/>
  <c r="BT397" i="9"/>
  <c r="BT403" i="9"/>
  <c r="BT409" i="9"/>
  <c r="BT415" i="9"/>
  <c r="BT421" i="9"/>
  <c r="BT427" i="9"/>
  <c r="BT433" i="9"/>
  <c r="BT439" i="9"/>
  <c r="BT445" i="9"/>
  <c r="BT26" i="9"/>
  <c r="BT32" i="9"/>
  <c r="BT38" i="9"/>
  <c r="BT44" i="9"/>
  <c r="BT50" i="9"/>
  <c r="BT56" i="9"/>
  <c r="BT62" i="9"/>
  <c r="BT68" i="9"/>
  <c r="BT74" i="9"/>
  <c r="BT80" i="9"/>
  <c r="BT86" i="9"/>
  <c r="BT92" i="9"/>
  <c r="BT98" i="9"/>
  <c r="BT104" i="9"/>
  <c r="BT110" i="9"/>
  <c r="BT116" i="9"/>
  <c r="BT122" i="9"/>
  <c r="BT128" i="9"/>
  <c r="BT134" i="9"/>
  <c r="BT140" i="9"/>
  <c r="BT146" i="9"/>
  <c r="BT152" i="9"/>
  <c r="BT158" i="9"/>
  <c r="BT164" i="9"/>
  <c r="BT170" i="9"/>
  <c r="BT176" i="9"/>
  <c r="BT182" i="9"/>
  <c r="BT188" i="9"/>
  <c r="BT194" i="9"/>
  <c r="BT200" i="9"/>
  <c r="BT206" i="9"/>
  <c r="BT212" i="9"/>
  <c r="BT218" i="9"/>
  <c r="BT224" i="9"/>
  <c r="BT230" i="9"/>
  <c r="BT236" i="9"/>
  <c r="BT242" i="9"/>
  <c r="BT248" i="9"/>
  <c r="BT254" i="9"/>
  <c r="BT260" i="9"/>
  <c r="BT266" i="9"/>
  <c r="BT272" i="9"/>
  <c r="BT278" i="9"/>
  <c r="BT284" i="9"/>
  <c r="BT290" i="9"/>
  <c r="BT296" i="9"/>
  <c r="BT302" i="9"/>
  <c r="BT308" i="9"/>
  <c r="BT314" i="9"/>
  <c r="BT320" i="9"/>
  <c r="BT326" i="9"/>
  <c r="BT332" i="9"/>
  <c r="BT338" i="9"/>
  <c r="BT344" i="9"/>
  <c r="BT350" i="9"/>
  <c r="BT356" i="9"/>
  <c r="BT362" i="9"/>
  <c r="BT368" i="9"/>
  <c r="BT374" i="9"/>
  <c r="BT380" i="9"/>
  <c r="BT386" i="9"/>
  <c r="BT392" i="9"/>
  <c r="BT398" i="9"/>
  <c r="BT404" i="9"/>
  <c r="BT410" i="9"/>
  <c r="BT416" i="9"/>
  <c r="BT422" i="9"/>
  <c r="BT428" i="9"/>
  <c r="BT434" i="9"/>
  <c r="BT440" i="9"/>
  <c r="BT446" i="9"/>
  <c r="BT452" i="9"/>
  <c r="BT27" i="9"/>
  <c r="BT63" i="9"/>
  <c r="BT99" i="9"/>
  <c r="BT135" i="9"/>
  <c r="BT171" i="9"/>
  <c r="BT207" i="9"/>
  <c r="BT243" i="9"/>
  <c r="BT279" i="9"/>
  <c r="BT315" i="9"/>
  <c r="BT351" i="9"/>
  <c r="BT387" i="9"/>
  <c r="BT423" i="9"/>
  <c r="BT453" i="9"/>
  <c r="BT465" i="9"/>
  <c r="BT477" i="9"/>
  <c r="BT487" i="9"/>
  <c r="BT495" i="9"/>
  <c r="BT33" i="9"/>
  <c r="BT69" i="9"/>
  <c r="BT105" i="9"/>
  <c r="BT141" i="9"/>
  <c r="BT177" i="9"/>
  <c r="BT213" i="9"/>
  <c r="BT249" i="9"/>
  <c r="BT285" i="9"/>
  <c r="BT321" i="9"/>
  <c r="BT357" i="9"/>
  <c r="BT393" i="9"/>
  <c r="BT429" i="9"/>
  <c r="BT457" i="9"/>
  <c r="BT469" i="9"/>
  <c r="BT478" i="9"/>
  <c r="BT488" i="9"/>
  <c r="BT496" i="9"/>
  <c r="BT506" i="9"/>
  <c r="BT39" i="9"/>
  <c r="BT75" i="9"/>
  <c r="BT111" i="9"/>
  <c r="BT147" i="9"/>
  <c r="BT183" i="9"/>
  <c r="BT219" i="9"/>
  <c r="BT255" i="9"/>
  <c r="BT291" i="9"/>
  <c r="BT327" i="9"/>
  <c r="BT363" i="9"/>
  <c r="BT399" i="9"/>
  <c r="BT435" i="9"/>
  <c r="BT458" i="9"/>
  <c r="BT470" i="9"/>
  <c r="BT481" i="9"/>
  <c r="BT489" i="9"/>
  <c r="BT499" i="9"/>
  <c r="BT507" i="9"/>
  <c r="BT45" i="9"/>
  <c r="BT81" i="9"/>
  <c r="BT117" i="9"/>
  <c r="BT153" i="9"/>
  <c r="BT189" i="9"/>
  <c r="BT225" i="9"/>
  <c r="BT261" i="9"/>
  <c r="BT297" i="9"/>
  <c r="BT333" i="9"/>
  <c r="BT369" i="9"/>
  <c r="BT405" i="9"/>
  <c r="BT441" i="9"/>
  <c r="BT459" i="9"/>
  <c r="BT471" i="9"/>
  <c r="BT482" i="9"/>
  <c r="BT490" i="9"/>
  <c r="BT500" i="9"/>
  <c r="BT508" i="9"/>
  <c r="BT51" i="9"/>
  <c r="BT87" i="9"/>
  <c r="BT123" i="9"/>
  <c r="BT159" i="9"/>
  <c r="BT195" i="9"/>
  <c r="BT231" i="9"/>
  <c r="BT267" i="9"/>
  <c r="BT303" i="9"/>
  <c r="BT339" i="9"/>
  <c r="BT375" i="9"/>
  <c r="BT411" i="9"/>
  <c r="BT447" i="9"/>
  <c r="BT57" i="9"/>
  <c r="BT273" i="9"/>
  <c r="BT463" i="9"/>
  <c r="BT493" i="9"/>
  <c r="BT93" i="9"/>
  <c r="BT309" i="9"/>
  <c r="BT464" i="9"/>
  <c r="BT494" i="9"/>
  <c r="BT451" i="9"/>
  <c r="BT129" i="9"/>
  <c r="BT345" i="9"/>
  <c r="BT475" i="9"/>
  <c r="BT501" i="9"/>
  <c r="BT237" i="9"/>
  <c r="BT165" i="9"/>
  <c r="BT381" i="9"/>
  <c r="BT476" i="9"/>
  <c r="BT502" i="9"/>
  <c r="BT201" i="9"/>
  <c r="BT417" i="9"/>
  <c r="BT483" i="9"/>
  <c r="BT505" i="9"/>
  <c r="BT484" i="9"/>
  <c r="BK22" i="9"/>
  <c r="BK168" i="9"/>
  <c r="BK193" i="9"/>
  <c r="BK127" i="9"/>
  <c r="BK64" i="9"/>
  <c r="BK171" i="9"/>
  <c r="BK174" i="9"/>
  <c r="BK130" i="9"/>
  <c r="BK204" i="9"/>
  <c r="BK43" i="9"/>
  <c r="BK189" i="9"/>
  <c r="BK82" i="9"/>
  <c r="BK116" i="9"/>
  <c r="BK59" i="9"/>
  <c r="BK60" i="9"/>
  <c r="BK46" i="9"/>
  <c r="BK161" i="9"/>
  <c r="BK177" i="9"/>
  <c r="BK140" i="9"/>
  <c r="BK214" i="9"/>
  <c r="BK142" i="9"/>
  <c r="BK67" i="9"/>
  <c r="BK163" i="9"/>
  <c r="BK52" i="9"/>
  <c r="BK148" i="9"/>
  <c r="BK79" i="9"/>
  <c r="BK103" i="9"/>
  <c r="BK182" i="9"/>
  <c r="BK183" i="9"/>
  <c r="BK84" i="9"/>
  <c r="BK184" i="9"/>
  <c r="BK54" i="9"/>
  <c r="BK37" i="9"/>
  <c r="BK225" i="9"/>
  <c r="BK56" i="9"/>
  <c r="BK97" i="9"/>
  <c r="BK194" i="9"/>
  <c r="BK40" i="9"/>
  <c r="BK170" i="9"/>
  <c r="BK201" i="9"/>
  <c r="BK202" i="9"/>
  <c r="BK110" i="9"/>
  <c r="BK73" i="9"/>
  <c r="BK131" i="9"/>
  <c r="BK196" i="9"/>
  <c r="BK132" i="9"/>
  <c r="BK76" i="9"/>
  <c r="BK187" i="9"/>
  <c r="BK117" i="9"/>
  <c r="BK28" i="9"/>
  <c r="BK47" i="9"/>
  <c r="BK227" i="9"/>
  <c r="BK198" i="9"/>
  <c r="BK49" i="9"/>
  <c r="BK143" i="9"/>
  <c r="BK179" i="9"/>
  <c r="BK32" i="9"/>
  <c r="BK167" i="9"/>
  <c r="BK149" i="9"/>
  <c r="BK90" i="9"/>
  <c r="BK95" i="9"/>
  <c r="BK219" i="9"/>
  <c r="BK70" i="9"/>
  <c r="BK35" i="9"/>
  <c r="BK164" i="9"/>
  <c r="BK96" i="9"/>
  <c r="BK188" i="9"/>
  <c r="BK38" i="9"/>
  <c r="BK125" i="9"/>
  <c r="BK106" i="9"/>
  <c r="BK41" i="9"/>
  <c r="BK107" i="9"/>
  <c r="BK172" i="9"/>
  <c r="BK128" i="9"/>
  <c r="BK175" i="9"/>
  <c r="BK112" i="9"/>
  <c r="BK99" i="9"/>
  <c r="BK58" i="9"/>
  <c r="BK44" i="9"/>
  <c r="BK133" i="9"/>
  <c r="BK208" i="9"/>
  <c r="BK45" i="9"/>
  <c r="BK210" i="9"/>
  <c r="BK48" i="9"/>
  <c r="BK162" i="9"/>
  <c r="BK166" i="9"/>
  <c r="BK101" i="9"/>
  <c r="BK66" i="9"/>
  <c r="BK83" i="9"/>
  <c r="BK145" i="9"/>
  <c r="BK53" i="9"/>
  <c r="BK33" i="9"/>
  <c r="BK34" i="9"/>
  <c r="BK217" i="9"/>
  <c r="BK220" i="9"/>
  <c r="BK152" i="9"/>
  <c r="BK221" i="9"/>
  <c r="BK126" i="9"/>
  <c r="BK104" i="9"/>
  <c r="BK55" i="9"/>
  <c r="BK226" i="9"/>
  <c r="BK81" i="9"/>
  <c r="BK80" i="9"/>
  <c r="BK71" i="9"/>
  <c r="BK156" i="9"/>
  <c r="BK169" i="9"/>
  <c r="BK87" i="9"/>
  <c r="BK195" i="9"/>
  <c r="BK88" i="9"/>
  <c r="BK109" i="9"/>
  <c r="BK160" i="9"/>
  <c r="BK65" i="9"/>
  <c r="BK114" i="9"/>
  <c r="BK157" i="9"/>
  <c r="BK205" i="9"/>
  <c r="BK206" i="9"/>
  <c r="BK27" i="9"/>
  <c r="BK136" i="9"/>
  <c r="BK197" i="9"/>
  <c r="BK138" i="9"/>
  <c r="BK211" i="9"/>
  <c r="BK212" i="9"/>
  <c r="BK102" i="9"/>
  <c r="BK77" i="9"/>
  <c r="BK68" i="9"/>
  <c r="BK51" i="9"/>
  <c r="BK180" i="9"/>
  <c r="BK215" i="9"/>
  <c r="BK62" i="9"/>
  <c r="BK91" i="9"/>
  <c r="BK69" i="9"/>
  <c r="BK191" i="9"/>
  <c r="BK154" i="9"/>
  <c r="BK122" i="9"/>
  <c r="BK61" i="9"/>
  <c r="BK199" i="9"/>
  <c r="BK23" i="9"/>
  <c r="BK24" i="9"/>
  <c r="BK186" i="9"/>
  <c r="BK159" i="9"/>
  <c r="BK129" i="9"/>
  <c r="BK111" i="9"/>
  <c r="BK42" i="9"/>
  <c r="BK25" i="9"/>
  <c r="BK115" i="9"/>
  <c r="BK75" i="9"/>
  <c r="BK134" i="9"/>
  <c r="BK209" i="9"/>
  <c r="BK176" i="9"/>
  <c r="BK158" i="9"/>
  <c r="BK29" i="9"/>
  <c r="BK139" i="9"/>
  <c r="BK213" i="9"/>
  <c r="BK50" i="9"/>
  <c r="BK178" i="9"/>
  <c r="BK31" i="9"/>
  <c r="BK146" i="9"/>
  <c r="BK147" i="9"/>
  <c r="BK216" i="9"/>
  <c r="BK121" i="9"/>
  <c r="BK150" i="9"/>
  <c r="BK151" i="9"/>
  <c r="BK153" i="9"/>
  <c r="BK63" i="9"/>
  <c r="BK185" i="9"/>
  <c r="BK223" i="9"/>
  <c r="BK85" i="9"/>
  <c r="BK155" i="9"/>
  <c r="BK124" i="9"/>
  <c r="BK92" i="9"/>
  <c r="BK224" i="9"/>
  <c r="BK39" i="9"/>
  <c r="BK200" i="9"/>
  <c r="BK105" i="9"/>
  <c r="BK192" i="9"/>
  <c r="BK57" i="9"/>
  <c r="BK72" i="9"/>
  <c r="BK108" i="9"/>
  <c r="BK173" i="9"/>
  <c r="BK203" i="9"/>
  <c r="BK98" i="9"/>
  <c r="BK113" i="9"/>
  <c r="BK26" i="9"/>
  <c r="BK74" i="9"/>
  <c r="BK100" i="9"/>
  <c r="BK207" i="9"/>
  <c r="BK135" i="9"/>
  <c r="BK118" i="9"/>
  <c r="BK137" i="9"/>
  <c r="BK93" i="9"/>
  <c r="BK30" i="9"/>
  <c r="BK119" i="9"/>
  <c r="BK141" i="9"/>
  <c r="BK78" i="9"/>
  <c r="BK144" i="9"/>
  <c r="BK89" i="9"/>
  <c r="BK94" i="9"/>
  <c r="BK120" i="9"/>
  <c r="BK181" i="9"/>
  <c r="BK218" i="9"/>
  <c r="BK86" i="9"/>
  <c r="BK36" i="9"/>
  <c r="BK222" i="9"/>
  <c r="BK123" i="9"/>
  <c r="BK165" i="9"/>
  <c r="BK190" i="9"/>
  <c r="BI168" i="9"/>
  <c r="BI193" i="9"/>
  <c r="BI127" i="9"/>
  <c r="BI64" i="9"/>
  <c r="BI171" i="9"/>
  <c r="BI174" i="9"/>
  <c r="BI130" i="9"/>
  <c r="BI204" i="9"/>
  <c r="BI43" i="9"/>
  <c r="BI189" i="9"/>
  <c r="BI82" i="9"/>
  <c r="BI116" i="9"/>
  <c r="BI59" i="9"/>
  <c r="BI60" i="9"/>
  <c r="BI46" i="9"/>
  <c r="BI161" i="9"/>
  <c r="BI177" i="9"/>
  <c r="BI140" i="9"/>
  <c r="BI214" i="9"/>
  <c r="BI142" i="9"/>
  <c r="BI67" i="9"/>
  <c r="BI163" i="9"/>
  <c r="BI52" i="9"/>
  <c r="BI148" i="9"/>
  <c r="BI79" i="9"/>
  <c r="BI103" i="9"/>
  <c r="BI182" i="9"/>
  <c r="BI183" i="9"/>
  <c r="BI84" i="9"/>
  <c r="BI184" i="9"/>
  <c r="BI54" i="9"/>
  <c r="BI37" i="9"/>
  <c r="BI225" i="9"/>
  <c r="BI165" i="9"/>
  <c r="BI97" i="9"/>
  <c r="BI194" i="9"/>
  <c r="BI40" i="9"/>
  <c r="BI170" i="9"/>
  <c r="BI201" i="9"/>
  <c r="BI202" i="9"/>
  <c r="BI110" i="9"/>
  <c r="BI73" i="9"/>
  <c r="BI131" i="9"/>
  <c r="BI196" i="9"/>
  <c r="BI132" i="9"/>
  <c r="BI76" i="9"/>
  <c r="BI187" i="9"/>
  <c r="BI117" i="9"/>
  <c r="BI28" i="9"/>
  <c r="BI47" i="9"/>
  <c r="BI227" i="9"/>
  <c r="BI198" i="9"/>
  <c r="BI49" i="9"/>
  <c r="BI143" i="9"/>
  <c r="BI179" i="9"/>
  <c r="BI32" i="9"/>
  <c r="BI167" i="9"/>
  <c r="BI149" i="9"/>
  <c r="BI90" i="9"/>
  <c r="BI95" i="9"/>
  <c r="BI219" i="9"/>
  <c r="BI70" i="9"/>
  <c r="BI35" i="9"/>
  <c r="BI164" i="9"/>
  <c r="BI96" i="9"/>
  <c r="BI188" i="9"/>
  <c r="BI38" i="9"/>
  <c r="BI105" i="9"/>
  <c r="BI125" i="9"/>
  <c r="BI106" i="9"/>
  <c r="BI41" i="9"/>
  <c r="BI107" i="9"/>
  <c r="BI172" i="9"/>
  <c r="BI128" i="9"/>
  <c r="BI175" i="9"/>
  <c r="BI112" i="9"/>
  <c r="BI99" i="9"/>
  <c r="BI58" i="9"/>
  <c r="BI44" i="9"/>
  <c r="BI133" i="9"/>
  <c r="BI208" i="9"/>
  <c r="BI45" i="9"/>
  <c r="BI210" i="9"/>
  <c r="BI48" i="9"/>
  <c r="BI162" i="9"/>
  <c r="BI166" i="9"/>
  <c r="BI101" i="9"/>
  <c r="BI66" i="9"/>
  <c r="BI83" i="9"/>
  <c r="BI145" i="9"/>
  <c r="BI53" i="9"/>
  <c r="BI33" i="9"/>
  <c r="BI34" i="9"/>
  <c r="BI217" i="9"/>
  <c r="BI220" i="9"/>
  <c r="BI152" i="9"/>
  <c r="BI221" i="9"/>
  <c r="BI126" i="9"/>
  <c r="BI104" i="9"/>
  <c r="BI55" i="9"/>
  <c r="BI226" i="9"/>
  <c r="BI81" i="9"/>
  <c r="BI156" i="9"/>
  <c r="BI169" i="9"/>
  <c r="BI87" i="9"/>
  <c r="BI195" i="9"/>
  <c r="BI88" i="9"/>
  <c r="BI109" i="9"/>
  <c r="BI160" i="9"/>
  <c r="BI65" i="9"/>
  <c r="BI114" i="9"/>
  <c r="BI157" i="9"/>
  <c r="BI205" i="9"/>
  <c r="BI206" i="9"/>
  <c r="BI27" i="9"/>
  <c r="BI136" i="9"/>
  <c r="BI197" i="9"/>
  <c r="BI138" i="9"/>
  <c r="BI211" i="9"/>
  <c r="BI212" i="9"/>
  <c r="BI102" i="9"/>
  <c r="BI77" i="9"/>
  <c r="BI68" i="9"/>
  <c r="BI51" i="9"/>
  <c r="BI180" i="9"/>
  <c r="BI215" i="9"/>
  <c r="BI62" i="9"/>
  <c r="BI91" i="9"/>
  <c r="BI69" i="9"/>
  <c r="BI191" i="9"/>
  <c r="BI154" i="9"/>
  <c r="BI122" i="9"/>
  <c r="BI61" i="9"/>
  <c r="BI80" i="9"/>
  <c r="BI199" i="9"/>
  <c r="BI22" i="9"/>
  <c r="BI23" i="9"/>
  <c r="BI24" i="9"/>
  <c r="BI186" i="9"/>
  <c r="BI159" i="9"/>
  <c r="BI129" i="9"/>
  <c r="BI111" i="9"/>
  <c r="BI42" i="9"/>
  <c r="BI25" i="9"/>
  <c r="BI115" i="9"/>
  <c r="BI75" i="9"/>
  <c r="BI134" i="9"/>
  <c r="BI209" i="9"/>
  <c r="BI176" i="9"/>
  <c r="BI158" i="9"/>
  <c r="BI29" i="9"/>
  <c r="BI139" i="9"/>
  <c r="BI213" i="9"/>
  <c r="BI50" i="9"/>
  <c r="BI178" i="9"/>
  <c r="BI31" i="9"/>
  <c r="BI146" i="9"/>
  <c r="BI147" i="9"/>
  <c r="BI216" i="9"/>
  <c r="BI121" i="9"/>
  <c r="BI150" i="9"/>
  <c r="BI151" i="9"/>
  <c r="BI153" i="9"/>
  <c r="BI63" i="9"/>
  <c r="BI185" i="9"/>
  <c r="BI223" i="9"/>
  <c r="BI85" i="9"/>
  <c r="BI155" i="9"/>
  <c r="BI124" i="9"/>
  <c r="BI36" i="9"/>
  <c r="BI222" i="9"/>
  <c r="BI123" i="9"/>
  <c r="BI192" i="9"/>
  <c r="BI57" i="9"/>
  <c r="BI72" i="9"/>
  <c r="BI108" i="9"/>
  <c r="BI173" i="9"/>
  <c r="BI203" i="9"/>
  <c r="BI98" i="9"/>
  <c r="BI113" i="9"/>
  <c r="BI26" i="9"/>
  <c r="BI74" i="9"/>
  <c r="BI100" i="9"/>
  <c r="BI207" i="9"/>
  <c r="BI135" i="9"/>
  <c r="BI118" i="9"/>
  <c r="BI137" i="9"/>
  <c r="BI93" i="9"/>
  <c r="BI30" i="9"/>
  <c r="BI119" i="9"/>
  <c r="BI141" i="9"/>
  <c r="BI78" i="9"/>
  <c r="BI144" i="9"/>
  <c r="BI89" i="9"/>
  <c r="BI94" i="9"/>
  <c r="BI120" i="9"/>
  <c r="BI181" i="9"/>
  <c r="BI218" i="9"/>
  <c r="BI86" i="9"/>
  <c r="BI92" i="9"/>
  <c r="BI224" i="9"/>
  <c r="BI39" i="9"/>
  <c r="BI200" i="9"/>
  <c r="BI71" i="9"/>
  <c r="BI190" i="9"/>
  <c r="BI56" i="9"/>
  <c r="AZ142" i="9"/>
  <c r="AZ22" i="9"/>
  <c r="AZ160" i="9"/>
  <c r="AZ170" i="9"/>
  <c r="AZ101" i="9"/>
  <c r="AZ37" i="9"/>
  <c r="AZ118" i="9"/>
  <c r="AZ120" i="9"/>
  <c r="AZ121" i="9"/>
  <c r="AZ103" i="9"/>
  <c r="AZ188" i="9"/>
  <c r="AZ64" i="9"/>
  <c r="AZ78" i="9"/>
  <c r="AZ99" i="9"/>
  <c r="AZ79" i="9"/>
  <c r="AZ40" i="9"/>
  <c r="AZ150" i="9"/>
  <c r="AZ181" i="9"/>
  <c r="AZ189" i="9"/>
  <c r="AZ105" i="9"/>
  <c r="AZ82" i="9"/>
  <c r="AZ47" i="9"/>
  <c r="AZ185" i="9"/>
  <c r="AZ49" i="9"/>
  <c r="AZ72" i="9"/>
  <c r="AZ51" i="9"/>
  <c r="AZ152" i="9"/>
  <c r="AZ73" i="9"/>
  <c r="AZ90" i="9"/>
  <c r="AZ126" i="9"/>
  <c r="AZ84" i="9"/>
  <c r="AZ186" i="9"/>
  <c r="AZ111" i="9"/>
  <c r="AZ112" i="9"/>
  <c r="AZ117" i="9"/>
  <c r="AZ132" i="9"/>
  <c r="AZ35" i="9"/>
  <c r="AZ153" i="9"/>
  <c r="AZ102" i="9"/>
  <c r="AZ147" i="9"/>
  <c r="AZ119" i="9"/>
  <c r="AZ148" i="9"/>
  <c r="AZ122" i="9"/>
  <c r="AZ59" i="9"/>
  <c r="AZ61" i="9"/>
  <c r="AZ89" i="9"/>
  <c r="AZ96" i="9"/>
  <c r="AZ179" i="9"/>
  <c r="AZ137" i="9"/>
  <c r="AZ43" i="9"/>
  <c r="AZ104" i="9"/>
  <c r="AZ182" i="9"/>
  <c r="AZ45" i="9"/>
  <c r="AZ86" i="9"/>
  <c r="AZ94" i="9"/>
  <c r="AZ166" i="9"/>
  <c r="AZ34" i="9"/>
  <c r="AZ143" i="9"/>
  <c r="AZ55" i="9"/>
  <c r="AZ161" i="9"/>
  <c r="AZ171" i="9"/>
  <c r="AZ30" i="9"/>
  <c r="AZ174" i="9"/>
  <c r="AZ74" i="9"/>
  <c r="AZ24" i="9"/>
  <c r="AZ60" i="9"/>
  <c r="AZ25" i="9"/>
  <c r="AZ177" i="9"/>
  <c r="AZ123" i="9"/>
  <c r="AZ180" i="9"/>
  <c r="AZ80" i="9"/>
  <c r="AZ163" i="9"/>
  <c r="AZ155" i="9"/>
  <c r="AZ151" i="9"/>
  <c r="AZ110" i="9"/>
  <c r="AZ69" i="9"/>
  <c r="AZ46" i="9"/>
  <c r="AZ156" i="9"/>
  <c r="AZ190" i="9"/>
  <c r="AZ91" i="9"/>
  <c r="AZ93" i="9"/>
  <c r="AZ157" i="9"/>
  <c r="AZ53" i="9"/>
  <c r="AZ191" i="9"/>
  <c r="AZ125" i="9"/>
  <c r="AZ41" i="9"/>
  <c r="AZ67" i="9"/>
  <c r="AZ44" i="9"/>
  <c r="AZ115" i="9"/>
  <c r="AZ106" i="9"/>
  <c r="AZ100" i="9"/>
  <c r="AZ32" i="9"/>
  <c r="AZ168" i="9"/>
  <c r="AZ54" i="9"/>
  <c r="AZ145" i="9"/>
  <c r="AZ146" i="9"/>
  <c r="AZ172" i="9"/>
  <c r="AZ154" i="9"/>
  <c r="AZ98" i="9"/>
  <c r="AZ176" i="9"/>
  <c r="AZ31" i="9"/>
  <c r="AZ88" i="9"/>
  <c r="AZ167" i="9"/>
  <c r="AZ39" i="9"/>
  <c r="AZ124" i="9"/>
  <c r="AZ81" i="9"/>
  <c r="AZ183" i="9"/>
  <c r="AZ184" i="9"/>
  <c r="AZ108" i="9"/>
  <c r="AZ187" i="9"/>
  <c r="AZ33" i="9"/>
  <c r="AZ28" i="9"/>
  <c r="AZ134" i="9"/>
  <c r="AZ29" i="9"/>
  <c r="AZ162" i="9"/>
  <c r="AZ56" i="9"/>
  <c r="AZ173" i="9"/>
  <c r="AZ175" i="9"/>
  <c r="AZ75" i="9"/>
  <c r="AZ109" i="9"/>
  <c r="AZ76" i="9"/>
  <c r="AZ62" i="9"/>
  <c r="AZ77" i="9"/>
  <c r="AZ178" i="9"/>
  <c r="AZ66" i="9"/>
  <c r="AZ133" i="9"/>
  <c r="AZ138" i="9"/>
  <c r="AZ26" i="9"/>
  <c r="AZ127" i="9"/>
  <c r="AZ129" i="9"/>
  <c r="AZ130" i="9"/>
  <c r="AZ83" i="9"/>
  <c r="AZ85" i="9"/>
  <c r="AZ48" i="9"/>
  <c r="AZ92" i="9"/>
  <c r="AZ113" i="9"/>
  <c r="AZ116" i="9"/>
  <c r="AZ165" i="9"/>
  <c r="AZ50" i="9"/>
  <c r="AZ139" i="9"/>
  <c r="AZ140" i="9"/>
  <c r="AZ169" i="9"/>
  <c r="AZ144" i="9"/>
  <c r="AZ36" i="9"/>
  <c r="AZ135" i="9"/>
  <c r="AZ57" i="9"/>
  <c r="AZ23" i="9"/>
  <c r="AZ58" i="9"/>
  <c r="AZ38" i="9"/>
  <c r="AZ136" i="9"/>
  <c r="AZ149" i="9"/>
  <c r="AZ63" i="9"/>
  <c r="AZ95" i="9"/>
  <c r="AZ65" i="9"/>
  <c r="AZ141" i="9"/>
  <c r="AZ114" i="9"/>
  <c r="AZ164" i="9"/>
  <c r="AZ42" i="9"/>
  <c r="AZ128" i="9"/>
  <c r="AZ68" i="9"/>
  <c r="AZ158" i="9"/>
  <c r="AZ70" i="9"/>
  <c r="AZ27" i="9"/>
  <c r="AZ71" i="9"/>
  <c r="AZ159" i="9"/>
  <c r="AZ107" i="9"/>
  <c r="AZ52" i="9"/>
  <c r="AZ87" i="9"/>
  <c r="AZ97" i="9"/>
  <c r="AZ131" i="9"/>
  <c r="AO22" i="9"/>
  <c r="AX112" i="9"/>
  <c r="AX117" i="9"/>
  <c r="AX132" i="9"/>
  <c r="AX35" i="9"/>
  <c r="AX153" i="9"/>
  <c r="AX102" i="9"/>
  <c r="AX147" i="9"/>
  <c r="AX119" i="9"/>
  <c r="AX148" i="9"/>
  <c r="AX122" i="9"/>
  <c r="AX59" i="9"/>
  <c r="AX61" i="9"/>
  <c r="AX89" i="9"/>
  <c r="AX96" i="9"/>
  <c r="AX179" i="9"/>
  <c r="AX137" i="9"/>
  <c r="AX90" i="9"/>
  <c r="AX126" i="9"/>
  <c r="AX43" i="9"/>
  <c r="AX104" i="9"/>
  <c r="AX182" i="9"/>
  <c r="AX45" i="9"/>
  <c r="AX84" i="9"/>
  <c r="AX97" i="9"/>
  <c r="AX86" i="9"/>
  <c r="AX50" i="9"/>
  <c r="AX186" i="9"/>
  <c r="AX94" i="9"/>
  <c r="AX166" i="9"/>
  <c r="AX34" i="9"/>
  <c r="AX143" i="9"/>
  <c r="AX55" i="9"/>
  <c r="AX161" i="9"/>
  <c r="AX171" i="9"/>
  <c r="AX30" i="9"/>
  <c r="AX174" i="9"/>
  <c r="AX74" i="9"/>
  <c r="AX24" i="9"/>
  <c r="AX60" i="9"/>
  <c r="AX25" i="9"/>
  <c r="AX177" i="9"/>
  <c r="AX123" i="9"/>
  <c r="AX180" i="9"/>
  <c r="AX80" i="9"/>
  <c r="AX163" i="9"/>
  <c r="AX155" i="9"/>
  <c r="AX151" i="9"/>
  <c r="AX110" i="9"/>
  <c r="AX69" i="9"/>
  <c r="AX46" i="9"/>
  <c r="AX156" i="9"/>
  <c r="AX190" i="9"/>
  <c r="AX91" i="9"/>
  <c r="AX93" i="9"/>
  <c r="AX157" i="9"/>
  <c r="AX53" i="9"/>
  <c r="AX191" i="9"/>
  <c r="AX32" i="9"/>
  <c r="AX168" i="9"/>
  <c r="AX54" i="9"/>
  <c r="AX145" i="9"/>
  <c r="AX146" i="9"/>
  <c r="AX172" i="9"/>
  <c r="AX154" i="9"/>
  <c r="AX98" i="9"/>
  <c r="AX176" i="9"/>
  <c r="AX31" i="9"/>
  <c r="AX88" i="9"/>
  <c r="AX167" i="9"/>
  <c r="AX39" i="9"/>
  <c r="AX124" i="9"/>
  <c r="AX125" i="9"/>
  <c r="AX81" i="9"/>
  <c r="AX41" i="9"/>
  <c r="AX67" i="9"/>
  <c r="AX44" i="9"/>
  <c r="AX115" i="9"/>
  <c r="AX183" i="9"/>
  <c r="AX106" i="9"/>
  <c r="AX184" i="9"/>
  <c r="AX100" i="9"/>
  <c r="AX139" i="9"/>
  <c r="AX111" i="9"/>
  <c r="AX108" i="9"/>
  <c r="AX187" i="9"/>
  <c r="AX33" i="9"/>
  <c r="AX28" i="9"/>
  <c r="AX134" i="9"/>
  <c r="AX29" i="9"/>
  <c r="AX162" i="9"/>
  <c r="AX56" i="9"/>
  <c r="AX173" i="9"/>
  <c r="AX175" i="9"/>
  <c r="AX75" i="9"/>
  <c r="AX109" i="9"/>
  <c r="AX76" i="9"/>
  <c r="AX62" i="9"/>
  <c r="AX77" i="9"/>
  <c r="AX178" i="9"/>
  <c r="AX66" i="9"/>
  <c r="AX133" i="9"/>
  <c r="AX138" i="9"/>
  <c r="AX26" i="9"/>
  <c r="AX127" i="9"/>
  <c r="AX129" i="9"/>
  <c r="AX130" i="9"/>
  <c r="AX83" i="9"/>
  <c r="AX85" i="9"/>
  <c r="AX48" i="9"/>
  <c r="AX92" i="9"/>
  <c r="AX113" i="9"/>
  <c r="AX116" i="9"/>
  <c r="AX165" i="9"/>
  <c r="AX140" i="9"/>
  <c r="AX169" i="9"/>
  <c r="AX144" i="9"/>
  <c r="AX36" i="9"/>
  <c r="AX135" i="9"/>
  <c r="AX57" i="9"/>
  <c r="AX23" i="9"/>
  <c r="AX58" i="9"/>
  <c r="AX38" i="9"/>
  <c r="AX136" i="9"/>
  <c r="AX149" i="9"/>
  <c r="AX63" i="9"/>
  <c r="AX95" i="9"/>
  <c r="AX65" i="9"/>
  <c r="AX141" i="9"/>
  <c r="AX114" i="9"/>
  <c r="AX164" i="9"/>
  <c r="AX42" i="9"/>
  <c r="AX128" i="9"/>
  <c r="AX68" i="9"/>
  <c r="AX158" i="9"/>
  <c r="AX70" i="9"/>
  <c r="AX27" i="9"/>
  <c r="AX71" i="9"/>
  <c r="AX159" i="9"/>
  <c r="AX107" i="9"/>
  <c r="AX52" i="9"/>
  <c r="AX87" i="9"/>
  <c r="AX131" i="9"/>
  <c r="AX142" i="9"/>
  <c r="AX22" i="9"/>
  <c r="AX160" i="9"/>
  <c r="AX170" i="9"/>
  <c r="AX101" i="9"/>
  <c r="AX37" i="9"/>
  <c r="AX118" i="9"/>
  <c r="AX120" i="9"/>
  <c r="AX121" i="9"/>
  <c r="AX103" i="9"/>
  <c r="AX188" i="9"/>
  <c r="AX64" i="9"/>
  <c r="AX78" i="9"/>
  <c r="AX99" i="9"/>
  <c r="AX79" i="9"/>
  <c r="AX40" i="9"/>
  <c r="AX150" i="9"/>
  <c r="AX181" i="9"/>
  <c r="AX189" i="9"/>
  <c r="AX105" i="9"/>
  <c r="AX82" i="9"/>
  <c r="AX47" i="9"/>
  <c r="AX185" i="9"/>
  <c r="AX49" i="9"/>
  <c r="AX72" i="9"/>
  <c r="AX51" i="9"/>
  <c r="AX152" i="9"/>
  <c r="AX73" i="9"/>
  <c r="AM254" i="9"/>
  <c r="AM370" i="9"/>
  <c r="AM167" i="9"/>
  <c r="AM373" i="9"/>
  <c r="AM38" i="9"/>
  <c r="AM269" i="9"/>
  <c r="AM187" i="9"/>
  <c r="AM139" i="9"/>
  <c r="AM380" i="9"/>
  <c r="AM256" i="9"/>
  <c r="AM140" i="9"/>
  <c r="AM47" i="9"/>
  <c r="AM354" i="9"/>
  <c r="AM50" i="9"/>
  <c r="AM209" i="9"/>
  <c r="AM182" i="9"/>
  <c r="AM22" i="9"/>
  <c r="AM183" i="9"/>
  <c r="AM296" i="9"/>
  <c r="AM298" i="9"/>
  <c r="AM301" i="9"/>
  <c r="AM63" i="9"/>
  <c r="AM65" i="9"/>
  <c r="AM66" i="9"/>
  <c r="AM304" i="9"/>
  <c r="AM68" i="9"/>
  <c r="AM390" i="9"/>
  <c r="AM232" i="9"/>
  <c r="AM73" i="9"/>
  <c r="AM394" i="9"/>
  <c r="AM74" i="9"/>
  <c r="AM259" i="9"/>
  <c r="AM351" i="9"/>
  <c r="AM149" i="9"/>
  <c r="AM23" i="9"/>
  <c r="AM312" i="9"/>
  <c r="AM85" i="9"/>
  <c r="AM314" i="9"/>
  <c r="AM429" i="9"/>
  <c r="AM89" i="9"/>
  <c r="AM91" i="9"/>
  <c r="AM93" i="9"/>
  <c r="AM409" i="9"/>
  <c r="AM98" i="9"/>
  <c r="AM319" i="9"/>
  <c r="AM153" i="9"/>
  <c r="AM275" i="9"/>
  <c r="AM24" i="9"/>
  <c r="AM105" i="9"/>
  <c r="AM324" i="9"/>
  <c r="AM327" i="9"/>
  <c r="AM223" i="9"/>
  <c r="AM113" i="9"/>
  <c r="AM155" i="9"/>
  <c r="AM248" i="9"/>
  <c r="AM416" i="9"/>
  <c r="AM334" i="9"/>
  <c r="AM417" i="9"/>
  <c r="AM124" i="9"/>
  <c r="AM202" i="9"/>
  <c r="AM129" i="9"/>
  <c r="AM338" i="9"/>
  <c r="AM251" i="9"/>
  <c r="AM226" i="9"/>
  <c r="AM220" i="9"/>
  <c r="AM136" i="9"/>
  <c r="AM340" i="9"/>
  <c r="AM267" i="9"/>
  <c r="AM31" i="9"/>
  <c r="AM371" i="9"/>
  <c r="AM281" i="9"/>
  <c r="AM268" i="9"/>
  <c r="AM162" i="9"/>
  <c r="AM40" i="9"/>
  <c r="AM194" i="9"/>
  <c r="AM203" i="9"/>
  <c r="AM349" i="9"/>
  <c r="AM42" i="9"/>
  <c r="AM44" i="9"/>
  <c r="AM208" i="9"/>
  <c r="AM290" i="9"/>
  <c r="AM270" i="9"/>
  <c r="AM227" i="9"/>
  <c r="AM53" i="9"/>
  <c r="AM54" i="9"/>
  <c r="AM295" i="9"/>
  <c r="AM297" i="9"/>
  <c r="AM299" i="9"/>
  <c r="AM196" i="9"/>
  <c r="AM302" i="9"/>
  <c r="AM172" i="9"/>
  <c r="AM205" i="9"/>
  <c r="AM305" i="9"/>
  <c r="AM359" i="9"/>
  <c r="AM271" i="9"/>
  <c r="AM243" i="9"/>
  <c r="AM308" i="9"/>
  <c r="AM184" i="9"/>
  <c r="AM160" i="9"/>
  <c r="AM272" i="9"/>
  <c r="AM77" i="9"/>
  <c r="AM200" i="9"/>
  <c r="AM80" i="9"/>
  <c r="AM83" i="9"/>
  <c r="AM150" i="9"/>
  <c r="AM240" i="9"/>
  <c r="AM405" i="9"/>
  <c r="AM362" i="9"/>
  <c r="AM245" i="9"/>
  <c r="AM94" i="9"/>
  <c r="AM96" i="9"/>
  <c r="AM318" i="9"/>
  <c r="AM234" i="9"/>
  <c r="AM161" i="9"/>
  <c r="AM410" i="9"/>
  <c r="AM181" i="9"/>
  <c r="AM106" i="9"/>
  <c r="AM325" i="9"/>
  <c r="AM108" i="9"/>
  <c r="AM26" i="9"/>
  <c r="AM247" i="9"/>
  <c r="AM332" i="9"/>
  <c r="AM345" i="9"/>
  <c r="AM264" i="9"/>
  <c r="AM346" i="9"/>
  <c r="AM365" i="9"/>
  <c r="AM125" i="9"/>
  <c r="AM420" i="9"/>
  <c r="AM176" i="9"/>
  <c r="AM225" i="9"/>
  <c r="AM422" i="9"/>
  <c r="AM131" i="9"/>
  <c r="AM32" i="9"/>
  <c r="AM192" i="9"/>
  <c r="AM372" i="9"/>
  <c r="AM374" i="9"/>
  <c r="AM39" i="9"/>
  <c r="AM284" i="9"/>
  <c r="AM255" i="9"/>
  <c r="AM286" i="9"/>
  <c r="AM356" i="9"/>
  <c r="AM288" i="9"/>
  <c r="AM188" i="9"/>
  <c r="AM381" i="9"/>
  <c r="AM383" i="9"/>
  <c r="AM358" i="9"/>
  <c r="AM384" i="9"/>
  <c r="AM293" i="9"/>
  <c r="AM257" i="9"/>
  <c r="AM57" i="9"/>
  <c r="AM350" i="9"/>
  <c r="AM231" i="9"/>
  <c r="AM344" i="9"/>
  <c r="AM242" i="9"/>
  <c r="AM388" i="9"/>
  <c r="AM303" i="9"/>
  <c r="AM306" i="9"/>
  <c r="AM258" i="9"/>
  <c r="AM391" i="9"/>
  <c r="AM71" i="9"/>
  <c r="AM393" i="9"/>
  <c r="AM310" i="9"/>
  <c r="AM244" i="9"/>
  <c r="AM397" i="9"/>
  <c r="AM212" i="9"/>
  <c r="AM399" i="9"/>
  <c r="AM401" i="9"/>
  <c r="AM313" i="9"/>
  <c r="AM213" i="9"/>
  <c r="AM404" i="9"/>
  <c r="AM87" i="9"/>
  <c r="AM90" i="9"/>
  <c r="AM407" i="9"/>
  <c r="AM408" i="9"/>
  <c r="AM260" i="9"/>
  <c r="AM99" i="9"/>
  <c r="AM320" i="9"/>
  <c r="AM154" i="9"/>
  <c r="AM276" i="9"/>
  <c r="AM322" i="9"/>
  <c r="AM364" i="9"/>
  <c r="AM326" i="9"/>
  <c r="AM109" i="9"/>
  <c r="AM110" i="9"/>
  <c r="AM114" i="9"/>
  <c r="AM116" i="9"/>
  <c r="AM333" i="9"/>
  <c r="AM279" i="9"/>
  <c r="AM34" i="9"/>
  <c r="AM35" i="9"/>
  <c r="AM168" i="9"/>
  <c r="AM282" i="9"/>
  <c r="AM41" i="9"/>
  <c r="AM355" i="9"/>
  <c r="AM287" i="9"/>
  <c r="AM204" i="9"/>
  <c r="AM43" i="9"/>
  <c r="AM141" i="9"/>
  <c r="AM382" i="9"/>
  <c r="AM142" i="9"/>
  <c r="AM180" i="9"/>
  <c r="AM51" i="9"/>
  <c r="AM238" i="9"/>
  <c r="AM55" i="9"/>
  <c r="AM58" i="9"/>
  <c r="AM386" i="9"/>
  <c r="AM300" i="9"/>
  <c r="AM61" i="9"/>
  <c r="AM387" i="9"/>
  <c r="AM389" i="9"/>
  <c r="AM145" i="9"/>
  <c r="AM67" i="9"/>
  <c r="AM146" i="9"/>
  <c r="AM189" i="9"/>
  <c r="AM72" i="9"/>
  <c r="AM309" i="9"/>
  <c r="AM173" i="9"/>
  <c r="AM395" i="9"/>
  <c r="AM199" i="9"/>
  <c r="AM78" i="9"/>
  <c r="AM79" i="9"/>
  <c r="AM81" i="9"/>
  <c r="AM273" i="9"/>
  <c r="AM274" i="9"/>
  <c r="AM233" i="9"/>
  <c r="AM406" i="9"/>
  <c r="AM201" i="9"/>
  <c r="AM363" i="9"/>
  <c r="AM95" i="9"/>
  <c r="AM97" i="9"/>
  <c r="AM100" i="9"/>
  <c r="AM152" i="9"/>
  <c r="AM103" i="9"/>
  <c r="AM352" i="9"/>
  <c r="AM277" i="9"/>
  <c r="AM25" i="9"/>
  <c r="AM263" i="9"/>
  <c r="AM328" i="9"/>
  <c r="AM330" i="9"/>
  <c r="AM185" i="9"/>
  <c r="AM117" i="9"/>
  <c r="AM119" i="9"/>
  <c r="AM249" i="9"/>
  <c r="AM122" i="9"/>
  <c r="AM336" i="9"/>
  <c r="AM126" i="9"/>
  <c r="AM166" i="9"/>
  <c r="AM337" i="9"/>
  <c r="AM191" i="9"/>
  <c r="AM229" i="9"/>
  <c r="AM133" i="9"/>
  <c r="AM369" i="9"/>
  <c r="AM253" i="9"/>
  <c r="AM423" i="9"/>
  <c r="AM179" i="9"/>
  <c r="AM33" i="9"/>
  <c r="AM207" i="9"/>
  <c r="AM36" i="9"/>
  <c r="AM37" i="9"/>
  <c r="AM283" i="9"/>
  <c r="AM285" i="9"/>
  <c r="AM377" i="9"/>
  <c r="AM379" i="9"/>
  <c r="AM170" i="9"/>
  <c r="AM357" i="9"/>
  <c r="AM45" i="9"/>
  <c r="AM48" i="9"/>
  <c r="AM49" i="9"/>
  <c r="AM291" i="9"/>
  <c r="AM52" i="9"/>
  <c r="AM385" i="9"/>
  <c r="AM294" i="9"/>
  <c r="AM143" i="9"/>
  <c r="AM210" i="9"/>
  <c r="AM343" i="9"/>
  <c r="AM163" i="9"/>
  <c r="AM64" i="9"/>
  <c r="AM158" i="9"/>
  <c r="AM159" i="9"/>
  <c r="AM307" i="9"/>
  <c r="AM427" i="9"/>
  <c r="AM428" i="9"/>
  <c r="AM392" i="9"/>
  <c r="AM222" i="9"/>
  <c r="AM148" i="9"/>
  <c r="AM396" i="9"/>
  <c r="AM197" i="9"/>
  <c r="AM398" i="9"/>
  <c r="AM400" i="9"/>
  <c r="AM82" i="9"/>
  <c r="AM403" i="9"/>
  <c r="AM165" i="9"/>
  <c r="AM151" i="9"/>
  <c r="AM88" i="9"/>
  <c r="AM316" i="9"/>
  <c r="AM215" i="9"/>
  <c r="AM317" i="9"/>
  <c r="AM174" i="9"/>
  <c r="AM261" i="9"/>
  <c r="AM321" i="9"/>
  <c r="AM216" i="9"/>
  <c r="AM262" i="9"/>
  <c r="AM246" i="9"/>
  <c r="AM107" i="9"/>
  <c r="AM412" i="9"/>
  <c r="AM329" i="9"/>
  <c r="AM111" i="9"/>
  <c r="AM115" i="9"/>
  <c r="AM426" i="9"/>
  <c r="AM414" i="9"/>
  <c r="AM218" i="9"/>
  <c r="AM335" i="9"/>
  <c r="AM418" i="9"/>
  <c r="AM250" i="9"/>
  <c r="AM366" i="9"/>
  <c r="AM421" i="9"/>
  <c r="AM280" i="9"/>
  <c r="AM236" i="9"/>
  <c r="AM193" i="9"/>
  <c r="AM375" i="9"/>
  <c r="AM169" i="9"/>
  <c r="AM376" i="9"/>
  <c r="AM378" i="9"/>
  <c r="AM342" i="9"/>
  <c r="AM230" i="9"/>
  <c r="AM289" i="9"/>
  <c r="AM46" i="9"/>
  <c r="AM241" i="9"/>
  <c r="AM425" i="9"/>
  <c r="AM292" i="9"/>
  <c r="AM171" i="9"/>
  <c r="AM195" i="9"/>
  <c r="AM56" i="9"/>
  <c r="AM59" i="9"/>
  <c r="AM60" i="9"/>
  <c r="AM211" i="9"/>
  <c r="AM62" i="9"/>
  <c r="AM221" i="9"/>
  <c r="AM144" i="9"/>
  <c r="AM224" i="9"/>
  <c r="AM164" i="9"/>
  <c r="AM69" i="9"/>
  <c r="AM70" i="9"/>
  <c r="AM228" i="9"/>
  <c r="AM147" i="9"/>
  <c r="AM360" i="9"/>
  <c r="AM75" i="9"/>
  <c r="AM76" i="9"/>
  <c r="AM311" i="9"/>
  <c r="AM361" i="9"/>
  <c r="AM402" i="9"/>
  <c r="AM84" i="9"/>
  <c r="AM86" i="9"/>
  <c r="AM214" i="9"/>
  <c r="AM315" i="9"/>
  <c r="AM190" i="9"/>
  <c r="AM92" i="9"/>
  <c r="AM239" i="9"/>
  <c r="AM237" i="9"/>
  <c r="AM101" i="9"/>
  <c r="AM102" i="9"/>
  <c r="AM347" i="9"/>
  <c r="AM104" i="9"/>
  <c r="AM323" i="9"/>
  <c r="AM411" i="9"/>
  <c r="AM413" i="9"/>
  <c r="AM217" i="9"/>
  <c r="AM112" i="9"/>
  <c r="AM331" i="9"/>
  <c r="AM118" i="9"/>
  <c r="AM415" i="9"/>
  <c r="AM120" i="9"/>
  <c r="AM123" i="9"/>
  <c r="AM27" i="9"/>
  <c r="AM127" i="9"/>
  <c r="AM128" i="9"/>
  <c r="AM367" i="9"/>
  <c r="AM130" i="9"/>
  <c r="AM339" i="9"/>
  <c r="AM353" i="9"/>
  <c r="AM135" i="9"/>
  <c r="AM266" i="9"/>
  <c r="AM178" i="9"/>
  <c r="AM341" i="9"/>
  <c r="AM175" i="9"/>
  <c r="AM28" i="9"/>
  <c r="AM177" i="9"/>
  <c r="AM206" i="9"/>
  <c r="AO33" i="9"/>
  <c r="AO207" i="9"/>
  <c r="AO36" i="9"/>
  <c r="AO37" i="9"/>
  <c r="AO283" i="9"/>
  <c r="AO285" i="9"/>
  <c r="AO377" i="9"/>
  <c r="AO379" i="9"/>
  <c r="AO170" i="9"/>
  <c r="AO357" i="9"/>
  <c r="AO45" i="9"/>
  <c r="AO48" i="9"/>
  <c r="AO49" i="9"/>
  <c r="AO291" i="9"/>
  <c r="AO52" i="9"/>
  <c r="AO385" i="9"/>
  <c r="AO294" i="9"/>
  <c r="AO143" i="9"/>
  <c r="AO210" i="9"/>
  <c r="AO343" i="9"/>
  <c r="AO163" i="9"/>
  <c r="AO64" i="9"/>
  <c r="AO158" i="9"/>
  <c r="AO159" i="9"/>
  <c r="AO307" i="9"/>
  <c r="AO427" i="9"/>
  <c r="AO428" i="9"/>
  <c r="AO392" i="9"/>
  <c r="AO222" i="9"/>
  <c r="AO148" i="9"/>
  <c r="AM121" i="9"/>
  <c r="AM368" i="9"/>
  <c r="AM235" i="9"/>
  <c r="AM137" i="9"/>
  <c r="AO280" i="9"/>
  <c r="AO236" i="9"/>
  <c r="AO193" i="9"/>
  <c r="AO375" i="9"/>
  <c r="AO169" i="9"/>
  <c r="AO376" i="9"/>
  <c r="AO378" i="9"/>
  <c r="AO342" i="9"/>
  <c r="AO230" i="9"/>
  <c r="AO289" i="9"/>
  <c r="AO46" i="9"/>
  <c r="AO241" i="9"/>
  <c r="AO425" i="9"/>
  <c r="AO292" i="9"/>
  <c r="AO171" i="9"/>
  <c r="AO195" i="9"/>
  <c r="AO56" i="9"/>
  <c r="AO59" i="9"/>
  <c r="AO60" i="9"/>
  <c r="AO211" i="9"/>
  <c r="AO62" i="9"/>
  <c r="AO221" i="9"/>
  <c r="AO144" i="9"/>
  <c r="AO224" i="9"/>
  <c r="AO164" i="9"/>
  <c r="AO69" i="9"/>
  <c r="AO70" i="9"/>
  <c r="AO228" i="9"/>
  <c r="AO147" i="9"/>
  <c r="AO360" i="9"/>
  <c r="AM348" i="9"/>
  <c r="AM219" i="9"/>
  <c r="AM252" i="9"/>
  <c r="AM157" i="9"/>
  <c r="AO254" i="9"/>
  <c r="AO370" i="9"/>
  <c r="AO167" i="9"/>
  <c r="AO373" i="9"/>
  <c r="AO38" i="9"/>
  <c r="AO269" i="9"/>
  <c r="AO187" i="9"/>
  <c r="AO139" i="9"/>
  <c r="AO380" i="9"/>
  <c r="AO256" i="9"/>
  <c r="AO140" i="9"/>
  <c r="AO47" i="9"/>
  <c r="AO354" i="9"/>
  <c r="AO50" i="9"/>
  <c r="AO209" i="9"/>
  <c r="AO182" i="9"/>
  <c r="AO183" i="9"/>
  <c r="AO296" i="9"/>
  <c r="AO298" i="9"/>
  <c r="AO301" i="9"/>
  <c r="AO63" i="9"/>
  <c r="AO65" i="9"/>
  <c r="AO66" i="9"/>
  <c r="AO304" i="9"/>
  <c r="AO68" i="9"/>
  <c r="AO390" i="9"/>
  <c r="AO232" i="9"/>
  <c r="AO73" i="9"/>
  <c r="AO394" i="9"/>
  <c r="AM419" i="9"/>
  <c r="AM29" i="9"/>
  <c r="AM156" i="9"/>
  <c r="AM278" i="9"/>
  <c r="AO31" i="9"/>
  <c r="AO371" i="9"/>
  <c r="AO281" i="9"/>
  <c r="AO268" i="9"/>
  <c r="AO162" i="9"/>
  <c r="AO40" i="9"/>
  <c r="AO194" i="9"/>
  <c r="AO203" i="9"/>
  <c r="AO349" i="9"/>
  <c r="AO42" i="9"/>
  <c r="AO44" i="9"/>
  <c r="AO208" i="9"/>
  <c r="AO290" i="9"/>
  <c r="AO270" i="9"/>
  <c r="AO227" i="9"/>
  <c r="AO53" i="9"/>
  <c r="AO54" i="9"/>
  <c r="AO295" i="9"/>
  <c r="AO297" i="9"/>
  <c r="AO299" i="9"/>
  <c r="AO196" i="9"/>
  <c r="AO302" i="9"/>
  <c r="AO172" i="9"/>
  <c r="AO205" i="9"/>
  <c r="AO305" i="9"/>
  <c r="AM198" i="9"/>
  <c r="AM132" i="9"/>
  <c r="AM186" i="9"/>
  <c r="AM138" i="9"/>
  <c r="AO32" i="9"/>
  <c r="AO192" i="9"/>
  <c r="AO372" i="9"/>
  <c r="AO374" i="9"/>
  <c r="AO39" i="9"/>
  <c r="AO284" i="9"/>
  <c r="AO255" i="9"/>
  <c r="AO286" i="9"/>
  <c r="AO356" i="9"/>
  <c r="AO288" i="9"/>
  <c r="AO188" i="9"/>
  <c r="AO381" i="9"/>
  <c r="AO383" i="9"/>
  <c r="AO358" i="9"/>
  <c r="AO384" i="9"/>
  <c r="AO293" i="9"/>
  <c r="AO257" i="9"/>
  <c r="AO57" i="9"/>
  <c r="AO350" i="9"/>
  <c r="AO231" i="9"/>
  <c r="AO344" i="9"/>
  <c r="AO242" i="9"/>
  <c r="AO388" i="9"/>
  <c r="AO303" i="9"/>
  <c r="AM265" i="9"/>
  <c r="AM134" i="9"/>
  <c r="AM30" i="9"/>
  <c r="AM424" i="9"/>
  <c r="AO279" i="9"/>
  <c r="AO34" i="9"/>
  <c r="AO35" i="9"/>
  <c r="AO168" i="9"/>
  <c r="AO282" i="9"/>
  <c r="AO41" i="9"/>
  <c r="AO355" i="9"/>
  <c r="AO287" i="9"/>
  <c r="AO204" i="9"/>
  <c r="AO43" i="9"/>
  <c r="AO141" i="9"/>
  <c r="AO382" i="9"/>
  <c r="AO142" i="9"/>
  <c r="AO180" i="9"/>
  <c r="AO51" i="9"/>
  <c r="AO238" i="9"/>
  <c r="AO55" i="9"/>
  <c r="AO58" i="9"/>
  <c r="AO386" i="9"/>
  <c r="AO300" i="9"/>
  <c r="AO61" i="9"/>
  <c r="AO387" i="9"/>
  <c r="AO389" i="9"/>
  <c r="AO145" i="9"/>
  <c r="AO67" i="9"/>
  <c r="AO146" i="9"/>
  <c r="AO189" i="9"/>
  <c r="AO72" i="9"/>
  <c r="AO309" i="9"/>
  <c r="AO173" i="9"/>
  <c r="AO395" i="9"/>
  <c r="AO199" i="9"/>
  <c r="AO306" i="9"/>
  <c r="AO71" i="9"/>
  <c r="AO160" i="9"/>
  <c r="AO397" i="9"/>
  <c r="AO78" i="9"/>
  <c r="AO79" i="9"/>
  <c r="AO81" i="9"/>
  <c r="AO273" i="9"/>
  <c r="AO274" i="9"/>
  <c r="AO233" i="9"/>
  <c r="AO406" i="9"/>
  <c r="AO201" i="9"/>
  <c r="AO363" i="9"/>
  <c r="AO95" i="9"/>
  <c r="AO97" i="9"/>
  <c r="AO100" i="9"/>
  <c r="AO152" i="9"/>
  <c r="AO103" i="9"/>
  <c r="AO352" i="9"/>
  <c r="AO277" i="9"/>
  <c r="AO25" i="9"/>
  <c r="AO263" i="9"/>
  <c r="AO328" i="9"/>
  <c r="AO330" i="9"/>
  <c r="AO185" i="9"/>
  <c r="AO117" i="9"/>
  <c r="AO119" i="9"/>
  <c r="AO249" i="9"/>
  <c r="AO122" i="9"/>
  <c r="AO336" i="9"/>
  <c r="AO126" i="9"/>
  <c r="AO166" i="9"/>
  <c r="AO337" i="9"/>
  <c r="AO191" i="9"/>
  <c r="AO229" i="9"/>
  <c r="AO133" i="9"/>
  <c r="AO369" i="9"/>
  <c r="AO253" i="9"/>
  <c r="AO423" i="9"/>
  <c r="AO179" i="9"/>
  <c r="AO421" i="9"/>
  <c r="AO29" i="9"/>
  <c r="AO134" i="9"/>
  <c r="AO252" i="9"/>
  <c r="AO30" i="9"/>
  <c r="AO157" i="9"/>
  <c r="AO364" i="9"/>
  <c r="AO121" i="9"/>
  <c r="AO419" i="9"/>
  <c r="AO132" i="9"/>
  <c r="AO186" i="9"/>
  <c r="AO359" i="9"/>
  <c r="AO308" i="9"/>
  <c r="AO244" i="9"/>
  <c r="AO197" i="9"/>
  <c r="AO398" i="9"/>
  <c r="AO400" i="9"/>
  <c r="AO82" i="9"/>
  <c r="AO403" i="9"/>
  <c r="AO165" i="9"/>
  <c r="AO151" i="9"/>
  <c r="AO88" i="9"/>
  <c r="AO316" i="9"/>
  <c r="AO215" i="9"/>
  <c r="AO317" i="9"/>
  <c r="AO174" i="9"/>
  <c r="AO261" i="9"/>
  <c r="AO321" i="9"/>
  <c r="AO216" i="9"/>
  <c r="AO262" i="9"/>
  <c r="AO246" i="9"/>
  <c r="AO107" i="9"/>
  <c r="AO412" i="9"/>
  <c r="AO329" i="9"/>
  <c r="AO111" i="9"/>
  <c r="AO115" i="9"/>
  <c r="AO426" i="9"/>
  <c r="AO414" i="9"/>
  <c r="AO218" i="9"/>
  <c r="AO335" i="9"/>
  <c r="AO418" i="9"/>
  <c r="AO250" i="9"/>
  <c r="AO366" i="9"/>
  <c r="AO368" i="9"/>
  <c r="AO424" i="9"/>
  <c r="AO114" i="9"/>
  <c r="AO175" i="9"/>
  <c r="AO28" i="9"/>
  <c r="AO219" i="9"/>
  <c r="AO258" i="9"/>
  <c r="AO393" i="9"/>
  <c r="AO396" i="9"/>
  <c r="AO76" i="9"/>
  <c r="AO311" i="9"/>
  <c r="AO361" i="9"/>
  <c r="AO402" i="9"/>
  <c r="AO84" i="9"/>
  <c r="AO86" i="9"/>
  <c r="AO214" i="9"/>
  <c r="AO315" i="9"/>
  <c r="AO190" i="9"/>
  <c r="AO92" i="9"/>
  <c r="AO239" i="9"/>
  <c r="AO237" i="9"/>
  <c r="AO101" i="9"/>
  <c r="AO102" i="9"/>
  <c r="AO347" i="9"/>
  <c r="AO104" i="9"/>
  <c r="AO323" i="9"/>
  <c r="AO411" i="9"/>
  <c r="AO413" i="9"/>
  <c r="AO217" i="9"/>
  <c r="AO112" i="9"/>
  <c r="AO331" i="9"/>
  <c r="AO118" i="9"/>
  <c r="AO415" i="9"/>
  <c r="AO120" i="9"/>
  <c r="AO123" i="9"/>
  <c r="AO27" i="9"/>
  <c r="AO127" i="9"/>
  <c r="AO128" i="9"/>
  <c r="AO367" i="9"/>
  <c r="AO130" i="9"/>
  <c r="AO339" i="9"/>
  <c r="AO353" i="9"/>
  <c r="AO135" i="9"/>
  <c r="AO266" i="9"/>
  <c r="AO178" i="9"/>
  <c r="AO341" i="9"/>
  <c r="AO99" i="9"/>
  <c r="AO320" i="9"/>
  <c r="AO109" i="9"/>
  <c r="AO110" i="9"/>
  <c r="AO333" i="9"/>
  <c r="AO235" i="9"/>
  <c r="AO271" i="9"/>
  <c r="AO184" i="9"/>
  <c r="AO75" i="9"/>
  <c r="AO351" i="9"/>
  <c r="AO149" i="9"/>
  <c r="AO23" i="9"/>
  <c r="AO312" i="9"/>
  <c r="AO85" i="9"/>
  <c r="AO314" i="9"/>
  <c r="AO429" i="9"/>
  <c r="AO89" i="9"/>
  <c r="AO91" i="9"/>
  <c r="AO93" i="9"/>
  <c r="AO409" i="9"/>
  <c r="AO98" i="9"/>
  <c r="AO319" i="9"/>
  <c r="AO153" i="9"/>
  <c r="AO275" i="9"/>
  <c r="AO24" i="9"/>
  <c r="AO105" i="9"/>
  <c r="AO324" i="9"/>
  <c r="AO327" i="9"/>
  <c r="AO223" i="9"/>
  <c r="AO113" i="9"/>
  <c r="AO155" i="9"/>
  <c r="AO248" i="9"/>
  <c r="AO416" i="9"/>
  <c r="AO334" i="9"/>
  <c r="AO417" i="9"/>
  <c r="AO124" i="9"/>
  <c r="AO202" i="9"/>
  <c r="AO129" i="9"/>
  <c r="AO338" i="9"/>
  <c r="AO251" i="9"/>
  <c r="AO226" i="9"/>
  <c r="AO220" i="9"/>
  <c r="AO136" i="9"/>
  <c r="AO340" i="9"/>
  <c r="AO267" i="9"/>
  <c r="AO408" i="9"/>
  <c r="AO154" i="9"/>
  <c r="AO322" i="9"/>
  <c r="AO116" i="9"/>
  <c r="AO348" i="9"/>
  <c r="AO198" i="9"/>
  <c r="AO137" i="9"/>
  <c r="AO391" i="9"/>
  <c r="AO310" i="9"/>
  <c r="AO259" i="9"/>
  <c r="AO77" i="9"/>
  <c r="AO200" i="9"/>
  <c r="AO80" i="9"/>
  <c r="AO83" i="9"/>
  <c r="AO150" i="9"/>
  <c r="AO240" i="9"/>
  <c r="AO405" i="9"/>
  <c r="AO362" i="9"/>
  <c r="AO245" i="9"/>
  <c r="AO94" i="9"/>
  <c r="AO96" i="9"/>
  <c r="AO318" i="9"/>
  <c r="AO234" i="9"/>
  <c r="AO161" i="9"/>
  <c r="AO410" i="9"/>
  <c r="AO181" i="9"/>
  <c r="AO106" i="9"/>
  <c r="AO325" i="9"/>
  <c r="AO108" i="9"/>
  <c r="AO26" i="9"/>
  <c r="AO247" i="9"/>
  <c r="AO332" i="9"/>
  <c r="AO345" i="9"/>
  <c r="AO264" i="9"/>
  <c r="AO346" i="9"/>
  <c r="AO365" i="9"/>
  <c r="AO125" i="9"/>
  <c r="AO420" i="9"/>
  <c r="AO176" i="9"/>
  <c r="AO225" i="9"/>
  <c r="AO422" i="9"/>
  <c r="AO131" i="9"/>
  <c r="AO177" i="9"/>
  <c r="AO156" i="9"/>
  <c r="AO206" i="9"/>
  <c r="AO278" i="9"/>
  <c r="AO407" i="9"/>
  <c r="AO260" i="9"/>
  <c r="AO276" i="9"/>
  <c r="AO326" i="9"/>
  <c r="AO265" i="9"/>
  <c r="AO138" i="9"/>
  <c r="AO243" i="9"/>
  <c r="AO74" i="9"/>
  <c r="AO272" i="9"/>
  <c r="AO212" i="9"/>
  <c r="AO399" i="9"/>
  <c r="AO401" i="9"/>
  <c r="AO313" i="9"/>
  <c r="AO213" i="9"/>
  <c r="AO404" i="9"/>
  <c r="AO87" i="9"/>
  <c r="AO90" i="9"/>
  <c r="AB32" i="9"/>
  <c r="AB52" i="9"/>
  <c r="AB86" i="9"/>
  <c r="AB55" i="9"/>
  <c r="AB43" i="9"/>
  <c r="AB27" i="9"/>
  <c r="AB94" i="9"/>
  <c r="AB29" i="9"/>
  <c r="AB37" i="9"/>
  <c r="AB74" i="9"/>
  <c r="AB60" i="9"/>
  <c r="AB79" i="9"/>
  <c r="AB46" i="9"/>
  <c r="AB71" i="9"/>
  <c r="AB69" i="9"/>
  <c r="AB89" i="9"/>
  <c r="AB62" i="9"/>
  <c r="AB26" i="9"/>
  <c r="AB47" i="9"/>
  <c r="AB64" i="9"/>
  <c r="AB28" i="9"/>
  <c r="AB85" i="9"/>
  <c r="AB30" i="9"/>
  <c r="AB57" i="9"/>
  <c r="AB35" i="9"/>
  <c r="AB23" i="9"/>
  <c r="AB61" i="9"/>
  <c r="AB45" i="9"/>
  <c r="AB38" i="9"/>
  <c r="AB97" i="9"/>
  <c r="AB39" i="9"/>
  <c r="AB80" i="9"/>
  <c r="AB82" i="9"/>
  <c r="AB33" i="9"/>
  <c r="AB34" i="9"/>
  <c r="AB36" i="9"/>
  <c r="AB40" i="9"/>
  <c r="AB78" i="9"/>
  <c r="AB31" i="9"/>
  <c r="AB58" i="9"/>
  <c r="AB48" i="9"/>
  <c r="AB25" i="9"/>
  <c r="AB49" i="9"/>
  <c r="AB90" i="9"/>
  <c r="AB53" i="9"/>
  <c r="AB54" i="9"/>
  <c r="AB91" i="9"/>
  <c r="AB77" i="9"/>
  <c r="AB93" i="9"/>
  <c r="AB95" i="9"/>
  <c r="AB56" i="9"/>
  <c r="AB68" i="9"/>
  <c r="AB59" i="9"/>
  <c r="AB24" i="9"/>
  <c r="AB51" i="9"/>
  <c r="AB22" i="9"/>
  <c r="AB42" i="9"/>
  <c r="AB87" i="9"/>
  <c r="AB76" i="9"/>
  <c r="AB65" i="9"/>
  <c r="AB84" i="9"/>
  <c r="AB50" i="9"/>
  <c r="AB81" i="9"/>
  <c r="AB73" i="9"/>
  <c r="AB75" i="9"/>
  <c r="AB44" i="9"/>
  <c r="AB67" i="9"/>
  <c r="AB66" i="9"/>
  <c r="AB92" i="9"/>
  <c r="AB88" i="9"/>
  <c r="AB63" i="9"/>
  <c r="AB83" i="9"/>
  <c r="AB96" i="9"/>
  <c r="AB70" i="9"/>
  <c r="AB41" i="9"/>
  <c r="AB72" i="9"/>
  <c r="Q107" i="9"/>
  <c r="Q171" i="9"/>
  <c r="Q199" i="9"/>
  <c r="Q130" i="9"/>
  <c r="Q81" i="9"/>
  <c r="Q117" i="9"/>
  <c r="Q134" i="9"/>
  <c r="Q160" i="9"/>
  <c r="Q161" i="9"/>
  <c r="Q82" i="9"/>
  <c r="Q41" i="9"/>
  <c r="Q42" i="9"/>
  <c r="Q89" i="9"/>
  <c r="Q179" i="9"/>
  <c r="Q112" i="9"/>
  <c r="Q147" i="9"/>
  <c r="Q166" i="9"/>
  <c r="Q46" i="9"/>
  <c r="Q67" i="9"/>
  <c r="Q76" i="9"/>
  <c r="Q101" i="9"/>
  <c r="Q86" i="9"/>
  <c r="Q189" i="9"/>
  <c r="Q192" i="9"/>
  <c r="Q90" i="9"/>
  <c r="Q54" i="9"/>
  <c r="Q116" i="9"/>
  <c r="Q57" i="9"/>
  <c r="Q195" i="9"/>
  <c r="Q58" i="9"/>
  <c r="Q215" i="9"/>
  <c r="Q164" i="9"/>
  <c r="Q71" i="9"/>
  <c r="Q159" i="9"/>
  <c r="Q155" i="9"/>
  <c r="Q87" i="9"/>
  <c r="Q32" i="9"/>
  <c r="Q34" i="9"/>
  <c r="Q22" i="9"/>
  <c r="Q124" i="9"/>
  <c r="Q200" i="9"/>
  <c r="Q156" i="9"/>
  <c r="Q118" i="9"/>
  <c r="Q109" i="9"/>
  <c r="Q96" i="9"/>
  <c r="Q40" i="9"/>
  <c r="Q138" i="9"/>
  <c r="Q84" i="9"/>
  <c r="Q141" i="9"/>
  <c r="Q94" i="9"/>
  <c r="Q143" i="9"/>
  <c r="Q183" i="9"/>
  <c r="Q186" i="9"/>
  <c r="Q47" i="9"/>
  <c r="Q148" i="9"/>
  <c r="Q62" i="9"/>
  <c r="Q105" i="9"/>
  <c r="Q50" i="9"/>
  <c r="Q77" i="9"/>
  <c r="Q114" i="9"/>
  <c r="Q53" i="9"/>
  <c r="Q119" i="9"/>
  <c r="Q120" i="9"/>
  <c r="Q194" i="9"/>
  <c r="Q63" i="9"/>
  <c r="Q88" i="9"/>
  <c r="Q106" i="9"/>
  <c r="Q214" i="9"/>
  <c r="Q104" i="9"/>
  <c r="Q198" i="9"/>
  <c r="Q73" i="9"/>
  <c r="Q36" i="9"/>
  <c r="Q173" i="9"/>
  <c r="Q201" i="9"/>
  <c r="Q175" i="9"/>
  <c r="Q135" i="9"/>
  <c r="Q136" i="9"/>
  <c r="Q126" i="9"/>
  <c r="Q177" i="9"/>
  <c r="Q178" i="9"/>
  <c r="Q157" i="9"/>
  <c r="Q44" i="9"/>
  <c r="Q182" i="9"/>
  <c r="Q45" i="9"/>
  <c r="Q206" i="9"/>
  <c r="Q23" i="9"/>
  <c r="Q167" i="9"/>
  <c r="Q68" i="9"/>
  <c r="Q162" i="9"/>
  <c r="Q102" i="9"/>
  <c r="Q190" i="9"/>
  <c r="Q97" i="9"/>
  <c r="Q31" i="9"/>
  <c r="Q151" i="9"/>
  <c r="Q55" i="9"/>
  <c r="Q152" i="9"/>
  <c r="Q78" i="9"/>
  <c r="Q25" i="9"/>
  <c r="Q80" i="9"/>
  <c r="Q197" i="9"/>
  <c r="Q121" i="9"/>
  <c r="Q150" i="9"/>
  <c r="Q33" i="9"/>
  <c r="Q128" i="9"/>
  <c r="Q35" i="9"/>
  <c r="Q172" i="9"/>
  <c r="Q165" i="9"/>
  <c r="Q132" i="9"/>
  <c r="Q74" i="9"/>
  <c r="Q202" i="9"/>
  <c r="Q203" i="9"/>
  <c r="Q83" i="9"/>
  <c r="Q75" i="9"/>
  <c r="Q110" i="9"/>
  <c r="Q28" i="9"/>
  <c r="Q180" i="9"/>
  <c r="Q144" i="9"/>
  <c r="Q184" i="9"/>
  <c r="Q66" i="9"/>
  <c r="Q85" i="9"/>
  <c r="Q123" i="9"/>
  <c r="Q69" i="9"/>
  <c r="Q187" i="9"/>
  <c r="Q65" i="9"/>
  <c r="Q52" i="9"/>
  <c r="Q103" i="9"/>
  <c r="Q127" i="9"/>
  <c r="Q193" i="9"/>
  <c r="Q163" i="9"/>
  <c r="Q212" i="9"/>
  <c r="Q213" i="9"/>
  <c r="Q59" i="9"/>
  <c r="Q154" i="9"/>
  <c r="Q79" i="9"/>
  <c r="Q26" i="9"/>
  <c r="Q72" i="9"/>
  <c r="Q27" i="9"/>
  <c r="Q61" i="9"/>
  <c r="Q91" i="9"/>
  <c r="Q125" i="9"/>
  <c r="Q174" i="9"/>
  <c r="Q38" i="9"/>
  <c r="Q100" i="9"/>
  <c r="Q204" i="9"/>
  <c r="Q122" i="9"/>
  <c r="Q111" i="9"/>
  <c r="Q139" i="9"/>
  <c r="Q108" i="9"/>
  <c r="Q142" i="9"/>
  <c r="Q145" i="9"/>
  <c r="Q185" i="9"/>
  <c r="Q207" i="9"/>
  <c r="Q48" i="9"/>
  <c r="Q208" i="9"/>
  <c r="Q49" i="9"/>
  <c r="Q24" i="9"/>
  <c r="Q51" i="9"/>
  <c r="Q191" i="9"/>
  <c r="Q168" i="9"/>
  <c r="Q169" i="9"/>
  <c r="Q211" i="9"/>
  <c r="Q170" i="9"/>
  <c r="Q95" i="9"/>
  <c r="Q129" i="9"/>
  <c r="Q37" i="9"/>
  <c r="Q131" i="9"/>
  <c r="Q133" i="9"/>
  <c r="Q176" i="9"/>
  <c r="Q92" i="9"/>
  <c r="Q39" i="9"/>
  <c r="Q137" i="9"/>
  <c r="Q93" i="9"/>
  <c r="Q140" i="9"/>
  <c r="Q43" i="9"/>
  <c r="Q181" i="9"/>
  <c r="Q146" i="9"/>
  <c r="Q205" i="9"/>
  <c r="Q29" i="9"/>
  <c r="Q99" i="9"/>
  <c r="Q113" i="9"/>
  <c r="Q149" i="9"/>
  <c r="Q188" i="9"/>
  <c r="Q30" i="9"/>
  <c r="Q158" i="9"/>
  <c r="Q209" i="9"/>
  <c r="Q210" i="9"/>
  <c r="Q98" i="9"/>
  <c r="Q56" i="9"/>
  <c r="Q153" i="9"/>
  <c r="Q70" i="9"/>
  <c r="Q64" i="9"/>
  <c r="Q60" i="9"/>
  <c r="Q115" i="9"/>
  <c r="Q196" i="9"/>
  <c r="F488" i="9"/>
  <c r="F542" i="9"/>
  <c r="F484" i="9"/>
  <c r="F300" i="9"/>
  <c r="F31" i="9"/>
  <c r="F32" i="9"/>
  <c r="F34" i="9"/>
  <c r="F656" i="9"/>
  <c r="F309" i="9"/>
  <c r="F330" i="9"/>
  <c r="F37" i="9"/>
  <c r="F459" i="9"/>
  <c r="F331" i="9"/>
  <c r="F244" i="9"/>
  <c r="F411" i="9"/>
  <c r="F574" i="9"/>
  <c r="F653" i="9"/>
  <c r="F544" i="9"/>
  <c r="F48" i="9"/>
  <c r="F335" i="9"/>
  <c r="F460" i="9"/>
  <c r="F268" i="9"/>
  <c r="F57" i="9"/>
  <c r="F578" i="9"/>
  <c r="F245" i="9"/>
  <c r="F671" i="9"/>
  <c r="F209" i="9"/>
  <c r="F658" i="9"/>
  <c r="F582" i="9"/>
  <c r="F210" i="9"/>
  <c r="F407" i="9"/>
  <c r="F588" i="9"/>
  <c r="F64" i="9"/>
  <c r="F66" i="9"/>
  <c r="F68" i="9"/>
  <c r="F519" i="9"/>
  <c r="F421" i="9"/>
  <c r="F196" i="9"/>
  <c r="F592" i="9"/>
  <c r="F422" i="9"/>
  <c r="F552" i="9"/>
  <c r="F537" i="9"/>
  <c r="F76" i="9"/>
  <c r="F520" i="9"/>
  <c r="F654" i="9"/>
  <c r="F522" i="9"/>
  <c r="F428" i="9"/>
  <c r="F83" i="9"/>
  <c r="F597" i="9"/>
  <c r="F199" i="9"/>
  <c r="F433" i="9"/>
  <c r="F434" i="9"/>
  <c r="F90" i="9"/>
  <c r="F367" i="9"/>
  <c r="F289" i="9"/>
  <c r="F94" i="9"/>
  <c r="F184" i="9"/>
  <c r="F96" i="9"/>
  <c r="F604" i="9"/>
  <c r="F99" i="9"/>
  <c r="F606" i="9"/>
  <c r="F441" i="9"/>
  <c r="F505" i="9"/>
  <c r="F103" i="9"/>
  <c r="F608" i="9"/>
  <c r="F611" i="9"/>
  <c r="F394" i="9"/>
  <c r="F230" i="9"/>
  <c r="F395" i="9"/>
  <c r="F444" i="9"/>
  <c r="F402" i="9"/>
  <c r="F620" i="9"/>
  <c r="F116" i="9"/>
  <c r="F279" i="9"/>
  <c r="F408" i="9"/>
  <c r="F120" i="9"/>
  <c r="F233" i="9"/>
  <c r="F448" i="9"/>
  <c r="F353" i="9"/>
  <c r="F188" i="9"/>
  <c r="F130" i="9"/>
  <c r="F626" i="9"/>
  <c r="F541" i="9"/>
  <c r="F629" i="9"/>
  <c r="F464" i="9"/>
  <c r="F356" i="9"/>
  <c r="F450" i="9"/>
  <c r="F451" i="9"/>
  <c r="F452" i="9"/>
  <c r="F137" i="9"/>
  <c r="F142" i="9"/>
  <c r="F236" i="9"/>
  <c r="F237" i="9"/>
  <c r="F639" i="9"/>
  <c r="F148" i="9"/>
  <c r="F150" i="9"/>
  <c r="F151" i="9"/>
  <c r="F256" i="9"/>
  <c r="F509" i="9"/>
  <c r="F487" i="9"/>
  <c r="F160" i="9"/>
  <c r="F533" i="9"/>
  <c r="F162" i="9"/>
  <c r="F456" i="9"/>
  <c r="F306" i="9"/>
  <c r="F649" i="9"/>
  <c r="F296" i="9"/>
  <c r="F676" i="9"/>
  <c r="F393" i="9"/>
  <c r="F652" i="9"/>
  <c r="F167" i="9"/>
  <c r="F171" i="9"/>
  <c r="F642" i="9"/>
  <c r="F666" i="9"/>
  <c r="F457" i="9"/>
  <c r="F239" i="9"/>
  <c r="F476" i="9"/>
  <c r="F24" i="9"/>
  <c r="F27" i="9"/>
  <c r="F241" i="9"/>
  <c r="F216" i="9"/>
  <c r="F406" i="9"/>
  <c r="F191" i="9"/>
  <c r="F385" i="9"/>
  <c r="F174" i="9"/>
  <c r="F510" i="9"/>
  <c r="F570" i="9"/>
  <c r="F673" i="9"/>
  <c r="F38" i="9"/>
  <c r="F332" i="9"/>
  <c r="F387" i="9"/>
  <c r="F378" i="9"/>
  <c r="F220" i="9"/>
  <c r="F301" i="9"/>
  <c r="F47" i="9"/>
  <c r="F334" i="9"/>
  <c r="F302" i="9"/>
  <c r="F415" i="9"/>
  <c r="F194" i="9"/>
  <c r="F577" i="9"/>
  <c r="F417" i="9"/>
  <c r="F195" i="9"/>
  <c r="F284" i="9"/>
  <c r="F58" i="9"/>
  <c r="F418" i="9"/>
  <c r="F61" i="9"/>
  <c r="F586" i="9"/>
  <c r="F659" i="9"/>
  <c r="F304" i="9"/>
  <c r="F65" i="9"/>
  <c r="F401" i="9"/>
  <c r="F288" i="9"/>
  <c r="F70" i="9"/>
  <c r="F590" i="9"/>
  <c r="F338" i="9"/>
  <c r="F197" i="9"/>
  <c r="F247" i="9"/>
  <c r="F423" i="9"/>
  <c r="F425" i="9"/>
  <c r="F227" i="9"/>
  <c r="F182" i="9"/>
  <c r="F276" i="9"/>
  <c r="F198" i="9"/>
  <c r="F669" i="9"/>
  <c r="F84" i="9"/>
  <c r="F86" i="9"/>
  <c r="F431" i="9"/>
  <c r="F599" i="9"/>
  <c r="F342" i="9"/>
  <c r="F200" i="9"/>
  <c r="F91" i="9"/>
  <c r="F601" i="9"/>
  <c r="F474" i="9"/>
  <c r="F380" i="9"/>
  <c r="F603" i="9"/>
  <c r="F368" i="9"/>
  <c r="F315" i="9"/>
  <c r="F291" i="9"/>
  <c r="F607" i="9"/>
  <c r="F345" i="9"/>
  <c r="F369" i="9"/>
  <c r="F609" i="9"/>
  <c r="F107" i="9"/>
  <c r="F613" i="9"/>
  <c r="F346" i="9"/>
  <c r="F111" i="9"/>
  <c r="F528" i="9"/>
  <c r="F619" i="9"/>
  <c r="F114" i="9"/>
  <c r="F529" i="9"/>
  <c r="F117" i="9"/>
  <c r="F349" i="9"/>
  <c r="F121" i="9"/>
  <c r="F350" i="9"/>
  <c r="F351" i="9"/>
  <c r="F624" i="9"/>
  <c r="F127" i="9"/>
  <c r="F667" i="9"/>
  <c r="F530" i="9"/>
  <c r="F628" i="9"/>
  <c r="F630" i="9"/>
  <c r="F632" i="9"/>
  <c r="F23" i="9"/>
  <c r="F405" i="9"/>
  <c r="F357" i="9"/>
  <c r="F372" i="9"/>
  <c r="F138" i="9"/>
  <c r="F293" i="9"/>
  <c r="F143" i="9"/>
  <c r="F145" i="9"/>
  <c r="F146" i="9"/>
  <c r="F640" i="9"/>
  <c r="F663" i="9"/>
  <c r="F190" i="9"/>
  <c r="F154" i="9"/>
  <c r="F157" i="9"/>
  <c r="F646" i="9"/>
  <c r="F257" i="9"/>
  <c r="F665" i="9"/>
  <c r="F163" i="9"/>
  <c r="F360" i="9"/>
  <c r="F397" i="9"/>
  <c r="F564" i="9"/>
  <c r="F318" i="9"/>
  <c r="F152" i="9"/>
  <c r="F158" i="9"/>
  <c r="F563" i="9"/>
  <c r="F361" i="9"/>
  <c r="F168" i="9"/>
  <c r="F458" i="9"/>
  <c r="F238" i="9"/>
  <c r="F25" i="9"/>
  <c r="F28" i="9"/>
  <c r="F29" i="9"/>
  <c r="F566" i="9"/>
  <c r="F567" i="9"/>
  <c r="F329" i="9"/>
  <c r="F492" i="9"/>
  <c r="F319" i="9"/>
  <c r="F377" i="9"/>
  <c r="F36" i="9"/>
  <c r="F468" i="9"/>
  <c r="F178" i="9"/>
  <c r="F536" i="9"/>
  <c r="F42" i="9"/>
  <c r="F514" i="9"/>
  <c r="F45" i="9"/>
  <c r="F46" i="9"/>
  <c r="F466" i="9"/>
  <c r="F472" i="9"/>
  <c r="F51" i="9"/>
  <c r="F399" i="9"/>
  <c r="F575" i="9"/>
  <c r="F362" i="9"/>
  <c r="F579" i="9"/>
  <c r="F283" i="9"/>
  <c r="F496" i="9"/>
  <c r="F363" i="9"/>
  <c r="F59" i="9"/>
  <c r="F583" i="9"/>
  <c r="F379" i="9"/>
  <c r="F62" i="9"/>
  <c r="F269" i="9"/>
  <c r="F224" i="9"/>
  <c r="F67" i="9"/>
  <c r="F485" i="9"/>
  <c r="F498" i="9"/>
  <c r="F181" i="9"/>
  <c r="F274" i="9"/>
  <c r="F320" i="9"/>
  <c r="F593" i="9"/>
  <c r="F339" i="9"/>
  <c r="F74" i="9"/>
  <c r="F674" i="9"/>
  <c r="F521" i="9"/>
  <c r="F365" i="9"/>
  <c r="F427" i="9"/>
  <c r="F82" i="9"/>
  <c r="F321" i="9"/>
  <c r="F430" i="9"/>
  <c r="F675" i="9"/>
  <c r="F87" i="9"/>
  <c r="F264" i="9"/>
  <c r="F467" i="9"/>
  <c r="F249" i="9"/>
  <c r="F313" i="9"/>
  <c r="F305" i="9"/>
  <c r="F250" i="9"/>
  <c r="F290" i="9"/>
  <c r="F440" i="9"/>
  <c r="F322" i="9"/>
  <c r="F538" i="9"/>
  <c r="F229" i="9"/>
  <c r="F282" i="9"/>
  <c r="F185" i="9"/>
  <c r="F610" i="9"/>
  <c r="F612" i="9"/>
  <c r="F109" i="9"/>
  <c r="F347" i="9"/>
  <c r="F615" i="9"/>
  <c r="F616" i="9"/>
  <c r="F266" i="9"/>
  <c r="F115" i="9"/>
  <c r="F278" i="9"/>
  <c r="F557" i="9"/>
  <c r="F495" i="9"/>
  <c r="F558" i="9"/>
  <c r="F370" i="9"/>
  <c r="F352" i="9"/>
  <c r="F559" i="9"/>
  <c r="F128" i="9"/>
  <c r="F131" i="9"/>
  <c r="F354" i="9"/>
  <c r="F560" i="9"/>
  <c r="F308" i="9"/>
  <c r="F325" i="9"/>
  <c r="F531" i="9"/>
  <c r="F391" i="9"/>
  <c r="F136" i="9"/>
  <c r="F254" i="9"/>
  <c r="F139" i="9"/>
  <c r="F358" i="9"/>
  <c r="F294" i="9"/>
  <c r="F532" i="9"/>
  <c r="F271" i="9"/>
  <c r="F641" i="9"/>
  <c r="F155" i="9"/>
  <c r="F381" i="9"/>
  <c r="F214" i="9"/>
  <c r="F534" i="9"/>
  <c r="F511" i="9"/>
  <c r="F409" i="9"/>
  <c r="F565" i="9"/>
  <c r="F206" i="9"/>
  <c r="F543" i="9"/>
  <c r="F489" i="9"/>
  <c r="F568" i="9"/>
  <c r="F386" i="9"/>
  <c r="F242" i="9"/>
  <c r="F259" i="9"/>
  <c r="F571" i="9"/>
  <c r="F39" i="9"/>
  <c r="F192" i="9"/>
  <c r="F572" i="9"/>
  <c r="F573" i="9"/>
  <c r="F388" i="9"/>
  <c r="F413" i="9"/>
  <c r="F504" i="9"/>
  <c r="F49" i="9"/>
  <c r="F382" i="9"/>
  <c r="F193" i="9"/>
  <c r="F55" i="9"/>
  <c r="F515" i="9"/>
  <c r="F473" i="9"/>
  <c r="F208" i="9"/>
  <c r="F179" i="9"/>
  <c r="F547" i="9"/>
  <c r="F60" i="9"/>
  <c r="F507" i="9"/>
  <c r="F389" i="9"/>
  <c r="F419" i="9"/>
  <c r="F508" i="9"/>
  <c r="F400" i="9"/>
  <c r="F404" i="9"/>
  <c r="F270" i="9"/>
  <c r="F550" i="9"/>
  <c r="F225" i="9"/>
  <c r="F469" i="9"/>
  <c r="F364" i="9"/>
  <c r="F262" i="9"/>
  <c r="F285" i="9"/>
  <c r="F594" i="9"/>
  <c r="F77" i="9"/>
  <c r="F426" i="9"/>
  <c r="F80" i="9"/>
  <c r="F81" i="9"/>
  <c r="F248" i="9"/>
  <c r="F263" i="9"/>
  <c r="F525" i="9"/>
  <c r="F297" i="9"/>
  <c r="F88" i="9"/>
  <c r="F435" i="9"/>
  <c r="F436" i="9"/>
  <c r="F92" i="9"/>
  <c r="F554" i="9"/>
  <c r="F660" i="9"/>
  <c r="F314" i="9"/>
  <c r="F97" i="9"/>
  <c r="F605" i="9"/>
  <c r="F100" i="9"/>
  <c r="F343" i="9"/>
  <c r="F486" i="9"/>
  <c r="F265" i="9"/>
  <c r="F201" i="9"/>
  <c r="F104" i="9"/>
  <c r="F108" i="9"/>
  <c r="F383" i="9"/>
  <c r="F526" i="9"/>
  <c r="F527" i="9"/>
  <c r="F113" i="9"/>
  <c r="F202" i="9"/>
  <c r="F445" i="9"/>
  <c r="F481" i="9"/>
  <c r="F267" i="9"/>
  <c r="F118" i="9"/>
  <c r="F539" i="9"/>
  <c r="F122" i="9"/>
  <c r="F123" i="9"/>
  <c r="F503" i="9"/>
  <c r="F203" i="9"/>
  <c r="F625" i="9"/>
  <c r="F627" i="9"/>
  <c r="F133" i="9"/>
  <c r="F631" i="9"/>
  <c r="F234" i="9"/>
  <c r="F449" i="9"/>
  <c r="F635" i="9"/>
  <c r="F292" i="9"/>
  <c r="F637" i="9"/>
  <c r="F140" i="9"/>
  <c r="F359" i="9"/>
  <c r="F482" i="9"/>
  <c r="F326" i="9"/>
  <c r="F147" i="9"/>
  <c r="F149" i="9"/>
  <c r="F280" i="9"/>
  <c r="F384" i="9"/>
  <c r="F281" i="9"/>
  <c r="F455" i="9"/>
  <c r="F664" i="9"/>
  <c r="F375" i="9"/>
  <c r="F648" i="9"/>
  <c r="F164" i="9"/>
  <c r="F165" i="9"/>
  <c r="F205" i="9"/>
  <c r="F166" i="9"/>
  <c r="F169" i="9"/>
  <c r="F240" i="9"/>
  <c r="F172" i="9"/>
  <c r="F258" i="9"/>
  <c r="F651" i="9"/>
  <c r="F215" i="9"/>
  <c r="F272" i="9"/>
  <c r="F506" i="9"/>
  <c r="F217" i="9"/>
  <c r="F512" i="9"/>
  <c r="F398" i="9"/>
  <c r="F569" i="9"/>
  <c r="F218" i="9"/>
  <c r="F176" i="9"/>
  <c r="F310" i="9"/>
  <c r="F410" i="9"/>
  <c r="F219" i="9"/>
  <c r="F41" i="9"/>
  <c r="F43" i="9"/>
  <c r="F471" i="9"/>
  <c r="F412" i="9"/>
  <c r="F333" i="9"/>
  <c r="F207" i="9"/>
  <c r="F50" i="9"/>
  <c r="F52" i="9"/>
  <c r="F54" i="9"/>
  <c r="F56" i="9"/>
  <c r="F545" i="9"/>
  <c r="F336" i="9"/>
  <c r="F546" i="9"/>
  <c r="F260" i="9"/>
  <c r="F273" i="9"/>
  <c r="F461" i="9"/>
  <c r="F584" i="9"/>
  <c r="F261" i="9"/>
  <c r="F222" i="9"/>
  <c r="F223" i="9"/>
  <c r="F548" i="9"/>
  <c r="F549" i="9"/>
  <c r="F518" i="9"/>
  <c r="F337" i="9"/>
  <c r="F591" i="9"/>
  <c r="F491" i="9"/>
  <c r="F246" i="9"/>
  <c r="F493" i="9"/>
  <c r="F73" i="9"/>
  <c r="F75" i="9"/>
  <c r="F78" i="9"/>
  <c r="F79" i="9"/>
  <c r="F499" i="9"/>
  <c r="F183" i="9"/>
  <c r="F429" i="9"/>
  <c r="F85" i="9"/>
  <c r="F598" i="9"/>
  <c r="F340" i="9"/>
  <c r="F341" i="9"/>
  <c r="F600" i="9"/>
  <c r="F437" i="9"/>
  <c r="F93" i="9"/>
  <c r="F212" i="9"/>
  <c r="F95" i="9"/>
  <c r="F439" i="9"/>
  <c r="F672" i="9"/>
  <c r="F662" i="9"/>
  <c r="F500" i="9"/>
  <c r="F462" i="9"/>
  <c r="F102" i="9"/>
  <c r="F277" i="9"/>
  <c r="F186" i="9"/>
  <c r="F105" i="9"/>
  <c r="F555" i="9"/>
  <c r="F556" i="9"/>
  <c r="F614" i="9"/>
  <c r="F231" i="9"/>
  <c r="F617" i="9"/>
  <c r="F252" i="9"/>
  <c r="F286" i="9"/>
  <c r="F22" i="9"/>
  <c r="F621" i="9"/>
  <c r="F119" i="9"/>
  <c r="F622" i="9"/>
  <c r="F447" i="9"/>
  <c r="F463" i="9"/>
  <c r="F125" i="9"/>
  <c r="F470" i="9"/>
  <c r="F316" i="9"/>
  <c r="F287" i="9"/>
  <c r="F371" i="9"/>
  <c r="F253" i="9"/>
  <c r="F501" i="9"/>
  <c r="F633" i="9"/>
  <c r="F135" i="9"/>
  <c r="F636" i="9"/>
  <c r="F465" i="9"/>
  <c r="F141" i="9"/>
  <c r="F235" i="9"/>
  <c r="F189" i="9"/>
  <c r="F298" i="9"/>
  <c r="F561" i="9"/>
  <c r="F327" i="9"/>
  <c r="F374" i="9"/>
  <c r="F644" i="9"/>
  <c r="F156" i="9"/>
  <c r="F645" i="9"/>
  <c r="F159" i="9"/>
  <c r="F647" i="9"/>
  <c r="F161" i="9"/>
  <c r="F668" i="9"/>
  <c r="F295" i="9"/>
  <c r="F670" i="9"/>
  <c r="F26" i="9"/>
  <c r="F655" i="9"/>
  <c r="F477" i="9"/>
  <c r="F30" i="9"/>
  <c r="F497" i="9"/>
  <c r="F33" i="9"/>
  <c r="F376" i="9"/>
  <c r="F175" i="9"/>
  <c r="F35" i="9"/>
  <c r="F513" i="9"/>
  <c r="F177" i="9"/>
  <c r="F40" i="9"/>
  <c r="F243" i="9"/>
  <c r="F478" i="9"/>
  <c r="F44" i="9"/>
  <c r="F221" i="9"/>
  <c r="F657" i="9"/>
  <c r="F414" i="9"/>
  <c r="F311" i="9"/>
  <c r="F53" i="9"/>
  <c r="F416" i="9"/>
  <c r="F576" i="9"/>
  <c r="F490" i="9"/>
  <c r="F580" i="9"/>
  <c r="F516" i="9"/>
  <c r="F581" i="9"/>
  <c r="F303" i="9"/>
  <c r="F180" i="9"/>
  <c r="F585" i="9"/>
  <c r="F312" i="9"/>
  <c r="F587" i="9"/>
  <c r="F63" i="9"/>
  <c r="F517" i="9"/>
  <c r="F589" i="9"/>
  <c r="F69" i="9"/>
  <c r="F420" i="9"/>
  <c r="F307" i="9"/>
  <c r="F71" i="9"/>
  <c r="F72" i="9"/>
  <c r="F551" i="9"/>
  <c r="F424" i="9"/>
  <c r="F226" i="9"/>
  <c r="F595" i="9"/>
  <c r="F275" i="9"/>
  <c r="F553" i="9"/>
  <c r="F523" i="9"/>
  <c r="F596" i="9"/>
  <c r="F524" i="9"/>
  <c r="F211" i="9"/>
  <c r="F432" i="9"/>
  <c r="F366" i="9"/>
  <c r="F89" i="9"/>
  <c r="F438" i="9"/>
  <c r="F479" i="9"/>
  <c r="F228" i="9"/>
  <c r="F661" i="9"/>
  <c r="F602" i="9"/>
  <c r="F251" i="9"/>
  <c r="F98" i="9"/>
  <c r="F101" i="9"/>
  <c r="F494" i="9"/>
  <c r="F344" i="9"/>
  <c r="F390" i="9"/>
  <c r="F323" i="9"/>
  <c r="F106" i="9"/>
  <c r="F442" i="9"/>
  <c r="F110" i="9"/>
  <c r="F443" i="9"/>
  <c r="F112" i="9"/>
  <c r="F618" i="9"/>
  <c r="F480" i="9"/>
  <c r="F187" i="9"/>
  <c r="F446" i="9"/>
  <c r="F348" i="9"/>
  <c r="F232" i="9"/>
  <c r="F324" i="9"/>
  <c r="F623" i="9"/>
  <c r="F124" i="9"/>
  <c r="F126" i="9"/>
  <c r="F129" i="9"/>
  <c r="F132" i="9"/>
  <c r="F355" i="9"/>
  <c r="F403" i="9"/>
  <c r="F134" i="9"/>
  <c r="F213" i="9"/>
  <c r="F634" i="9"/>
  <c r="F502" i="9"/>
  <c r="F475" i="9"/>
  <c r="F255" i="9"/>
  <c r="F392" i="9"/>
  <c r="F373" i="9"/>
  <c r="F144" i="9"/>
  <c r="F638" i="9"/>
  <c r="F453" i="9"/>
  <c r="F454" i="9"/>
  <c r="F643" i="9"/>
  <c r="F153" i="9"/>
  <c r="F562" i="9"/>
  <c r="F317" i="9"/>
  <c r="F299" i="9"/>
  <c r="F396" i="9"/>
  <c r="F540" i="9"/>
  <c r="F328" i="9"/>
  <c r="F204" i="9"/>
  <c r="F483" i="9"/>
  <c r="F535" i="9"/>
  <c r="F650" i="9"/>
  <c r="F170" i="9"/>
  <c r="F173" i="9"/>
  <c r="DS233" i="9"/>
  <c r="BU484" i="9" l="1"/>
  <c r="BU505" i="9"/>
  <c r="BU483" i="9"/>
  <c r="BU417" i="9"/>
  <c r="BU201" i="9"/>
  <c r="BU502" i="9"/>
  <c r="BU476" i="9"/>
  <c r="BU381" i="9"/>
  <c r="BU165" i="9"/>
  <c r="BU237" i="9"/>
  <c r="BU501" i="9"/>
  <c r="BU475" i="9"/>
  <c r="BU345" i="9"/>
  <c r="BU129" i="9"/>
  <c r="BU451" i="9"/>
  <c r="BU494" i="9"/>
  <c r="BU464" i="9"/>
  <c r="BU309" i="9"/>
  <c r="BU93" i="9"/>
  <c r="BU493" i="9"/>
  <c r="BU463" i="9"/>
  <c r="BU273" i="9"/>
  <c r="BU57" i="9"/>
  <c r="BU447" i="9"/>
  <c r="BU411" i="9"/>
  <c r="BU375" i="9"/>
  <c r="BU339" i="9"/>
  <c r="BU303" i="9"/>
  <c r="BU267" i="9"/>
  <c r="BU231" i="9"/>
  <c r="BU195" i="9"/>
  <c r="BU159" i="9"/>
  <c r="BU123" i="9"/>
  <c r="BU87" i="9"/>
  <c r="BU51" i="9"/>
  <c r="BU508" i="9"/>
  <c r="BU500" i="9"/>
  <c r="BU490" i="9"/>
  <c r="BU482" i="9"/>
  <c r="BU471" i="9"/>
  <c r="BU459" i="9"/>
  <c r="BU441" i="9"/>
  <c r="BU405" i="9"/>
  <c r="BU369" i="9"/>
  <c r="BU333" i="9"/>
  <c r="BU297" i="9"/>
  <c r="BU261" i="9"/>
  <c r="BU225" i="9"/>
  <c r="BU189" i="9"/>
  <c r="BU153" i="9"/>
  <c r="BU117" i="9"/>
  <c r="BU81" i="9"/>
  <c r="BU45" i="9"/>
  <c r="BU507" i="9"/>
  <c r="BU499" i="9"/>
  <c r="BU489" i="9"/>
  <c r="BU481" i="9"/>
  <c r="BU470" i="9"/>
  <c r="BU458" i="9"/>
  <c r="BU435" i="9"/>
  <c r="BU399" i="9"/>
  <c r="BU363" i="9"/>
  <c r="BU327" i="9"/>
  <c r="BU291" i="9"/>
  <c r="BU255" i="9"/>
  <c r="BU219" i="9"/>
  <c r="BU183" i="9"/>
  <c r="BU147" i="9"/>
  <c r="BU111" i="9"/>
  <c r="BU75" i="9"/>
  <c r="BU39" i="9"/>
  <c r="BU506" i="9"/>
  <c r="BU496" i="9"/>
  <c r="BU488" i="9"/>
  <c r="BU478" i="9"/>
  <c r="BU469" i="9"/>
  <c r="BU457" i="9"/>
  <c r="BU429" i="9"/>
  <c r="BU393" i="9"/>
  <c r="BU357" i="9"/>
  <c r="BU321" i="9"/>
  <c r="BU285" i="9"/>
  <c r="BU249" i="9"/>
  <c r="BU213" i="9"/>
  <c r="BU177" i="9"/>
  <c r="BU141" i="9"/>
  <c r="BU105" i="9"/>
  <c r="BU69" i="9"/>
  <c r="BU33" i="9"/>
  <c r="BU495" i="9"/>
  <c r="BU487" i="9"/>
  <c r="BU477" i="9"/>
  <c r="BU465" i="9"/>
  <c r="BU453" i="9"/>
  <c r="BU423" i="9"/>
  <c r="BU387" i="9"/>
  <c r="BU351" i="9"/>
  <c r="BU315" i="9"/>
  <c r="BU279" i="9"/>
  <c r="BU243" i="9"/>
  <c r="BU207" i="9"/>
  <c r="BU171" i="9"/>
  <c r="BU135" i="9"/>
  <c r="BU99" i="9"/>
  <c r="BU63" i="9"/>
  <c r="BU27" i="9"/>
  <c r="BU452" i="9"/>
  <c r="BU446" i="9"/>
  <c r="BU440" i="9"/>
  <c r="BU434" i="9"/>
  <c r="BU428" i="9"/>
  <c r="BU422" i="9"/>
  <c r="BU416" i="9"/>
  <c r="BU410" i="9"/>
  <c r="BU404" i="9"/>
  <c r="BU398" i="9"/>
  <c r="BU392" i="9"/>
  <c r="BU386" i="9"/>
  <c r="BU380" i="9"/>
  <c r="BU374" i="9"/>
  <c r="BU368" i="9"/>
  <c r="BU362" i="9"/>
  <c r="BU356" i="9"/>
  <c r="BU350" i="9"/>
  <c r="BU344" i="9"/>
  <c r="BU338" i="9"/>
  <c r="BU332" i="9"/>
  <c r="BU326" i="9"/>
  <c r="BU320" i="9"/>
  <c r="BU314" i="9"/>
  <c r="BU308" i="9"/>
  <c r="BU302" i="9"/>
  <c r="BU296" i="9"/>
  <c r="BU290" i="9"/>
  <c r="BU284" i="9"/>
  <c r="BU278" i="9"/>
  <c r="BU272" i="9"/>
  <c r="BU266" i="9"/>
  <c r="BU260" i="9"/>
  <c r="BU254" i="9"/>
  <c r="BU248" i="9"/>
  <c r="BU242" i="9"/>
  <c r="BU236" i="9"/>
  <c r="BU230" i="9"/>
  <c r="BU224" i="9"/>
  <c r="BU218" i="9"/>
  <c r="BU212" i="9"/>
  <c r="BU206" i="9"/>
  <c r="BU200" i="9"/>
  <c r="BU194" i="9"/>
  <c r="BU188" i="9"/>
  <c r="BU182" i="9"/>
  <c r="BU176" i="9"/>
  <c r="BU170" i="9"/>
  <c r="BU164" i="9"/>
  <c r="BU158" i="9"/>
  <c r="BU152" i="9"/>
  <c r="BU146" i="9"/>
  <c r="BU140" i="9"/>
  <c r="BU134" i="9"/>
  <c r="BU128" i="9"/>
  <c r="BU122" i="9"/>
  <c r="BU116" i="9"/>
  <c r="BU110" i="9"/>
  <c r="BU104" i="9"/>
  <c r="BU98" i="9"/>
  <c r="BU92" i="9"/>
  <c r="BU86" i="9"/>
  <c r="BU80" i="9"/>
  <c r="BU74" i="9"/>
  <c r="BU68" i="9"/>
  <c r="BU62" i="9"/>
  <c r="BU56" i="9"/>
  <c r="BU50" i="9"/>
  <c r="BU44" i="9"/>
  <c r="BU38" i="9"/>
  <c r="BU32" i="9"/>
  <c r="BU26" i="9"/>
  <c r="BU445" i="9"/>
  <c r="BU439" i="9"/>
  <c r="BU433" i="9"/>
  <c r="BU427" i="9"/>
  <c r="BU421" i="9"/>
  <c r="BU415" i="9"/>
  <c r="BU409" i="9"/>
  <c r="BU403" i="9"/>
  <c r="BU397" i="9"/>
  <c r="BU391" i="9"/>
  <c r="BU385" i="9"/>
  <c r="BU379" i="9"/>
  <c r="BU373" i="9"/>
  <c r="BU367" i="9"/>
  <c r="BU361" i="9"/>
  <c r="BU355" i="9"/>
  <c r="BU349" i="9"/>
  <c r="BU343" i="9"/>
  <c r="BU337" i="9"/>
  <c r="BU331" i="9"/>
  <c r="BU325" i="9"/>
  <c r="BU319" i="9"/>
  <c r="BU313" i="9"/>
  <c r="BU307" i="9"/>
  <c r="BU301" i="9"/>
  <c r="BU295" i="9"/>
  <c r="BU289" i="9"/>
  <c r="BU283" i="9"/>
  <c r="BU277" i="9"/>
  <c r="BU271" i="9"/>
  <c r="BU265" i="9"/>
  <c r="BU259" i="9"/>
  <c r="BU253" i="9"/>
  <c r="BU247" i="9"/>
  <c r="BU241" i="9"/>
  <c r="BU235" i="9"/>
  <c r="BU229" i="9"/>
  <c r="BU223" i="9"/>
  <c r="BU217" i="9"/>
  <c r="BU211" i="9"/>
  <c r="BU205" i="9"/>
  <c r="BU199" i="9"/>
  <c r="BU193" i="9"/>
  <c r="BU187" i="9"/>
  <c r="BU181" i="9"/>
  <c r="BU175" i="9"/>
  <c r="BU169" i="9"/>
  <c r="BU163" i="9"/>
  <c r="BU157" i="9"/>
  <c r="BU151" i="9"/>
  <c r="BU145" i="9"/>
  <c r="BU139" i="9"/>
  <c r="BU133" i="9"/>
  <c r="BU127" i="9"/>
  <c r="BU121" i="9"/>
  <c r="BU115" i="9"/>
  <c r="BU109" i="9"/>
  <c r="BU103" i="9"/>
  <c r="BU97" i="9"/>
  <c r="BU91" i="9"/>
  <c r="BU85" i="9"/>
  <c r="BU79" i="9"/>
  <c r="BU73" i="9"/>
  <c r="BU67" i="9"/>
  <c r="BU61" i="9"/>
  <c r="BU55" i="9"/>
  <c r="BU49" i="9"/>
  <c r="BU43" i="9"/>
  <c r="BU37" i="9"/>
  <c r="BU31" i="9"/>
  <c r="BU25" i="9"/>
  <c r="BU504" i="9"/>
  <c r="BU498" i="9"/>
  <c r="BU492" i="9"/>
  <c r="BU486" i="9"/>
  <c r="BU480" i="9"/>
  <c r="BU474" i="9"/>
  <c r="BU468" i="9"/>
  <c r="BU462" i="9"/>
  <c r="BU456" i="9"/>
  <c r="BU450" i="9"/>
  <c r="BU444" i="9"/>
  <c r="BU438" i="9"/>
  <c r="BU432" i="9"/>
  <c r="BU426" i="9"/>
  <c r="BU420" i="9"/>
  <c r="BU414" i="9"/>
  <c r="BU408" i="9"/>
  <c r="BU402" i="9"/>
  <c r="BU396" i="9"/>
  <c r="BU390" i="9"/>
  <c r="BU384" i="9"/>
  <c r="BU378" i="9"/>
  <c r="BU372" i="9"/>
  <c r="BU366" i="9"/>
  <c r="BU360" i="9"/>
  <c r="BU354" i="9"/>
  <c r="BU348" i="9"/>
  <c r="BU342" i="9"/>
  <c r="BU336" i="9"/>
  <c r="BU330" i="9"/>
  <c r="BU324" i="9"/>
  <c r="BU318" i="9"/>
  <c r="BU312" i="9"/>
  <c r="BU306" i="9"/>
  <c r="BU300" i="9"/>
  <c r="BU294" i="9"/>
  <c r="BU288" i="9"/>
  <c r="BU282" i="9"/>
  <c r="BU276" i="9"/>
  <c r="BU270" i="9"/>
  <c r="BU264" i="9"/>
  <c r="BU258" i="9"/>
  <c r="BU252" i="9"/>
  <c r="BU246" i="9"/>
  <c r="BU240" i="9"/>
  <c r="BU234" i="9"/>
  <c r="BU228" i="9"/>
  <c r="BU222" i="9"/>
  <c r="BU216" i="9"/>
  <c r="BU210" i="9"/>
  <c r="BU204" i="9"/>
  <c r="BU198" i="9"/>
  <c r="BU192" i="9"/>
  <c r="BU186" i="9"/>
  <c r="BU180" i="9"/>
  <c r="BU174" i="9"/>
  <c r="BU168" i="9"/>
  <c r="BU162" i="9"/>
  <c r="BU156" i="9"/>
  <c r="BU150" i="9"/>
  <c r="BU144" i="9"/>
  <c r="BU138" i="9"/>
  <c r="BU132" i="9"/>
  <c r="BU126" i="9"/>
  <c r="BU120" i="9"/>
  <c r="BU114" i="9"/>
  <c r="BU108" i="9"/>
  <c r="BU102" i="9"/>
  <c r="BU96" i="9"/>
  <c r="BU90" i="9"/>
  <c r="BU84" i="9"/>
  <c r="BU78" i="9"/>
  <c r="BU72" i="9"/>
  <c r="BU66" i="9"/>
  <c r="BU60" i="9"/>
  <c r="BU54" i="9"/>
  <c r="BU48" i="9"/>
  <c r="BU42" i="9"/>
  <c r="BU36" i="9"/>
  <c r="BU30" i="9"/>
  <c r="BU24" i="9"/>
  <c r="BU503" i="9"/>
  <c r="BU497" i="9"/>
  <c r="BU491" i="9"/>
  <c r="BU485" i="9"/>
  <c r="BU479" i="9"/>
  <c r="BU473" i="9"/>
  <c r="BU467" i="9"/>
  <c r="BU461" i="9"/>
  <c r="BU455" i="9"/>
  <c r="BU449" i="9"/>
  <c r="BU443" i="9"/>
  <c r="BU437" i="9"/>
  <c r="BU431" i="9"/>
  <c r="BU425" i="9"/>
  <c r="BU419" i="9"/>
  <c r="BU413" i="9"/>
  <c r="BU407" i="9"/>
  <c r="BU401" i="9"/>
  <c r="BU395" i="9"/>
  <c r="BU389" i="9"/>
  <c r="BU383" i="9"/>
  <c r="BU377" i="9"/>
  <c r="BU371" i="9"/>
  <c r="BU365" i="9"/>
  <c r="BU359" i="9"/>
  <c r="BU353" i="9"/>
  <c r="BU347" i="9"/>
  <c r="BU341" i="9"/>
  <c r="BU335" i="9"/>
  <c r="BU329" i="9"/>
  <c r="BU323" i="9"/>
  <c r="BU317" i="9"/>
  <c r="BU311" i="9"/>
  <c r="BU305" i="9"/>
  <c r="BU299" i="9"/>
  <c r="BU293" i="9"/>
  <c r="BU287" i="9"/>
  <c r="BU281" i="9"/>
  <c r="BU275" i="9"/>
  <c r="BU269" i="9"/>
  <c r="BU263" i="9"/>
  <c r="BU257" i="9"/>
  <c r="BU251" i="9"/>
  <c r="BU245" i="9"/>
  <c r="BU239" i="9"/>
  <c r="BU233" i="9"/>
  <c r="BU227" i="9"/>
  <c r="BU221" i="9"/>
  <c r="BU215" i="9"/>
  <c r="BU209" i="9"/>
  <c r="BU203" i="9"/>
  <c r="BU197" i="9"/>
  <c r="BU191" i="9"/>
  <c r="BU185" i="9"/>
  <c r="BU179" i="9"/>
  <c r="BU173" i="9"/>
  <c r="BU167" i="9"/>
  <c r="BU161" i="9"/>
  <c r="BU155" i="9"/>
  <c r="BU149" i="9"/>
  <c r="BU143" i="9"/>
  <c r="BU137" i="9"/>
  <c r="BU131" i="9"/>
  <c r="BU125" i="9"/>
  <c r="BU119" i="9"/>
  <c r="BU113" i="9"/>
  <c r="BU107" i="9"/>
  <c r="BU101" i="9"/>
  <c r="BU95" i="9"/>
  <c r="BU89" i="9"/>
  <c r="BU83" i="9"/>
  <c r="BU77" i="9"/>
  <c r="BU71" i="9"/>
  <c r="BU65" i="9"/>
  <c r="BU59" i="9"/>
  <c r="BU53" i="9"/>
  <c r="BU47" i="9"/>
  <c r="BU41" i="9"/>
  <c r="BU35" i="9"/>
  <c r="BU29" i="9"/>
  <c r="BU23" i="9"/>
  <c r="BU472" i="9"/>
  <c r="BU466" i="9"/>
  <c r="BU460" i="9"/>
  <c r="BU454" i="9"/>
  <c r="BU448" i="9"/>
  <c r="BU442" i="9"/>
  <c r="BU436" i="9"/>
  <c r="BU430" i="9"/>
  <c r="BU424" i="9"/>
  <c r="BU418" i="9"/>
  <c r="BU412" i="9"/>
  <c r="BU406" i="9"/>
  <c r="BU400" i="9"/>
  <c r="BU394" i="9"/>
  <c r="BU388" i="9"/>
  <c r="BU382" i="9"/>
  <c r="BU376" i="9"/>
  <c r="BU370" i="9"/>
  <c r="BU364" i="9"/>
  <c r="BU358" i="9"/>
  <c r="BU352" i="9"/>
  <c r="BU346" i="9"/>
  <c r="BU340" i="9"/>
  <c r="BU334" i="9"/>
  <c r="BU328" i="9"/>
  <c r="BU322" i="9"/>
  <c r="BU316" i="9"/>
  <c r="BU310" i="9"/>
  <c r="BU304" i="9"/>
  <c r="BU298" i="9"/>
  <c r="BU292" i="9"/>
  <c r="BU286" i="9"/>
  <c r="BU280" i="9"/>
  <c r="BU274" i="9"/>
  <c r="BU268" i="9"/>
  <c r="BU262" i="9"/>
  <c r="BU256" i="9"/>
  <c r="BU250" i="9"/>
  <c r="BU244" i="9"/>
  <c r="BU238" i="9"/>
  <c r="BU232" i="9"/>
  <c r="BU226" i="9"/>
  <c r="BU220" i="9"/>
  <c r="BU214" i="9"/>
  <c r="BU208" i="9"/>
  <c r="BU202" i="9"/>
  <c r="BU196" i="9"/>
  <c r="BU190" i="9"/>
  <c r="BU184" i="9"/>
  <c r="BU178" i="9"/>
  <c r="BU172" i="9"/>
  <c r="BU166" i="9"/>
  <c r="BU160" i="9"/>
  <c r="BU154" i="9"/>
  <c r="BU148" i="9"/>
  <c r="BU142" i="9"/>
  <c r="BU136" i="9"/>
  <c r="BU130" i="9"/>
  <c r="BU124" i="9"/>
  <c r="BU118" i="9"/>
  <c r="BU112" i="9"/>
  <c r="BU106" i="9"/>
  <c r="BU100" i="9"/>
  <c r="BU94" i="9"/>
  <c r="BU88" i="9"/>
  <c r="BU82" i="9"/>
  <c r="BU76" i="9"/>
  <c r="BU70" i="9"/>
  <c r="BU64" i="9"/>
  <c r="BU58" i="9"/>
  <c r="BU52" i="9"/>
  <c r="BU46" i="9"/>
  <c r="BU40" i="9"/>
  <c r="BU34" i="9"/>
  <c r="BU28" i="9"/>
  <c r="BU22" i="9"/>
  <c r="BJ56" i="9"/>
  <c r="BJ190" i="9"/>
  <c r="BJ71" i="9"/>
  <c r="BJ200" i="9"/>
  <c r="BJ39" i="9"/>
  <c r="BJ224" i="9"/>
  <c r="BJ92" i="9"/>
  <c r="BJ86" i="9"/>
  <c r="BJ218" i="9"/>
  <c r="BJ181" i="9"/>
  <c r="BJ120" i="9"/>
  <c r="BJ94" i="9"/>
  <c r="BJ89" i="9"/>
  <c r="BJ144" i="9"/>
  <c r="BJ78" i="9"/>
  <c r="BJ141" i="9"/>
  <c r="BJ119" i="9"/>
  <c r="BJ30" i="9"/>
  <c r="BJ93" i="9"/>
  <c r="BJ137" i="9"/>
  <c r="BJ118" i="9"/>
  <c r="BJ135" i="9"/>
  <c r="BJ207" i="9"/>
  <c r="BJ100" i="9"/>
  <c r="BJ74" i="9"/>
  <c r="BJ26" i="9"/>
  <c r="BJ113" i="9"/>
  <c r="BJ98" i="9"/>
  <c r="BJ203" i="9"/>
  <c r="BJ173" i="9"/>
  <c r="BJ108" i="9"/>
  <c r="BJ72" i="9"/>
  <c r="BJ57" i="9"/>
  <c r="BJ192" i="9"/>
  <c r="BJ123" i="9"/>
  <c r="BJ222" i="9"/>
  <c r="BJ36" i="9"/>
  <c r="BJ124" i="9"/>
  <c r="BJ155" i="9"/>
  <c r="BJ85" i="9"/>
  <c r="BJ223" i="9"/>
  <c r="BJ185" i="9"/>
  <c r="BJ63" i="9"/>
  <c r="BJ153" i="9"/>
  <c r="BJ151" i="9"/>
  <c r="BJ150" i="9"/>
  <c r="BJ121" i="9"/>
  <c r="BJ216" i="9"/>
  <c r="BJ147" i="9"/>
  <c r="BJ146" i="9"/>
  <c r="BJ31" i="9"/>
  <c r="BJ178" i="9"/>
  <c r="BJ50" i="9"/>
  <c r="BJ213" i="9"/>
  <c r="BJ139" i="9"/>
  <c r="BJ29" i="9"/>
  <c r="BJ158" i="9"/>
  <c r="BJ176" i="9"/>
  <c r="BJ209" i="9"/>
  <c r="BJ134" i="9"/>
  <c r="BJ75" i="9"/>
  <c r="BJ115" i="9"/>
  <c r="BJ25" i="9"/>
  <c r="BJ42" i="9"/>
  <c r="BJ111" i="9"/>
  <c r="BJ129" i="9"/>
  <c r="BJ159" i="9"/>
  <c r="BJ186" i="9"/>
  <c r="BJ24" i="9"/>
  <c r="BJ23" i="9"/>
  <c r="BJ22" i="9"/>
  <c r="BJ199" i="9"/>
  <c r="BJ80" i="9"/>
  <c r="BJ61" i="9"/>
  <c r="BJ122" i="9"/>
  <c r="BJ154" i="9"/>
  <c r="BJ191" i="9"/>
  <c r="BJ69" i="9"/>
  <c r="BJ91" i="9"/>
  <c r="BJ62" i="9"/>
  <c r="BJ215" i="9"/>
  <c r="BJ180" i="9"/>
  <c r="BJ51" i="9"/>
  <c r="BJ68" i="9"/>
  <c r="BJ77" i="9"/>
  <c r="BJ102" i="9"/>
  <c r="BJ212" i="9"/>
  <c r="BJ211" i="9"/>
  <c r="BJ138" i="9"/>
  <c r="BJ197" i="9"/>
  <c r="BJ136" i="9"/>
  <c r="BJ27" i="9"/>
  <c r="BJ206" i="9"/>
  <c r="BJ205" i="9"/>
  <c r="BJ157" i="9"/>
  <c r="BJ114" i="9"/>
  <c r="BJ65" i="9"/>
  <c r="BJ160" i="9"/>
  <c r="BJ109" i="9"/>
  <c r="BJ88" i="9"/>
  <c r="BJ195" i="9"/>
  <c r="BJ87" i="9"/>
  <c r="BJ169" i="9"/>
  <c r="BJ156" i="9"/>
  <c r="BJ81" i="9"/>
  <c r="BJ226" i="9"/>
  <c r="BJ55" i="9"/>
  <c r="BJ104" i="9"/>
  <c r="BJ126" i="9"/>
  <c r="BJ221" i="9"/>
  <c r="BJ152" i="9"/>
  <c r="BJ220" i="9"/>
  <c r="BJ217" i="9"/>
  <c r="BJ34" i="9"/>
  <c r="BJ33" i="9"/>
  <c r="BJ53" i="9"/>
  <c r="BJ145" i="9"/>
  <c r="BJ83" i="9"/>
  <c r="BJ66" i="9"/>
  <c r="BJ101" i="9"/>
  <c r="BJ166" i="9"/>
  <c r="BJ162" i="9"/>
  <c r="BJ48" i="9"/>
  <c r="BJ210" i="9"/>
  <c r="BJ45" i="9"/>
  <c r="BJ208" i="9"/>
  <c r="BJ133" i="9"/>
  <c r="BJ44" i="9"/>
  <c r="BJ58" i="9"/>
  <c r="BJ99" i="9"/>
  <c r="BJ112" i="9"/>
  <c r="BJ175" i="9"/>
  <c r="BJ128" i="9"/>
  <c r="BJ172" i="9"/>
  <c r="BJ107" i="9"/>
  <c r="BJ41" i="9"/>
  <c r="BJ106" i="9"/>
  <c r="BJ125" i="9"/>
  <c r="BJ105" i="9"/>
  <c r="BJ38" i="9"/>
  <c r="BJ188" i="9"/>
  <c r="BJ96" i="9"/>
  <c r="BJ164" i="9"/>
  <c r="BJ35" i="9"/>
  <c r="BJ70" i="9"/>
  <c r="BJ219" i="9"/>
  <c r="BJ95" i="9"/>
  <c r="BJ90" i="9"/>
  <c r="BJ149" i="9"/>
  <c r="BJ167" i="9"/>
  <c r="BJ32" i="9"/>
  <c r="BJ179" i="9"/>
  <c r="BJ143" i="9"/>
  <c r="BJ49" i="9"/>
  <c r="BJ198" i="9"/>
  <c r="BJ227" i="9"/>
  <c r="BJ47" i="9"/>
  <c r="BJ28" i="9"/>
  <c r="BJ117" i="9"/>
  <c r="BJ187" i="9"/>
  <c r="BJ76" i="9"/>
  <c r="BJ132" i="9"/>
  <c r="BJ196" i="9"/>
  <c r="BJ131" i="9"/>
  <c r="BJ73" i="9"/>
  <c r="BJ110" i="9"/>
  <c r="BJ202" i="9"/>
  <c r="BJ201" i="9"/>
  <c r="BJ170" i="9"/>
  <c r="BJ40" i="9"/>
  <c r="BJ194" i="9"/>
  <c r="BJ97" i="9"/>
  <c r="BJ165" i="9"/>
  <c r="BJ225" i="9"/>
  <c r="BJ37" i="9"/>
  <c r="BJ54" i="9"/>
  <c r="BJ184" i="9"/>
  <c r="BJ84" i="9"/>
  <c r="BJ183" i="9"/>
  <c r="BJ182" i="9"/>
  <c r="BJ103" i="9"/>
  <c r="BJ79" i="9"/>
  <c r="BJ148" i="9"/>
  <c r="BJ52" i="9"/>
  <c r="BJ163" i="9"/>
  <c r="BJ67" i="9"/>
  <c r="BJ142" i="9"/>
  <c r="BJ214" i="9"/>
  <c r="BJ140" i="9"/>
  <c r="BJ177" i="9"/>
  <c r="BJ161" i="9"/>
  <c r="BJ46" i="9"/>
  <c r="BJ60" i="9"/>
  <c r="BJ59" i="9"/>
  <c r="BJ116" i="9"/>
  <c r="BJ82" i="9"/>
  <c r="BJ189" i="9"/>
  <c r="BJ43" i="9"/>
  <c r="BJ204" i="9"/>
  <c r="BJ130" i="9"/>
  <c r="BJ174" i="9"/>
  <c r="BJ171" i="9"/>
  <c r="BJ64" i="9"/>
  <c r="BJ127" i="9"/>
  <c r="BJ193" i="9"/>
  <c r="BJ168" i="9"/>
  <c r="AY73" i="9"/>
  <c r="AY152" i="9"/>
  <c r="AY51" i="9"/>
  <c r="AY72" i="9"/>
  <c r="AY49" i="9"/>
  <c r="AY185" i="9"/>
  <c r="AY47" i="9"/>
  <c r="AY82" i="9"/>
  <c r="AY105" i="9"/>
  <c r="AY189" i="9"/>
  <c r="AY181" i="9"/>
  <c r="AY150" i="9"/>
  <c r="AY40" i="9"/>
  <c r="AY79" i="9"/>
  <c r="AY99" i="9"/>
  <c r="AY78" i="9"/>
  <c r="AY64" i="9"/>
  <c r="AY188" i="9"/>
  <c r="AY103" i="9"/>
  <c r="AY121" i="9"/>
  <c r="AY120" i="9"/>
  <c r="AY118" i="9"/>
  <c r="AY37" i="9"/>
  <c r="AY101" i="9"/>
  <c r="AY170" i="9"/>
  <c r="AY160" i="9"/>
  <c r="AY22" i="9"/>
  <c r="AY142" i="9"/>
  <c r="AY131" i="9"/>
  <c r="AY87" i="9"/>
  <c r="AY52" i="9"/>
  <c r="AY107" i="9"/>
  <c r="AY159" i="9"/>
  <c r="AY71" i="9"/>
  <c r="AY27" i="9"/>
  <c r="AY70" i="9"/>
  <c r="AY158" i="9"/>
  <c r="AY68" i="9"/>
  <c r="AY128" i="9"/>
  <c r="AY42" i="9"/>
  <c r="AY164" i="9"/>
  <c r="AY114" i="9"/>
  <c r="AY141" i="9"/>
  <c r="AY65" i="9"/>
  <c r="AY95" i="9"/>
  <c r="AY63" i="9"/>
  <c r="AY149" i="9"/>
  <c r="AY136" i="9"/>
  <c r="AY38" i="9"/>
  <c r="AY58" i="9"/>
  <c r="AY23" i="9"/>
  <c r="AY57" i="9"/>
  <c r="AY135" i="9"/>
  <c r="AY36" i="9"/>
  <c r="AY144" i="9"/>
  <c r="AY169" i="9"/>
  <c r="AY140" i="9"/>
  <c r="AY165" i="9"/>
  <c r="AY116" i="9"/>
  <c r="AY113" i="9"/>
  <c r="AY92" i="9"/>
  <c r="AY48" i="9"/>
  <c r="AY85" i="9"/>
  <c r="AY83" i="9"/>
  <c r="AY130" i="9"/>
  <c r="AY129" i="9"/>
  <c r="AY127" i="9"/>
  <c r="AY26" i="9"/>
  <c r="AY138" i="9"/>
  <c r="AY133" i="9"/>
  <c r="AY66" i="9"/>
  <c r="AY178" i="9"/>
  <c r="AY77" i="9"/>
  <c r="AY62" i="9"/>
  <c r="AY76" i="9"/>
  <c r="AY109" i="9"/>
  <c r="AY75" i="9"/>
  <c r="AY175" i="9"/>
  <c r="AY173" i="9"/>
  <c r="AY56" i="9"/>
  <c r="AY162" i="9"/>
  <c r="AY29" i="9"/>
  <c r="AY134" i="9"/>
  <c r="AY28" i="9"/>
  <c r="AY33" i="9"/>
  <c r="AY187" i="9"/>
  <c r="AY108" i="9"/>
  <c r="AY111" i="9"/>
  <c r="AY139" i="9"/>
  <c r="AY100" i="9"/>
  <c r="AY184" i="9"/>
  <c r="AY106" i="9"/>
  <c r="AY183" i="9"/>
  <c r="AY115" i="9"/>
  <c r="AY44" i="9"/>
  <c r="AY67" i="9"/>
  <c r="AY41" i="9"/>
  <c r="AY81" i="9"/>
  <c r="AY125" i="9"/>
  <c r="AY124" i="9"/>
  <c r="AY39" i="9"/>
  <c r="AY167" i="9"/>
  <c r="AY88" i="9"/>
  <c r="AY31" i="9"/>
  <c r="AY176" i="9"/>
  <c r="AY98" i="9"/>
  <c r="AY154" i="9"/>
  <c r="AY172" i="9"/>
  <c r="AY146" i="9"/>
  <c r="AY145" i="9"/>
  <c r="AY54" i="9"/>
  <c r="AY168" i="9"/>
  <c r="AY32" i="9"/>
  <c r="AY191" i="9"/>
  <c r="AY53" i="9"/>
  <c r="AY157" i="9"/>
  <c r="AY93" i="9"/>
  <c r="AY91" i="9"/>
  <c r="AY190" i="9"/>
  <c r="AY156" i="9"/>
  <c r="AY46" i="9"/>
  <c r="AY69" i="9"/>
  <c r="AY110" i="9"/>
  <c r="AY151" i="9"/>
  <c r="AY155" i="9"/>
  <c r="AY163" i="9"/>
  <c r="AY80" i="9"/>
  <c r="AY180" i="9"/>
  <c r="AY123" i="9"/>
  <c r="AY177" i="9"/>
  <c r="AY25" i="9"/>
  <c r="AY60" i="9"/>
  <c r="AY24" i="9"/>
  <c r="AY74" i="9"/>
  <c r="AY174" i="9"/>
  <c r="AY30" i="9"/>
  <c r="AY171" i="9"/>
  <c r="AY161" i="9"/>
  <c r="AY55" i="9"/>
  <c r="AY143" i="9"/>
  <c r="AY34" i="9"/>
  <c r="AY166" i="9"/>
  <c r="AY94" i="9"/>
  <c r="AY186" i="9"/>
  <c r="AY50" i="9"/>
  <c r="AY86" i="9"/>
  <c r="AY97" i="9"/>
  <c r="AY84" i="9"/>
  <c r="AY45" i="9"/>
  <c r="AY182" i="9"/>
  <c r="AY104" i="9"/>
  <c r="AY43" i="9"/>
  <c r="AY126" i="9"/>
  <c r="AY90" i="9"/>
  <c r="AY137" i="9"/>
  <c r="AY179" i="9"/>
  <c r="AY96" i="9"/>
  <c r="AY89" i="9"/>
  <c r="AY61" i="9"/>
  <c r="AY59" i="9"/>
  <c r="AY122" i="9"/>
  <c r="AY148" i="9"/>
  <c r="AY119" i="9"/>
  <c r="AY147" i="9"/>
  <c r="AY102" i="9"/>
  <c r="AY153" i="9"/>
  <c r="AY35" i="9"/>
  <c r="AY132" i="9"/>
  <c r="AY117" i="9"/>
  <c r="AY112" i="9"/>
  <c r="AN424" i="9"/>
  <c r="AN30" i="9"/>
  <c r="AN134" i="9"/>
  <c r="AN265" i="9"/>
  <c r="AN138" i="9"/>
  <c r="AN186" i="9"/>
  <c r="AN132" i="9"/>
  <c r="AN198" i="9"/>
  <c r="AN278" i="9"/>
  <c r="AN156" i="9"/>
  <c r="AN29" i="9"/>
  <c r="AN419" i="9"/>
  <c r="AN157" i="9"/>
  <c r="AN252" i="9"/>
  <c r="AN219" i="9"/>
  <c r="AN348" i="9"/>
  <c r="AN137" i="9"/>
  <c r="AN235" i="9"/>
  <c r="AN368" i="9"/>
  <c r="AN121" i="9"/>
  <c r="AN206" i="9"/>
  <c r="AN177" i="9"/>
  <c r="AN28" i="9"/>
  <c r="AN175" i="9"/>
  <c r="AN341" i="9"/>
  <c r="AN178" i="9"/>
  <c r="AN266" i="9"/>
  <c r="AN135" i="9"/>
  <c r="AN353" i="9"/>
  <c r="AN339" i="9"/>
  <c r="AN130" i="9"/>
  <c r="AN367" i="9"/>
  <c r="AN128" i="9"/>
  <c r="AN127" i="9"/>
  <c r="AN27" i="9"/>
  <c r="AN123" i="9"/>
  <c r="AN120" i="9"/>
  <c r="AN415" i="9"/>
  <c r="AN118" i="9"/>
  <c r="AN331" i="9"/>
  <c r="AN112" i="9"/>
  <c r="AN217" i="9"/>
  <c r="AN413" i="9"/>
  <c r="AN411" i="9"/>
  <c r="AN323" i="9"/>
  <c r="AN104" i="9"/>
  <c r="AN347" i="9"/>
  <c r="AN102" i="9"/>
  <c r="AN101" i="9"/>
  <c r="AN237" i="9"/>
  <c r="AN239" i="9"/>
  <c r="AN92" i="9"/>
  <c r="AN190" i="9"/>
  <c r="AN315" i="9"/>
  <c r="AN214" i="9"/>
  <c r="AN86" i="9"/>
  <c r="AN84" i="9"/>
  <c r="AN402" i="9"/>
  <c r="AN361" i="9"/>
  <c r="AN311" i="9"/>
  <c r="AN76" i="9"/>
  <c r="AN75" i="9"/>
  <c r="AN360" i="9"/>
  <c r="AN147" i="9"/>
  <c r="AN228" i="9"/>
  <c r="AN70" i="9"/>
  <c r="AN69" i="9"/>
  <c r="AN164" i="9"/>
  <c r="AN224" i="9"/>
  <c r="AN144" i="9"/>
  <c r="AN221" i="9"/>
  <c r="AN62" i="9"/>
  <c r="AN211" i="9"/>
  <c r="AN60" i="9"/>
  <c r="AN59" i="9"/>
  <c r="AN56" i="9"/>
  <c r="AN195" i="9"/>
  <c r="AN171" i="9"/>
  <c r="AN292" i="9"/>
  <c r="AN425" i="9"/>
  <c r="AN241" i="9"/>
  <c r="AN46" i="9"/>
  <c r="AN289" i="9"/>
  <c r="AN230" i="9"/>
  <c r="AN342" i="9"/>
  <c r="AN378" i="9"/>
  <c r="AN376" i="9"/>
  <c r="AN169" i="9"/>
  <c r="AN375" i="9"/>
  <c r="AN193" i="9"/>
  <c r="AN236" i="9"/>
  <c r="AN280" i="9"/>
  <c r="AN421" i="9"/>
  <c r="AN366" i="9"/>
  <c r="AN250" i="9"/>
  <c r="AN418" i="9"/>
  <c r="AN335" i="9"/>
  <c r="AN218" i="9"/>
  <c r="AN414" i="9"/>
  <c r="AN426" i="9"/>
  <c r="AN115" i="9"/>
  <c r="AN111" i="9"/>
  <c r="AN329" i="9"/>
  <c r="AN412" i="9"/>
  <c r="AN107" i="9"/>
  <c r="AN246" i="9"/>
  <c r="AN262" i="9"/>
  <c r="AN216" i="9"/>
  <c r="AN321" i="9"/>
  <c r="AN261" i="9"/>
  <c r="AN174" i="9"/>
  <c r="AN317" i="9"/>
  <c r="AN215" i="9"/>
  <c r="AN316" i="9"/>
  <c r="AN88" i="9"/>
  <c r="AN151" i="9"/>
  <c r="AN165" i="9"/>
  <c r="AN403" i="9"/>
  <c r="AN82" i="9"/>
  <c r="AN400" i="9"/>
  <c r="AN398" i="9"/>
  <c r="AN197" i="9"/>
  <c r="AN396" i="9"/>
  <c r="AN148" i="9"/>
  <c r="AN222" i="9"/>
  <c r="AN392" i="9"/>
  <c r="AN428" i="9"/>
  <c r="AN427" i="9"/>
  <c r="AN307" i="9"/>
  <c r="AN159" i="9"/>
  <c r="AN158" i="9"/>
  <c r="AN64" i="9"/>
  <c r="AN163" i="9"/>
  <c r="AN343" i="9"/>
  <c r="AN210" i="9"/>
  <c r="AN143" i="9"/>
  <c r="AN294" i="9"/>
  <c r="AN385" i="9"/>
  <c r="AN52" i="9"/>
  <c r="AN291" i="9"/>
  <c r="AN49" i="9"/>
  <c r="AN48" i="9"/>
  <c r="AN45" i="9"/>
  <c r="AN357" i="9"/>
  <c r="AN170" i="9"/>
  <c r="AN379" i="9"/>
  <c r="AN377" i="9"/>
  <c r="AN285" i="9"/>
  <c r="AN283" i="9"/>
  <c r="AN37" i="9"/>
  <c r="AN36" i="9"/>
  <c r="AN207" i="9"/>
  <c r="AN33" i="9"/>
  <c r="AN179" i="9"/>
  <c r="AN423" i="9"/>
  <c r="AN253" i="9"/>
  <c r="AN369" i="9"/>
  <c r="AN133" i="9"/>
  <c r="AN229" i="9"/>
  <c r="AN191" i="9"/>
  <c r="AN337" i="9"/>
  <c r="AN166" i="9"/>
  <c r="AN126" i="9"/>
  <c r="AN336" i="9"/>
  <c r="AN122" i="9"/>
  <c r="AN249" i="9"/>
  <c r="AN119" i="9"/>
  <c r="AN117" i="9"/>
  <c r="AN185" i="9"/>
  <c r="AN330" i="9"/>
  <c r="AN328" i="9"/>
  <c r="AN263" i="9"/>
  <c r="AN25" i="9"/>
  <c r="AN277" i="9"/>
  <c r="AN352" i="9"/>
  <c r="AN103" i="9"/>
  <c r="AN152" i="9"/>
  <c r="AN100" i="9"/>
  <c r="AN97" i="9"/>
  <c r="AN95" i="9"/>
  <c r="AN363" i="9"/>
  <c r="AN201" i="9"/>
  <c r="AN406" i="9"/>
  <c r="AN233" i="9"/>
  <c r="AN274" i="9"/>
  <c r="AN273" i="9"/>
  <c r="AN81" i="9"/>
  <c r="AN79" i="9"/>
  <c r="AN78" i="9"/>
  <c r="AN199" i="9"/>
  <c r="AN395" i="9"/>
  <c r="AN173" i="9"/>
  <c r="AN309" i="9"/>
  <c r="AN72" i="9"/>
  <c r="AN189" i="9"/>
  <c r="AN146" i="9"/>
  <c r="AN67" i="9"/>
  <c r="AN145" i="9"/>
  <c r="AN389" i="9"/>
  <c r="AN387" i="9"/>
  <c r="AN61" i="9"/>
  <c r="AN300" i="9"/>
  <c r="AN386" i="9"/>
  <c r="AN58" i="9"/>
  <c r="AN55" i="9"/>
  <c r="AN238" i="9"/>
  <c r="AN51" i="9"/>
  <c r="AN180" i="9"/>
  <c r="AN142" i="9"/>
  <c r="AN382" i="9"/>
  <c r="AN141" i="9"/>
  <c r="AN43" i="9"/>
  <c r="AN204" i="9"/>
  <c r="AN287" i="9"/>
  <c r="AN355" i="9"/>
  <c r="AN41" i="9"/>
  <c r="AN282" i="9"/>
  <c r="AN168" i="9"/>
  <c r="AN35" i="9"/>
  <c r="AN34" i="9"/>
  <c r="AN279" i="9"/>
  <c r="AN333" i="9"/>
  <c r="AN116" i="9"/>
  <c r="AN114" i="9"/>
  <c r="AN110" i="9"/>
  <c r="AN109" i="9"/>
  <c r="AN326" i="9"/>
  <c r="AN364" i="9"/>
  <c r="AN322" i="9"/>
  <c r="AN276" i="9"/>
  <c r="AN154" i="9"/>
  <c r="AN320" i="9"/>
  <c r="AN99" i="9"/>
  <c r="AN260" i="9"/>
  <c r="AN408" i="9"/>
  <c r="AN407" i="9"/>
  <c r="AN90" i="9"/>
  <c r="AN87" i="9"/>
  <c r="AN404" i="9"/>
  <c r="AN213" i="9"/>
  <c r="AN313" i="9"/>
  <c r="AN401" i="9"/>
  <c r="AN399" i="9"/>
  <c r="AN212" i="9"/>
  <c r="AN397" i="9"/>
  <c r="AN244" i="9"/>
  <c r="AN310" i="9"/>
  <c r="AN393" i="9"/>
  <c r="AN71" i="9"/>
  <c r="AN391" i="9"/>
  <c r="AN258" i="9"/>
  <c r="AN306" i="9"/>
  <c r="AN303" i="9"/>
  <c r="AN388" i="9"/>
  <c r="AN242" i="9"/>
  <c r="AN344" i="9"/>
  <c r="AN231" i="9"/>
  <c r="AN350" i="9"/>
  <c r="AN57" i="9"/>
  <c r="AN257" i="9"/>
  <c r="AN293" i="9"/>
  <c r="AN384" i="9"/>
  <c r="AN358" i="9"/>
  <c r="AN383" i="9"/>
  <c r="AN381" i="9"/>
  <c r="AN188" i="9"/>
  <c r="AN288" i="9"/>
  <c r="AN356" i="9"/>
  <c r="AN286" i="9"/>
  <c r="AN255" i="9"/>
  <c r="AN284" i="9"/>
  <c r="AN39" i="9"/>
  <c r="AN374" i="9"/>
  <c r="AN372" i="9"/>
  <c r="AN192" i="9"/>
  <c r="AN32" i="9"/>
  <c r="AN131" i="9"/>
  <c r="AN422" i="9"/>
  <c r="AN225" i="9"/>
  <c r="AN176" i="9"/>
  <c r="AN420" i="9"/>
  <c r="AN125" i="9"/>
  <c r="AN365" i="9"/>
  <c r="AN346" i="9"/>
  <c r="AN264" i="9"/>
  <c r="AN345" i="9"/>
  <c r="AN332" i="9"/>
  <c r="AN247" i="9"/>
  <c r="AN26" i="9"/>
  <c r="AN108" i="9"/>
  <c r="AN325" i="9"/>
  <c r="AN106" i="9"/>
  <c r="AN181" i="9"/>
  <c r="AN410" i="9"/>
  <c r="AN161" i="9"/>
  <c r="AN234" i="9"/>
  <c r="AN318" i="9"/>
  <c r="AN96" i="9"/>
  <c r="AN94" i="9"/>
  <c r="AN245" i="9"/>
  <c r="AN362" i="9"/>
  <c r="AN405" i="9"/>
  <c r="AN240" i="9"/>
  <c r="AN150" i="9"/>
  <c r="AN83" i="9"/>
  <c r="AN80" i="9"/>
  <c r="AN200" i="9"/>
  <c r="AN77" i="9"/>
  <c r="AN272" i="9"/>
  <c r="AN160" i="9"/>
  <c r="AN184" i="9"/>
  <c r="AN308" i="9"/>
  <c r="AN243" i="9"/>
  <c r="AN271" i="9"/>
  <c r="AN359" i="9"/>
  <c r="AN305" i="9"/>
  <c r="AN205" i="9"/>
  <c r="AN172" i="9"/>
  <c r="AN302" i="9"/>
  <c r="AN196" i="9"/>
  <c r="AN299" i="9"/>
  <c r="AN297" i="9"/>
  <c r="AN295" i="9"/>
  <c r="AN54" i="9"/>
  <c r="AN53" i="9"/>
  <c r="AN227" i="9"/>
  <c r="AN270" i="9"/>
  <c r="AN290" i="9"/>
  <c r="AN208" i="9"/>
  <c r="AN44" i="9"/>
  <c r="AN42" i="9"/>
  <c r="AN349" i="9"/>
  <c r="AN203" i="9"/>
  <c r="AN194" i="9"/>
  <c r="AN40" i="9"/>
  <c r="AN162" i="9"/>
  <c r="AN268" i="9"/>
  <c r="AN281" i="9"/>
  <c r="AN371" i="9"/>
  <c r="AN31" i="9"/>
  <c r="AN267" i="9"/>
  <c r="AN340" i="9"/>
  <c r="AN136" i="9"/>
  <c r="AN220" i="9"/>
  <c r="AN226" i="9"/>
  <c r="AN251" i="9"/>
  <c r="AN338" i="9"/>
  <c r="AN129" i="9"/>
  <c r="AN202" i="9"/>
  <c r="AN124" i="9"/>
  <c r="AN417" i="9"/>
  <c r="AN334" i="9"/>
  <c r="AN416" i="9"/>
  <c r="AN248" i="9"/>
  <c r="AN155" i="9"/>
  <c r="AN113" i="9"/>
  <c r="AN223" i="9"/>
  <c r="AN327" i="9"/>
  <c r="AN324" i="9"/>
  <c r="AN105" i="9"/>
  <c r="AN24" i="9"/>
  <c r="AN275" i="9"/>
  <c r="AN153" i="9"/>
  <c r="AN319" i="9"/>
  <c r="AN98" i="9"/>
  <c r="AN409" i="9"/>
  <c r="AN93" i="9"/>
  <c r="AN91" i="9"/>
  <c r="AN89" i="9"/>
  <c r="AN429" i="9"/>
  <c r="AN314" i="9"/>
  <c r="AN85" i="9"/>
  <c r="AN312" i="9"/>
  <c r="AN23" i="9"/>
  <c r="AN149" i="9"/>
  <c r="AN351" i="9"/>
  <c r="AN259" i="9"/>
  <c r="AN74" i="9"/>
  <c r="AN394" i="9"/>
  <c r="AN73" i="9"/>
  <c r="AN232" i="9"/>
  <c r="AN390" i="9"/>
  <c r="AN68" i="9"/>
  <c r="AN304" i="9"/>
  <c r="AN66" i="9"/>
  <c r="AN65" i="9"/>
  <c r="AN63" i="9"/>
  <c r="AN301" i="9"/>
  <c r="AN298" i="9"/>
  <c r="AN296" i="9"/>
  <c r="AN183" i="9"/>
  <c r="AN22" i="9"/>
  <c r="AN182" i="9"/>
  <c r="AN209" i="9"/>
  <c r="AN50" i="9"/>
  <c r="AN354" i="9"/>
  <c r="AN47" i="9"/>
  <c r="AN140" i="9"/>
  <c r="AN256" i="9"/>
  <c r="AN380" i="9"/>
  <c r="AN139" i="9"/>
  <c r="AN187" i="9"/>
  <c r="AN269" i="9"/>
  <c r="AN38" i="9"/>
  <c r="AN373" i="9"/>
  <c r="AN167" i="9"/>
  <c r="AN370" i="9"/>
  <c r="AN254" i="9"/>
  <c r="AC72" i="9"/>
  <c r="AC41" i="9"/>
  <c r="AC70" i="9"/>
  <c r="AC96" i="9"/>
  <c r="AC83" i="9"/>
  <c r="AC63" i="9"/>
  <c r="AC88" i="9"/>
  <c r="AC92" i="9"/>
  <c r="AC66" i="9"/>
  <c r="AC67" i="9"/>
  <c r="AC44" i="9"/>
  <c r="AC75" i="9"/>
  <c r="AC73" i="9"/>
  <c r="AC81" i="9"/>
  <c r="AC50" i="9"/>
  <c r="AC84" i="9"/>
  <c r="AC65" i="9"/>
  <c r="AC76" i="9"/>
  <c r="AC87" i="9"/>
  <c r="AC42" i="9"/>
  <c r="AC22" i="9"/>
  <c r="AC51" i="9"/>
  <c r="AC24" i="9"/>
  <c r="AC59" i="9"/>
  <c r="AC68" i="9"/>
  <c r="AC56" i="9"/>
  <c r="AC95" i="9"/>
  <c r="AC93" i="9"/>
  <c r="AC77" i="9"/>
  <c r="AC91" i="9"/>
  <c r="AC54" i="9"/>
  <c r="AC53" i="9"/>
  <c r="AC90" i="9"/>
  <c r="AC49" i="9"/>
  <c r="AC25" i="9"/>
  <c r="AC48" i="9"/>
  <c r="AC58" i="9"/>
  <c r="AC31" i="9"/>
  <c r="AC78" i="9"/>
  <c r="AC40" i="9"/>
  <c r="AC36" i="9"/>
  <c r="AC34" i="9"/>
  <c r="AC33" i="9"/>
  <c r="AC82" i="9"/>
  <c r="AC80" i="9"/>
  <c r="AC39" i="9"/>
  <c r="AC97" i="9"/>
  <c r="AC38" i="9"/>
  <c r="AC45" i="9"/>
  <c r="AC61" i="9"/>
  <c r="AC23" i="9"/>
  <c r="AC35" i="9"/>
  <c r="AC57" i="9"/>
  <c r="AC30" i="9"/>
  <c r="AC85" i="9"/>
  <c r="AC28" i="9"/>
  <c r="AC64" i="9"/>
  <c r="AC47" i="9"/>
  <c r="AC26" i="9"/>
  <c r="AC62" i="9"/>
  <c r="AC89" i="9"/>
  <c r="AC69" i="9"/>
  <c r="AC71" i="9"/>
  <c r="AC46" i="9"/>
  <c r="AC79" i="9"/>
  <c r="AC60" i="9"/>
  <c r="AC74" i="9"/>
  <c r="AC37" i="9"/>
  <c r="AC29" i="9"/>
  <c r="AC94" i="9"/>
  <c r="AC27" i="9"/>
  <c r="AC43" i="9"/>
  <c r="AC55" i="9"/>
  <c r="AC86" i="9"/>
  <c r="AC52" i="9"/>
  <c r="AC32" i="9"/>
  <c r="R196" i="9"/>
  <c r="R115" i="9"/>
  <c r="R60" i="9"/>
  <c r="R64" i="9"/>
  <c r="R70" i="9"/>
  <c r="R153" i="9"/>
  <c r="R56" i="9"/>
  <c r="R98" i="9"/>
  <c r="R210" i="9"/>
  <c r="R209" i="9"/>
  <c r="R158" i="9"/>
  <c r="R30" i="9"/>
  <c r="R188" i="9"/>
  <c r="R149" i="9"/>
  <c r="R113" i="9"/>
  <c r="R99" i="9"/>
  <c r="R29" i="9"/>
  <c r="R205" i="9"/>
  <c r="R146" i="9"/>
  <c r="R181" i="9"/>
  <c r="R43" i="9"/>
  <c r="R140" i="9"/>
  <c r="R93" i="9"/>
  <c r="R137" i="9"/>
  <c r="R39" i="9"/>
  <c r="R92" i="9"/>
  <c r="R176" i="9"/>
  <c r="R133" i="9"/>
  <c r="R131" i="9"/>
  <c r="R37" i="9"/>
  <c r="R129" i="9"/>
  <c r="R95" i="9"/>
  <c r="R170" i="9"/>
  <c r="R211" i="9"/>
  <c r="R169" i="9"/>
  <c r="R168" i="9"/>
  <c r="R191" i="9"/>
  <c r="R51" i="9"/>
  <c r="R24" i="9"/>
  <c r="R49" i="9"/>
  <c r="R208" i="9"/>
  <c r="R48" i="9"/>
  <c r="R207" i="9"/>
  <c r="R185" i="9"/>
  <c r="R145" i="9"/>
  <c r="R142" i="9"/>
  <c r="R108" i="9"/>
  <c r="R139" i="9"/>
  <c r="R111" i="9"/>
  <c r="R122" i="9"/>
  <c r="R204" i="9"/>
  <c r="R100" i="9"/>
  <c r="R38" i="9"/>
  <c r="R174" i="9"/>
  <c r="R125" i="9"/>
  <c r="R91" i="9"/>
  <c r="R61" i="9"/>
  <c r="R27" i="9"/>
  <c r="R72" i="9"/>
  <c r="R26" i="9"/>
  <c r="R79" i="9"/>
  <c r="R154" i="9"/>
  <c r="R59" i="9"/>
  <c r="R213" i="9"/>
  <c r="R212" i="9"/>
  <c r="R163" i="9"/>
  <c r="R193" i="9"/>
  <c r="R127" i="9"/>
  <c r="R103" i="9"/>
  <c r="R52" i="9"/>
  <c r="R65" i="9"/>
  <c r="R187" i="9"/>
  <c r="R69" i="9"/>
  <c r="R123" i="9"/>
  <c r="R85" i="9"/>
  <c r="R66" i="9"/>
  <c r="R184" i="9"/>
  <c r="R144" i="9"/>
  <c r="R180" i="9"/>
  <c r="R28" i="9"/>
  <c r="R110" i="9"/>
  <c r="R75" i="9"/>
  <c r="R83" i="9"/>
  <c r="R203" i="9"/>
  <c r="R202" i="9"/>
  <c r="R74" i="9"/>
  <c r="R132" i="9"/>
  <c r="R165" i="9"/>
  <c r="R172" i="9"/>
  <c r="R35" i="9"/>
  <c r="R128" i="9"/>
  <c r="R33" i="9"/>
  <c r="R150" i="9"/>
  <c r="R121" i="9"/>
  <c r="R197" i="9"/>
  <c r="R80" i="9"/>
  <c r="R25" i="9"/>
  <c r="R78" i="9"/>
  <c r="R152" i="9"/>
  <c r="R55" i="9"/>
  <c r="R151" i="9"/>
  <c r="R31" i="9"/>
  <c r="R97" i="9"/>
  <c r="R190" i="9"/>
  <c r="R102" i="9"/>
  <c r="R162" i="9"/>
  <c r="R68" i="9"/>
  <c r="R167" i="9"/>
  <c r="R23" i="9"/>
  <c r="R206" i="9"/>
  <c r="R45" i="9"/>
  <c r="R182" i="9"/>
  <c r="R44" i="9"/>
  <c r="R157" i="9"/>
  <c r="R178" i="9"/>
  <c r="R177" i="9"/>
  <c r="R126" i="9"/>
  <c r="R136" i="9"/>
  <c r="R135" i="9"/>
  <c r="R175" i="9"/>
  <c r="R201" i="9"/>
  <c r="R173" i="9"/>
  <c r="R36" i="9"/>
  <c r="R73" i="9"/>
  <c r="R198" i="9"/>
  <c r="R104" i="9"/>
  <c r="R214" i="9"/>
  <c r="R106" i="9"/>
  <c r="R88" i="9"/>
  <c r="R63" i="9"/>
  <c r="R194" i="9"/>
  <c r="R120" i="9"/>
  <c r="R119" i="9"/>
  <c r="R53" i="9"/>
  <c r="R114" i="9"/>
  <c r="R77" i="9"/>
  <c r="R50" i="9"/>
  <c r="R105" i="9"/>
  <c r="R62" i="9"/>
  <c r="R148" i="9"/>
  <c r="R47" i="9"/>
  <c r="R186" i="9"/>
  <c r="R183" i="9"/>
  <c r="R143" i="9"/>
  <c r="R94" i="9"/>
  <c r="R141" i="9"/>
  <c r="R84" i="9"/>
  <c r="R138" i="9"/>
  <c r="R40" i="9"/>
  <c r="R96" i="9"/>
  <c r="R109" i="9"/>
  <c r="R118" i="9"/>
  <c r="R156" i="9"/>
  <c r="R200" i="9"/>
  <c r="R124" i="9"/>
  <c r="R22" i="9"/>
  <c r="R34" i="9"/>
  <c r="R32" i="9"/>
  <c r="R87" i="9"/>
  <c r="R155" i="9"/>
  <c r="R159" i="9"/>
  <c r="R71" i="9"/>
  <c r="R164" i="9"/>
  <c r="R215" i="9"/>
  <c r="R58" i="9"/>
  <c r="R195" i="9"/>
  <c r="R57" i="9"/>
  <c r="R116" i="9"/>
  <c r="R54" i="9"/>
  <c r="R90" i="9"/>
  <c r="R192" i="9"/>
  <c r="R189" i="9"/>
  <c r="R86" i="9"/>
  <c r="R101" i="9"/>
  <c r="R76" i="9"/>
  <c r="R67" i="9"/>
  <c r="R46" i="9"/>
  <c r="R166" i="9"/>
  <c r="R147" i="9"/>
  <c r="R112" i="9"/>
  <c r="R179" i="9"/>
  <c r="R89" i="9"/>
  <c r="R42" i="9"/>
  <c r="R41" i="9"/>
  <c r="R82" i="9"/>
  <c r="R161" i="9"/>
  <c r="R160" i="9"/>
  <c r="R134" i="9"/>
  <c r="R117" i="9"/>
  <c r="R81" i="9"/>
  <c r="R130" i="9"/>
  <c r="R199" i="9"/>
  <c r="R171" i="9"/>
  <c r="R107" i="9"/>
  <c r="G173" i="9"/>
  <c r="G170" i="9"/>
  <c r="G650" i="9"/>
  <c r="G535" i="9"/>
  <c r="G483" i="9"/>
  <c r="G204" i="9"/>
  <c r="G328" i="9"/>
  <c r="G540" i="9"/>
  <c r="G396" i="9"/>
  <c r="G299" i="9"/>
  <c r="G317" i="9"/>
  <c r="G562" i="9"/>
  <c r="G153" i="9"/>
  <c r="G643" i="9"/>
  <c r="G454" i="9"/>
  <c r="G453" i="9"/>
  <c r="G638" i="9"/>
  <c r="G144" i="9"/>
  <c r="G373" i="9"/>
  <c r="G392" i="9"/>
  <c r="G255" i="9"/>
  <c r="G475" i="9"/>
  <c r="G502" i="9"/>
  <c r="G634" i="9"/>
  <c r="G213" i="9"/>
  <c r="G134" i="9"/>
  <c r="G403" i="9"/>
  <c r="G355" i="9"/>
  <c r="G132" i="9"/>
  <c r="G129" i="9"/>
  <c r="G126" i="9"/>
  <c r="G124" i="9"/>
  <c r="G623" i="9"/>
  <c r="G324" i="9"/>
  <c r="G232" i="9"/>
  <c r="G348" i="9"/>
  <c r="G446" i="9"/>
  <c r="G187" i="9"/>
  <c r="G480" i="9"/>
  <c r="G618" i="9"/>
  <c r="G112" i="9"/>
  <c r="G443" i="9"/>
  <c r="G110" i="9"/>
  <c r="G442" i="9"/>
  <c r="G106" i="9"/>
  <c r="G323" i="9"/>
  <c r="G390" i="9"/>
  <c r="G344" i="9"/>
  <c r="G494" i="9"/>
  <c r="G101" i="9"/>
  <c r="G98" i="9"/>
  <c r="G251" i="9"/>
  <c r="G602" i="9"/>
  <c r="G661" i="9"/>
  <c r="G228" i="9"/>
  <c r="G479" i="9"/>
  <c r="G438" i="9"/>
  <c r="G89" i="9"/>
  <c r="G366" i="9"/>
  <c r="G432" i="9"/>
  <c r="G211" i="9"/>
  <c r="G524" i="9"/>
  <c r="G596" i="9"/>
  <c r="G523" i="9"/>
  <c r="G553" i="9"/>
  <c r="G275" i="9"/>
  <c r="G595" i="9"/>
  <c r="G226" i="9"/>
  <c r="G424" i="9"/>
  <c r="G551" i="9"/>
  <c r="G72" i="9"/>
  <c r="G71" i="9"/>
  <c r="G307" i="9"/>
  <c r="G420" i="9"/>
  <c r="G69" i="9"/>
  <c r="G589" i="9"/>
  <c r="G517" i="9"/>
  <c r="G63" i="9"/>
  <c r="G587" i="9"/>
  <c r="G312" i="9"/>
  <c r="G585" i="9"/>
  <c r="G180" i="9"/>
  <c r="G303" i="9"/>
  <c r="G581" i="9"/>
  <c r="G516" i="9"/>
  <c r="G580" i="9"/>
  <c r="G490" i="9"/>
  <c r="G576" i="9"/>
  <c r="G416" i="9"/>
  <c r="G53" i="9"/>
  <c r="G311" i="9"/>
  <c r="G414" i="9"/>
  <c r="G657" i="9"/>
  <c r="G221" i="9"/>
  <c r="G44" i="9"/>
  <c r="G478" i="9"/>
  <c r="G243" i="9"/>
  <c r="G40" i="9"/>
  <c r="G177" i="9"/>
  <c r="G513" i="9"/>
  <c r="G35" i="9"/>
  <c r="G175" i="9"/>
  <c r="G376" i="9"/>
  <c r="G33" i="9"/>
  <c r="G497" i="9"/>
  <c r="G30" i="9"/>
  <c r="G477" i="9"/>
  <c r="G655" i="9"/>
  <c r="G26" i="9"/>
  <c r="G670" i="9"/>
  <c r="G295" i="9"/>
  <c r="G668" i="9"/>
  <c r="G161" i="9"/>
  <c r="G647" i="9"/>
  <c r="G159" i="9"/>
  <c r="G645" i="9"/>
  <c r="G156" i="9"/>
  <c r="G644" i="9"/>
  <c r="G374" i="9"/>
  <c r="G327" i="9"/>
  <c r="G561" i="9"/>
  <c r="G298" i="9"/>
  <c r="G189" i="9"/>
  <c r="G235" i="9"/>
  <c r="G141" i="9"/>
  <c r="G465" i="9"/>
  <c r="G636" i="9"/>
  <c r="G135" i="9"/>
  <c r="G633" i="9"/>
  <c r="G501" i="9"/>
  <c r="G253" i="9"/>
  <c r="G371" i="9"/>
  <c r="G287" i="9"/>
  <c r="G316" i="9"/>
  <c r="G470" i="9"/>
  <c r="G125" i="9"/>
  <c r="G463" i="9"/>
  <c r="G447" i="9"/>
  <c r="G622" i="9"/>
  <c r="G119" i="9"/>
  <c r="G621" i="9"/>
  <c r="G22" i="9"/>
  <c r="G286" i="9"/>
  <c r="G252" i="9"/>
  <c r="G617" i="9"/>
  <c r="G231" i="9"/>
  <c r="G614" i="9"/>
  <c r="G556" i="9"/>
  <c r="G555" i="9"/>
  <c r="G105" i="9"/>
  <c r="G186" i="9"/>
  <c r="G277" i="9"/>
  <c r="G102" i="9"/>
  <c r="G462" i="9"/>
  <c r="G500" i="9"/>
  <c r="G662" i="9"/>
  <c r="G672" i="9"/>
  <c r="G439" i="9"/>
  <c r="G95" i="9"/>
  <c r="G212" i="9"/>
  <c r="G93" i="9"/>
  <c r="G437" i="9"/>
  <c r="G600" i="9"/>
  <c r="G341" i="9"/>
  <c r="G340" i="9"/>
  <c r="G598" i="9"/>
  <c r="G85" i="9"/>
  <c r="G429" i="9"/>
  <c r="G183" i="9"/>
  <c r="G499" i="9"/>
  <c r="G79" i="9"/>
  <c r="G78" i="9"/>
  <c r="G75" i="9"/>
  <c r="G73" i="9"/>
  <c r="G493" i="9"/>
  <c r="G246" i="9"/>
  <c r="G491" i="9"/>
  <c r="G591" i="9"/>
  <c r="G337" i="9"/>
  <c r="G518" i="9"/>
  <c r="G549" i="9"/>
  <c r="G548" i="9"/>
  <c r="G223" i="9"/>
  <c r="G222" i="9"/>
  <c r="G261" i="9"/>
  <c r="G584" i="9"/>
  <c r="G461" i="9"/>
  <c r="G273" i="9"/>
  <c r="G260" i="9"/>
  <c r="G546" i="9"/>
  <c r="G336" i="9"/>
  <c r="G545" i="9"/>
  <c r="G56" i="9"/>
  <c r="G54" i="9"/>
  <c r="G52" i="9"/>
  <c r="G50" i="9"/>
  <c r="G207" i="9"/>
  <c r="G333" i="9"/>
  <c r="G412" i="9"/>
  <c r="G471" i="9"/>
  <c r="G43" i="9"/>
  <c r="G41" i="9"/>
  <c r="G219" i="9"/>
  <c r="G410" i="9"/>
  <c r="G310" i="9"/>
  <c r="G176" i="9"/>
  <c r="G218" i="9"/>
  <c r="G569" i="9"/>
  <c r="G398" i="9"/>
  <c r="G512" i="9"/>
  <c r="G217" i="9"/>
  <c r="G506" i="9"/>
  <c r="G272" i="9"/>
  <c r="G215" i="9"/>
  <c r="G651" i="9"/>
  <c r="G258" i="9"/>
  <c r="G172" i="9"/>
  <c r="G240" i="9"/>
  <c r="G169" i="9"/>
  <c r="G166" i="9"/>
  <c r="G205" i="9"/>
  <c r="G165" i="9"/>
  <c r="G164" i="9"/>
  <c r="G648" i="9"/>
  <c r="G375" i="9"/>
  <c r="G664" i="9"/>
  <c r="G455" i="9"/>
  <c r="G281" i="9"/>
  <c r="G384" i="9"/>
  <c r="G280" i="9"/>
  <c r="G149" i="9"/>
  <c r="G147" i="9"/>
  <c r="G326" i="9"/>
  <c r="G482" i="9"/>
  <c r="G359" i="9"/>
  <c r="G140" i="9"/>
  <c r="G637" i="9"/>
  <c r="G292" i="9"/>
  <c r="G635" i="9"/>
  <c r="G449" i="9"/>
  <c r="G234" i="9"/>
  <c r="G631" i="9"/>
  <c r="G133" i="9"/>
  <c r="G627" i="9"/>
  <c r="G625" i="9"/>
  <c r="G203" i="9"/>
  <c r="G503" i="9"/>
  <c r="G123" i="9"/>
  <c r="G122" i="9"/>
  <c r="G539" i="9"/>
  <c r="G118" i="9"/>
  <c r="G267" i="9"/>
  <c r="G481" i="9"/>
  <c r="G445" i="9"/>
  <c r="G202" i="9"/>
  <c r="G113" i="9"/>
  <c r="G527" i="9"/>
  <c r="G526" i="9"/>
  <c r="G383" i="9"/>
  <c r="G108" i="9"/>
  <c r="G104" i="9"/>
  <c r="G201" i="9"/>
  <c r="G265" i="9"/>
  <c r="G486" i="9"/>
  <c r="G343" i="9"/>
  <c r="G100" i="9"/>
  <c r="G605" i="9"/>
  <c r="G97" i="9"/>
  <c r="G314" i="9"/>
  <c r="G660" i="9"/>
  <c r="G554" i="9"/>
  <c r="G92" i="9"/>
  <c r="G436" i="9"/>
  <c r="G435" i="9"/>
  <c r="G88" i="9"/>
  <c r="G297" i="9"/>
  <c r="G525" i="9"/>
  <c r="G263" i="9"/>
  <c r="G248" i="9"/>
  <c r="G81" i="9"/>
  <c r="G80" i="9"/>
  <c r="G426" i="9"/>
  <c r="G77" i="9"/>
  <c r="G594" i="9"/>
  <c r="G285" i="9"/>
  <c r="G262" i="9"/>
  <c r="G364" i="9"/>
  <c r="G469" i="9"/>
  <c r="G225" i="9"/>
  <c r="G550" i="9"/>
  <c r="G270" i="9"/>
  <c r="G404" i="9"/>
  <c r="G400" i="9"/>
  <c r="G508" i="9"/>
  <c r="G419" i="9"/>
  <c r="G389" i="9"/>
  <c r="G507" i="9"/>
  <c r="G60" i="9"/>
  <c r="G547" i="9"/>
  <c r="G179" i="9"/>
  <c r="G208" i="9"/>
  <c r="G473" i="9"/>
  <c r="G515" i="9"/>
  <c r="G55" i="9"/>
  <c r="G193" i="9"/>
  <c r="G382" i="9"/>
  <c r="G49" i="9"/>
  <c r="G504" i="9"/>
  <c r="G413" i="9"/>
  <c r="G388" i="9"/>
  <c r="G573" i="9"/>
  <c r="G572" i="9"/>
  <c r="G192" i="9"/>
  <c r="G39" i="9"/>
  <c r="G571" i="9"/>
  <c r="G259" i="9"/>
  <c r="G242" i="9"/>
  <c r="G386" i="9"/>
  <c r="G568" i="9"/>
  <c r="G489" i="9"/>
  <c r="G543" i="9"/>
  <c r="G206" i="9"/>
  <c r="G565" i="9"/>
  <c r="G409" i="9"/>
  <c r="G511" i="9"/>
  <c r="G534" i="9"/>
  <c r="G214" i="9"/>
  <c r="G381" i="9"/>
  <c r="G155" i="9"/>
  <c r="G641" i="9"/>
  <c r="G271" i="9"/>
  <c r="G532" i="9"/>
  <c r="G294" i="9"/>
  <c r="G358" i="9"/>
  <c r="G139" i="9"/>
  <c r="G254" i="9"/>
  <c r="G136" i="9"/>
  <c r="G391" i="9"/>
  <c r="G531" i="9"/>
  <c r="G325" i="9"/>
  <c r="G308" i="9"/>
  <c r="G560" i="9"/>
  <c r="G354" i="9"/>
  <c r="G131" i="9"/>
  <c r="G128" i="9"/>
  <c r="G559" i="9"/>
  <c r="G352" i="9"/>
  <c r="G370" i="9"/>
  <c r="G558" i="9"/>
  <c r="G495" i="9"/>
  <c r="G557" i="9"/>
  <c r="G278" i="9"/>
  <c r="G115" i="9"/>
  <c r="G266" i="9"/>
  <c r="G616" i="9"/>
  <c r="G615" i="9"/>
  <c r="G347" i="9"/>
  <c r="G109" i="9"/>
  <c r="G612" i="9"/>
  <c r="G610" i="9"/>
  <c r="G185" i="9"/>
  <c r="G282" i="9"/>
  <c r="G229" i="9"/>
  <c r="G538" i="9"/>
  <c r="G322" i="9"/>
  <c r="G440" i="9"/>
  <c r="G290" i="9"/>
  <c r="G250" i="9"/>
  <c r="G305" i="9"/>
  <c r="G313" i="9"/>
  <c r="G249" i="9"/>
  <c r="G467" i="9"/>
  <c r="G264" i="9"/>
  <c r="G87" i="9"/>
  <c r="G675" i="9"/>
  <c r="G430" i="9"/>
  <c r="G321" i="9"/>
  <c r="G82" i="9"/>
  <c r="G427" i="9"/>
  <c r="G365" i="9"/>
  <c r="G521" i="9"/>
  <c r="G674" i="9"/>
  <c r="G74" i="9"/>
  <c r="G339" i="9"/>
  <c r="G593" i="9"/>
  <c r="G320" i="9"/>
  <c r="G274" i="9"/>
  <c r="G181" i="9"/>
  <c r="G498" i="9"/>
  <c r="G485" i="9"/>
  <c r="G67" i="9"/>
  <c r="G224" i="9"/>
  <c r="G269" i="9"/>
  <c r="G62" i="9"/>
  <c r="G379" i="9"/>
  <c r="G583" i="9"/>
  <c r="G59" i="9"/>
  <c r="G363" i="9"/>
  <c r="G496" i="9"/>
  <c r="G283" i="9"/>
  <c r="G579" i="9"/>
  <c r="G362" i="9"/>
  <c r="G575" i="9"/>
  <c r="G399" i="9"/>
  <c r="G51" i="9"/>
  <c r="G472" i="9"/>
  <c r="G466" i="9"/>
  <c r="G46" i="9"/>
  <c r="G45" i="9"/>
  <c r="G514" i="9"/>
  <c r="G42" i="9"/>
  <c r="G536" i="9"/>
  <c r="G178" i="9"/>
  <c r="G468" i="9"/>
  <c r="G36" i="9"/>
  <c r="G377" i="9"/>
  <c r="G319" i="9"/>
  <c r="G492" i="9"/>
  <c r="G329" i="9"/>
  <c r="G567" i="9"/>
  <c r="G566" i="9"/>
  <c r="G29" i="9"/>
  <c r="G28" i="9"/>
  <c r="G25" i="9"/>
  <c r="G238" i="9"/>
  <c r="G458" i="9"/>
  <c r="G168" i="9"/>
  <c r="G361" i="9"/>
  <c r="G563" i="9"/>
  <c r="G158" i="9"/>
  <c r="G152" i="9"/>
  <c r="G318" i="9"/>
  <c r="G564" i="9"/>
  <c r="G397" i="9"/>
  <c r="G360" i="9"/>
  <c r="G163" i="9"/>
  <c r="G665" i="9"/>
  <c r="G257" i="9"/>
  <c r="G646" i="9"/>
  <c r="G157" i="9"/>
  <c r="G154" i="9"/>
  <c r="G190" i="9"/>
  <c r="G663" i="9"/>
  <c r="G640" i="9"/>
  <c r="G146" i="9"/>
  <c r="G145" i="9"/>
  <c r="G143" i="9"/>
  <c r="G293" i="9"/>
  <c r="G138" i="9"/>
  <c r="G372" i="9"/>
  <c r="G357" i="9"/>
  <c r="G405" i="9"/>
  <c r="G23" i="9"/>
  <c r="G632" i="9"/>
  <c r="G630" i="9"/>
  <c r="G628" i="9"/>
  <c r="G530" i="9"/>
  <c r="G667" i="9"/>
  <c r="G127" i="9"/>
  <c r="G624" i="9"/>
  <c r="G351" i="9"/>
  <c r="G350" i="9"/>
  <c r="G121" i="9"/>
  <c r="G349" i="9"/>
  <c r="G117" i="9"/>
  <c r="G529" i="9"/>
  <c r="G114" i="9"/>
  <c r="G619" i="9"/>
  <c r="G528" i="9"/>
  <c r="G111" i="9"/>
  <c r="G346" i="9"/>
  <c r="G613" i="9"/>
  <c r="G107" i="9"/>
  <c r="G609" i="9"/>
  <c r="G369" i="9"/>
  <c r="G345" i="9"/>
  <c r="G607" i="9"/>
  <c r="G291" i="9"/>
  <c r="G315" i="9"/>
  <c r="G368" i="9"/>
  <c r="G603" i="9"/>
  <c r="G380" i="9"/>
  <c r="G474" i="9"/>
  <c r="G601" i="9"/>
  <c r="G91" i="9"/>
  <c r="G200" i="9"/>
  <c r="G342" i="9"/>
  <c r="G599" i="9"/>
  <c r="G431" i="9"/>
  <c r="G86" i="9"/>
  <c r="G84" i="9"/>
  <c r="G669" i="9"/>
  <c r="G198" i="9"/>
  <c r="G276" i="9"/>
  <c r="G182" i="9"/>
  <c r="G227" i="9"/>
  <c r="G425" i="9"/>
  <c r="G423" i="9"/>
  <c r="G247" i="9"/>
  <c r="G197" i="9"/>
  <c r="G338" i="9"/>
  <c r="G590" i="9"/>
  <c r="G70" i="9"/>
  <c r="G288" i="9"/>
  <c r="G401" i="9"/>
  <c r="G65" i="9"/>
  <c r="G304" i="9"/>
  <c r="G659" i="9"/>
  <c r="G586" i="9"/>
  <c r="G61" i="9"/>
  <c r="G418" i="9"/>
  <c r="G58" i="9"/>
  <c r="G284" i="9"/>
  <c r="G195" i="9"/>
  <c r="G417" i="9"/>
  <c r="G577" i="9"/>
  <c r="G194" i="9"/>
  <c r="G415" i="9"/>
  <c r="G302" i="9"/>
  <c r="G334" i="9"/>
  <c r="G47" i="9"/>
  <c r="G301" i="9"/>
  <c r="G220" i="9"/>
  <c r="G378" i="9"/>
  <c r="G387" i="9"/>
  <c r="G332" i="9"/>
  <c r="G38" i="9"/>
  <c r="G673" i="9"/>
  <c r="G570" i="9"/>
  <c r="G510" i="9"/>
  <c r="G174" i="9"/>
  <c r="G385" i="9"/>
  <c r="G191" i="9"/>
  <c r="G406" i="9"/>
  <c r="G216" i="9"/>
  <c r="G241" i="9"/>
  <c r="G27" i="9"/>
  <c r="G24" i="9"/>
  <c r="G476" i="9"/>
  <c r="G239" i="9"/>
  <c r="G457" i="9"/>
  <c r="G666" i="9"/>
  <c r="G642" i="9"/>
  <c r="G171" i="9"/>
  <c r="G167" i="9"/>
  <c r="G652" i="9"/>
  <c r="G393" i="9"/>
  <c r="G676" i="9"/>
  <c r="G296" i="9"/>
  <c r="G649" i="9"/>
  <c r="G306" i="9"/>
  <c r="G456" i="9"/>
  <c r="G162" i="9"/>
  <c r="G533" i="9"/>
  <c r="G160" i="9"/>
  <c r="G487" i="9"/>
  <c r="G509" i="9"/>
  <c r="G256" i="9"/>
  <c r="G151" i="9"/>
  <c r="G150" i="9"/>
  <c r="G148" i="9"/>
  <c r="G639" i="9"/>
  <c r="G237" i="9"/>
  <c r="G236" i="9"/>
  <c r="G142" i="9"/>
  <c r="G137" i="9"/>
  <c r="G452" i="9"/>
  <c r="G451" i="9"/>
  <c r="G450" i="9"/>
  <c r="G356" i="9"/>
  <c r="G464" i="9"/>
  <c r="G629" i="9"/>
  <c r="G541" i="9"/>
  <c r="G626" i="9"/>
  <c r="G130" i="9"/>
  <c r="G188" i="9"/>
  <c r="G353" i="9"/>
  <c r="G448" i="9"/>
  <c r="G233" i="9"/>
  <c r="G120" i="9"/>
  <c r="G408" i="9"/>
  <c r="G279" i="9"/>
  <c r="G116" i="9"/>
  <c r="G620" i="9"/>
  <c r="G402" i="9"/>
  <c r="G444" i="9"/>
  <c r="G395" i="9"/>
  <c r="G230" i="9"/>
  <c r="G394" i="9"/>
  <c r="G611" i="9"/>
  <c r="G608" i="9"/>
  <c r="G103" i="9"/>
  <c r="G505" i="9"/>
  <c r="G441" i="9"/>
  <c r="G606" i="9"/>
  <c r="G99" i="9"/>
  <c r="G604" i="9"/>
  <c r="G96" i="9"/>
  <c r="G184" i="9"/>
  <c r="G94" i="9"/>
  <c r="G289" i="9"/>
  <c r="G367" i="9"/>
  <c r="G90" i="9"/>
  <c r="G434" i="9"/>
  <c r="G433" i="9"/>
  <c r="G199" i="9"/>
  <c r="G597" i="9"/>
  <c r="G83" i="9"/>
  <c r="G428" i="9"/>
  <c r="G522" i="9"/>
  <c r="G654" i="9"/>
  <c r="G520" i="9"/>
  <c r="G76" i="9"/>
  <c r="G537" i="9"/>
  <c r="G552" i="9"/>
  <c r="G422" i="9"/>
  <c r="G592" i="9"/>
  <c r="G196" i="9"/>
  <c r="G421" i="9"/>
  <c r="G519" i="9"/>
  <c r="G68" i="9"/>
  <c r="G66" i="9"/>
  <c r="G64" i="9"/>
  <c r="G588" i="9"/>
  <c r="G407" i="9"/>
  <c r="G210" i="9"/>
  <c r="G582" i="9"/>
  <c r="G658" i="9"/>
  <c r="G209" i="9"/>
  <c r="G671" i="9"/>
  <c r="G245" i="9"/>
  <c r="G578" i="9"/>
  <c r="G57" i="9"/>
  <c r="G268" i="9"/>
  <c r="G460" i="9"/>
  <c r="G335" i="9"/>
  <c r="G48" i="9"/>
  <c r="G544" i="9"/>
  <c r="G653" i="9"/>
  <c r="G574" i="9"/>
  <c r="G411" i="9"/>
  <c r="G244" i="9"/>
  <c r="G331" i="9"/>
  <c r="G459" i="9"/>
  <c r="G37" i="9"/>
  <c r="G330" i="9"/>
  <c r="G309" i="9"/>
  <c r="G656" i="9"/>
  <c r="G34" i="9"/>
  <c r="G32" i="9"/>
  <c r="G31" i="9"/>
  <c r="G300" i="9"/>
  <c r="G484" i="9"/>
  <c r="G542" i="9"/>
  <c r="G488" i="9"/>
  <c r="S123" i="12"/>
  <c r="S38" i="12"/>
  <c r="S43" i="12"/>
  <c r="O54" i="12"/>
  <c r="O19" i="12"/>
  <c r="O25" i="12"/>
  <c r="O33" i="12"/>
  <c r="O39" i="12"/>
  <c r="O43" i="12"/>
  <c r="O49" i="12"/>
  <c r="O56" i="12"/>
  <c r="O64" i="12"/>
  <c r="O70" i="12"/>
  <c r="O76" i="12"/>
  <c r="O14" i="12"/>
  <c r="O88" i="12"/>
  <c r="O94" i="12"/>
  <c r="O97" i="12"/>
  <c r="O103" i="12"/>
  <c r="O109" i="12"/>
  <c r="O116" i="12"/>
  <c r="O122" i="12"/>
  <c r="O128" i="12"/>
  <c r="O132" i="12"/>
  <c r="O137" i="12"/>
  <c r="O63" i="12"/>
  <c r="O20" i="12"/>
  <c r="O26" i="12"/>
  <c r="O12" i="12"/>
  <c r="O35" i="12"/>
  <c r="O44" i="12"/>
  <c r="O50" i="12"/>
  <c r="O57" i="12"/>
  <c r="O65" i="12"/>
  <c r="O71" i="12"/>
  <c r="O77" i="12"/>
  <c r="O82" i="12"/>
  <c r="O89" i="12"/>
  <c r="O95" i="12"/>
  <c r="O98" i="12"/>
  <c r="O104" i="12"/>
  <c r="O110" i="12"/>
  <c r="O117" i="12"/>
  <c r="O123" i="12"/>
  <c r="O129" i="12"/>
  <c r="O134" i="12"/>
  <c r="O133" i="12"/>
  <c r="O85" i="12"/>
  <c r="O21" i="12"/>
  <c r="O27" i="12"/>
  <c r="O13" i="12"/>
  <c r="O36" i="12"/>
  <c r="O45" i="12"/>
  <c r="O51" i="12"/>
  <c r="O60" i="12"/>
  <c r="O66" i="12"/>
  <c r="O72" i="12"/>
  <c r="O78" i="12"/>
  <c r="O83" i="12"/>
  <c r="O90" i="12"/>
  <c r="O140" i="12"/>
  <c r="O99" i="12"/>
  <c r="O105" i="12"/>
  <c r="O31" i="12"/>
  <c r="O118" i="12"/>
  <c r="O124" i="12"/>
  <c r="O130" i="12"/>
  <c r="O135" i="12"/>
  <c r="O16" i="12"/>
  <c r="O22" i="12"/>
  <c r="O28" i="12"/>
  <c r="O34" i="12"/>
  <c r="O40" i="12"/>
  <c r="O46" i="12"/>
  <c r="O52" i="12"/>
  <c r="O61" i="12"/>
  <c r="O67" i="12"/>
  <c r="O73" i="12"/>
  <c r="O80" i="12"/>
  <c r="O84" i="12"/>
  <c r="O91" i="12"/>
  <c r="O141" i="12"/>
  <c r="O100" i="12"/>
  <c r="O106" i="12"/>
  <c r="O113" i="12"/>
  <c r="O15" i="12"/>
  <c r="O17" i="12"/>
  <c r="O23" i="12"/>
  <c r="O29" i="12"/>
  <c r="O37" i="12"/>
  <c r="O41" i="12"/>
  <c r="O47" i="12"/>
  <c r="O53" i="12"/>
  <c r="O58" i="12"/>
  <c r="O68" i="12"/>
  <c r="O74" i="12"/>
  <c r="O79" i="12"/>
  <c r="O86" i="12"/>
  <c r="O92" i="12"/>
  <c r="O142" i="12"/>
  <c r="O101" i="12"/>
  <c r="O107" i="12"/>
  <c r="O114" i="12"/>
  <c r="O120" i="12"/>
  <c r="O126" i="12"/>
  <c r="O143" i="12"/>
  <c r="O112" i="12"/>
  <c r="O144" i="12"/>
  <c r="O32" i="12"/>
  <c r="O18" i="12"/>
  <c r="O24" i="12"/>
  <c r="O30" i="12"/>
  <c r="O38" i="12"/>
  <c r="O42" i="12"/>
  <c r="O48" i="12"/>
  <c r="O55" i="12"/>
  <c r="O62" i="12"/>
  <c r="O69" i="12"/>
  <c r="O75" i="12"/>
  <c r="O81" i="12"/>
  <c r="O87" i="12"/>
  <c r="O93" i="12"/>
  <c r="O96" i="12"/>
  <c r="O102" i="12"/>
  <c r="O108" i="12"/>
  <c r="O115" i="12"/>
  <c r="O121" i="12"/>
  <c r="O127" i="12"/>
  <c r="O131" i="12"/>
  <c r="O136" i="12"/>
  <c r="O145" i="12"/>
  <c r="S112" i="12"/>
  <c r="S140" i="12"/>
  <c r="S50" i="12"/>
  <c r="T115" i="12"/>
  <c r="S115" i="12"/>
  <c r="T87" i="12"/>
  <c r="S87" i="12"/>
  <c r="S130" i="12"/>
  <c r="S89" i="12"/>
  <c r="S14" i="12"/>
  <c r="T121" i="12"/>
  <c r="S121" i="12"/>
  <c r="T93" i="12"/>
  <c r="S93" i="12"/>
  <c r="T62" i="12"/>
  <c r="S62" i="12"/>
  <c r="T127" i="12"/>
  <c r="S127" i="12"/>
  <c r="T96" i="12"/>
  <c r="S96" i="12"/>
  <c r="T81" i="12"/>
  <c r="S81" i="12"/>
  <c r="S116" i="12"/>
  <c r="S75" i="12"/>
  <c r="S29" i="12"/>
  <c r="S126" i="12"/>
  <c r="S120" i="12"/>
  <c r="S114" i="12"/>
  <c r="S92" i="12"/>
  <c r="S131" i="12"/>
  <c r="T131" i="12"/>
  <c r="T102" i="12"/>
  <c r="S102" i="12"/>
  <c r="S108" i="12"/>
  <c r="S68" i="12"/>
  <c r="S21" i="12"/>
  <c r="T136" i="12"/>
  <c r="S136" i="12"/>
  <c r="T69" i="12"/>
  <c r="S69" i="12"/>
  <c r="S145" i="12"/>
  <c r="S101" i="12"/>
  <c r="S60" i="12"/>
  <c r="S63" i="12"/>
  <c r="S138" i="12"/>
  <c r="S144" i="12"/>
  <c r="S135" i="12"/>
  <c r="S129" i="12"/>
  <c r="S122" i="12"/>
  <c r="S107" i="12"/>
  <c r="S99" i="12"/>
  <c r="S95" i="12"/>
  <c r="S88" i="12"/>
  <c r="S74" i="12"/>
  <c r="S66" i="12"/>
  <c r="S57" i="12"/>
  <c r="S49" i="12"/>
  <c r="S42" i="12"/>
  <c r="S37" i="12"/>
  <c r="S27" i="12"/>
  <c r="S20" i="12"/>
  <c r="S54" i="12"/>
  <c r="S16" i="12"/>
  <c r="S22" i="12"/>
  <c r="S28" i="12"/>
  <c r="S34" i="12"/>
  <c r="S40" i="12"/>
  <c r="S46" i="12"/>
  <c r="S52" i="12"/>
  <c r="S61" i="12"/>
  <c r="S67" i="12"/>
  <c r="S73" i="12"/>
  <c r="S80" i="12"/>
  <c r="S84" i="12"/>
  <c r="S91" i="12"/>
  <c r="S141" i="12"/>
  <c r="S100" i="12"/>
  <c r="S106" i="12"/>
  <c r="S113" i="12"/>
  <c r="S119" i="12"/>
  <c r="S125" i="12"/>
  <c r="T138" i="12"/>
  <c r="S147" i="12"/>
  <c r="S137" i="12"/>
  <c r="S118" i="12"/>
  <c r="S110" i="12"/>
  <c r="S103" i="12"/>
  <c r="S83" i="12"/>
  <c r="S77" i="12"/>
  <c r="S70" i="12"/>
  <c r="S53" i="12"/>
  <c r="S45" i="12"/>
  <c r="S35" i="12"/>
  <c r="S33" i="12"/>
  <c r="S24" i="12"/>
  <c r="S17" i="12"/>
  <c r="Q145" i="12"/>
  <c r="Q136" i="12"/>
  <c r="O139" i="12"/>
  <c r="O111" i="12"/>
  <c r="O59" i="12"/>
  <c r="O125" i="12"/>
  <c r="O119" i="12"/>
  <c r="Q15" i="12"/>
  <c r="Q17" i="12"/>
  <c r="Q23" i="12"/>
  <c r="Q29" i="12"/>
  <c r="Q37" i="12"/>
  <c r="Q41" i="12"/>
  <c r="Q47" i="12"/>
  <c r="Q53" i="12"/>
  <c r="Q58" i="12"/>
  <c r="Q68" i="12"/>
  <c r="Q74" i="12"/>
  <c r="Q79" i="12"/>
  <c r="Q86" i="12"/>
  <c r="Q92" i="12"/>
  <c r="Q142" i="12"/>
  <c r="Q101" i="12"/>
  <c r="Q107" i="12"/>
  <c r="Q114" i="12"/>
  <c r="Q120" i="12"/>
  <c r="Q126" i="12"/>
  <c r="Q143" i="12"/>
  <c r="Q32" i="12"/>
  <c r="Q18" i="12"/>
  <c r="Q24" i="12"/>
  <c r="Q30" i="12"/>
  <c r="Q38" i="12"/>
  <c r="Q42" i="12"/>
  <c r="Q48" i="12"/>
  <c r="Q55" i="12"/>
  <c r="Q62" i="12"/>
  <c r="Q69" i="12"/>
  <c r="Q75" i="12"/>
  <c r="Q81" i="12"/>
  <c r="Q87" i="12"/>
  <c r="Q93" i="12"/>
  <c r="Q96" i="12"/>
  <c r="Q102" i="12"/>
  <c r="Q108" i="12"/>
  <c r="Q115" i="12"/>
  <c r="Q121" i="12"/>
  <c r="Q127" i="12"/>
  <c r="Q131" i="12"/>
  <c r="Q54" i="12"/>
  <c r="Q19" i="12"/>
  <c r="Q25" i="12"/>
  <c r="Q33" i="12"/>
  <c r="Q39" i="12"/>
  <c r="Q43" i="12"/>
  <c r="Q49" i="12"/>
  <c r="Q56" i="12"/>
  <c r="Q64" i="12"/>
  <c r="Q70" i="12"/>
  <c r="Q76" i="12"/>
  <c r="Q14" i="12"/>
  <c r="Q88" i="12"/>
  <c r="Q94" i="12"/>
  <c r="Q97" i="12"/>
  <c r="Q103" i="12"/>
  <c r="Q109" i="12"/>
  <c r="Q116" i="12"/>
  <c r="Q122" i="12"/>
  <c r="Q128" i="12"/>
  <c r="Q63" i="12"/>
  <c r="Q20" i="12"/>
  <c r="Q26" i="12"/>
  <c r="Q12" i="12"/>
  <c r="Q35" i="12"/>
  <c r="Q44" i="12"/>
  <c r="Q50" i="12"/>
  <c r="Q57" i="12"/>
  <c r="Q65" i="12"/>
  <c r="Q71" i="12"/>
  <c r="Q77" i="12"/>
  <c r="Q82" i="12"/>
  <c r="Q89" i="12"/>
  <c r="Q95" i="12"/>
  <c r="Q98" i="12"/>
  <c r="Q104" i="12"/>
  <c r="Q85" i="12"/>
  <c r="Q21" i="12"/>
  <c r="Q27" i="12"/>
  <c r="Q13" i="12"/>
  <c r="Q36" i="12"/>
  <c r="Q45" i="12"/>
  <c r="Q51" i="12"/>
  <c r="Q60" i="12"/>
  <c r="Q66" i="12"/>
  <c r="Q72" i="12"/>
  <c r="Q78" i="12"/>
  <c r="Q83" i="12"/>
  <c r="Q90" i="12"/>
  <c r="Q140" i="12"/>
  <c r="Q99" i="12"/>
  <c r="Q105" i="12"/>
  <c r="Q31" i="12"/>
  <c r="Q118" i="12"/>
  <c r="Q124" i="12"/>
  <c r="Q130" i="12"/>
  <c r="Q135" i="12"/>
  <c r="Q138" i="12"/>
  <c r="Q16" i="12"/>
  <c r="Q22" i="12"/>
  <c r="Q28" i="12"/>
  <c r="Q34" i="12"/>
  <c r="Q40" i="12"/>
  <c r="Q46" i="12"/>
  <c r="Q52" i="12"/>
  <c r="Q61" i="12"/>
  <c r="Q67" i="12"/>
  <c r="Q73" i="12"/>
  <c r="Q80" i="12"/>
  <c r="Q84" i="12"/>
  <c r="Q91" i="12"/>
  <c r="Q141" i="12"/>
  <c r="Q100" i="12"/>
  <c r="Q106" i="12"/>
  <c r="Q113" i="12"/>
  <c r="Q119" i="12"/>
  <c r="Q125" i="12"/>
  <c r="Q59" i="12"/>
  <c r="Q111" i="12"/>
  <c r="Q139" i="12"/>
  <c r="T114" i="12"/>
  <c r="S146" i="12"/>
  <c r="S143" i="12"/>
  <c r="S124" i="12"/>
  <c r="S117" i="12"/>
  <c r="S109" i="12"/>
  <c r="S142" i="12"/>
  <c r="S90" i="12"/>
  <c r="S82" i="12"/>
  <c r="S76" i="12"/>
  <c r="S58" i="12"/>
  <c r="S51" i="12"/>
  <c r="S44" i="12"/>
  <c r="S39" i="12"/>
  <c r="S30" i="12"/>
  <c r="S23" i="12"/>
  <c r="S85" i="12"/>
  <c r="Q144" i="12"/>
  <c r="Q112" i="12"/>
  <c r="O138" i="12"/>
  <c r="O147" i="12"/>
  <c r="O146" i="12"/>
  <c r="S134" i="12"/>
  <c r="S128" i="12"/>
  <c r="S105" i="12"/>
  <c r="S98" i="12"/>
  <c r="S94" i="12"/>
  <c r="S79" i="12"/>
  <c r="S72" i="12"/>
  <c r="S65" i="12"/>
  <c r="S56" i="12"/>
  <c r="S48" i="12"/>
  <c r="S41" i="12"/>
  <c r="S13" i="12"/>
  <c r="S26" i="12"/>
  <c r="S19" i="12"/>
  <c r="S32" i="12"/>
  <c r="S139" i="12"/>
  <c r="S111" i="12"/>
  <c r="S59" i="12"/>
  <c r="Q147" i="12"/>
  <c r="Q133" i="12"/>
  <c r="Q134" i="12"/>
  <c r="Q129" i="12"/>
  <c r="Q123" i="12"/>
  <c r="Q117" i="12"/>
  <c r="Q110" i="12"/>
  <c r="S133" i="12"/>
  <c r="S132" i="12"/>
  <c r="S31" i="12"/>
  <c r="S104" i="12"/>
  <c r="S97" i="12"/>
  <c r="S86" i="12"/>
  <c r="S78" i="12"/>
  <c r="S71" i="12"/>
  <c r="S64" i="12"/>
  <c r="S55" i="12"/>
  <c r="S47" i="12"/>
  <c r="S36" i="12"/>
  <c r="S12" i="12"/>
  <c r="S25" i="12"/>
  <c r="S18" i="12"/>
  <c r="S15" i="12"/>
  <c r="Q146" i="12"/>
  <c r="Q137" i="12"/>
  <c r="Q132" i="12"/>
  <c r="U65" i="12" l="1"/>
  <c r="U97" i="12"/>
  <c r="U29" i="12"/>
  <c r="U120" i="12"/>
  <c r="U102" i="12"/>
  <c r="U81" i="12"/>
  <c r="U64" i="12"/>
  <c r="U62" i="12"/>
  <c r="U54" i="12"/>
  <c r="U47" i="12"/>
  <c r="U146" i="12"/>
  <c r="U111" i="12"/>
  <c r="U39" i="12"/>
  <c r="U128" i="12"/>
  <c r="U131" i="12"/>
  <c r="U92" i="12"/>
  <c r="U19" i="12"/>
  <c r="U56" i="12"/>
  <c r="U114" i="12"/>
  <c r="U138" i="12"/>
  <c r="U101" i="12"/>
  <c r="U69" i="12"/>
  <c r="U61" i="12"/>
  <c r="U137" i="12"/>
  <c r="U96" i="12"/>
  <c r="U59" i="12"/>
  <c r="U93" i="12"/>
  <c r="U25" i="12"/>
  <c r="U63" i="12"/>
  <c r="U80" i="12"/>
  <c r="U87" i="12"/>
  <c r="U119" i="12"/>
  <c r="U108" i="12"/>
  <c r="U15" i="12"/>
  <c r="U68" i="12"/>
  <c r="U91" i="12"/>
  <c r="U143" i="12"/>
  <c r="U52" i="12"/>
  <c r="U48" i="12"/>
  <c r="U53" i="12"/>
  <c r="U20" i="12"/>
  <c r="U86" i="12"/>
  <c r="U100" i="12"/>
  <c r="U105" i="12"/>
  <c r="U126" i="12"/>
  <c r="U17" i="12"/>
  <c r="U76" i="12"/>
  <c r="U75" i="12"/>
  <c r="U142" i="12"/>
  <c r="U112" i="12"/>
  <c r="U113" i="12"/>
  <c r="U127" i="12"/>
  <c r="U55" i="12"/>
  <c r="U121" i="12"/>
  <c r="U84" i="12"/>
  <c r="U26" i="12"/>
  <c r="U94" i="12"/>
  <c r="U115" i="12"/>
  <c r="U109" i="12"/>
  <c r="U32" i="12"/>
  <c r="U24" i="12"/>
  <c r="U38" i="12"/>
  <c r="U33" i="12"/>
  <c r="U43" i="12"/>
  <c r="U49" i="12"/>
  <c r="U70" i="12"/>
  <c r="U14" i="12"/>
  <c r="U88" i="12"/>
  <c r="U103" i="12"/>
  <c r="U116" i="12"/>
  <c r="U122" i="12"/>
  <c r="U16" i="12"/>
  <c r="U22" i="12"/>
  <c r="U28" i="12"/>
  <c r="U34" i="12"/>
  <c r="U67" i="12"/>
  <c r="U73" i="12"/>
  <c r="U106" i="12"/>
  <c r="U37" i="12"/>
  <c r="U41" i="12"/>
  <c r="U74" i="12"/>
  <c r="U79" i="12"/>
  <c r="U18" i="12"/>
  <c r="U30" i="12"/>
  <c r="U42" i="12"/>
  <c r="U85" i="12"/>
  <c r="U78" i="12"/>
  <c r="U31" i="12"/>
  <c r="U134" i="12"/>
  <c r="U45" i="12"/>
  <c r="U66" i="12"/>
  <c r="U118" i="12"/>
  <c r="U21" i="12"/>
  <c r="U44" i="12"/>
  <c r="U82" i="12"/>
  <c r="U117" i="12"/>
  <c r="U27" i="12"/>
  <c r="U83" i="12"/>
  <c r="U135" i="12"/>
  <c r="U99" i="12"/>
  <c r="U12" i="12"/>
  <c r="U71" i="12"/>
  <c r="U104" i="12"/>
  <c r="U133" i="12"/>
  <c r="U50" i="12"/>
  <c r="U89" i="12"/>
  <c r="U123" i="12"/>
  <c r="U13" i="12"/>
  <c r="U51" i="12"/>
  <c r="U72" i="12"/>
  <c r="U90" i="12"/>
  <c r="U124" i="12"/>
  <c r="U35" i="12"/>
  <c r="U57" i="12"/>
  <c r="U77" i="12"/>
  <c r="U95" i="12"/>
  <c r="U110" i="12"/>
  <c r="U129" i="12"/>
  <c r="U147" i="12"/>
  <c r="U36" i="12"/>
  <c r="U60" i="12"/>
  <c r="U140" i="12"/>
  <c r="U130" i="12"/>
  <c r="U58" i="12"/>
  <c r="U136" i="12"/>
  <c r="U23" i="12"/>
  <c r="U141" i="12"/>
  <c r="U107" i="12"/>
  <c r="U144" i="12"/>
  <c r="U46" i="12"/>
  <c r="U139" i="12"/>
  <c r="U40" i="12"/>
  <c r="U132" i="12"/>
  <c r="U145" i="12"/>
  <c r="U125" i="12"/>
  <c r="U98" i="12"/>
  <c r="C8" i="9" l="1"/>
  <c r="C11" i="9" l="1"/>
  <c r="L50" i="3" l="1"/>
  <c r="C6" i="9" l="1"/>
  <c r="Q105" i="3"/>
  <c r="S111" i="3"/>
  <c r="S112" i="3"/>
  <c r="S113" i="3"/>
  <c r="S109" i="3"/>
  <c r="S110" i="3"/>
  <c r="S107" i="3"/>
  <c r="S108" i="3"/>
  <c r="S105" i="3"/>
  <c r="S106" i="3"/>
  <c r="S104" i="3"/>
  <c r="Q113" i="3"/>
  <c r="Q112" i="3"/>
  <c r="Q111" i="3"/>
  <c r="Q110" i="3"/>
  <c r="Q109" i="3"/>
  <c r="Q108" i="3"/>
  <c r="Q106" i="3"/>
  <c r="Q107" i="3"/>
  <c r="Q104" i="3"/>
  <c r="M93" i="3"/>
  <c r="M94" i="3"/>
  <c r="M95" i="3"/>
  <c r="M96" i="3"/>
  <c r="M97" i="3"/>
  <c r="M98" i="3"/>
  <c r="M99" i="3"/>
  <c r="M100" i="3"/>
  <c r="M101" i="3"/>
  <c r="M92" i="3"/>
  <c r="M79" i="3"/>
  <c r="U80" i="3" s="1"/>
  <c r="M83" i="3"/>
  <c r="U83" i="3" s="1"/>
  <c r="M80" i="3"/>
  <c r="M81" i="3"/>
  <c r="M82" i="3"/>
  <c r="M84" i="3"/>
  <c r="M85" i="3"/>
  <c r="M86" i="3"/>
  <c r="M87" i="3"/>
  <c r="M88" i="3"/>
  <c r="U88" i="3" s="1"/>
  <c r="R101" i="3"/>
  <c r="R100" i="3"/>
  <c r="R99" i="3"/>
  <c r="R98" i="3"/>
  <c r="R97" i="3"/>
  <c r="R96" i="3"/>
  <c r="R95" i="3"/>
  <c r="R94" i="3"/>
  <c r="R93" i="3"/>
  <c r="R92" i="3"/>
  <c r="P92" i="3"/>
  <c r="P79" i="3"/>
  <c r="U87" i="3"/>
  <c r="U86" i="3"/>
  <c r="U85" i="3"/>
  <c r="U82" i="3"/>
  <c r="U81" i="3"/>
  <c r="U101" i="3" l="1"/>
  <c r="U100" i="3"/>
  <c r="U99" i="3"/>
  <c r="U96" i="3"/>
  <c r="U95" i="3"/>
  <c r="U98" i="3"/>
  <c r="U94" i="3"/>
  <c r="U93" i="3"/>
  <c r="U97" i="3"/>
  <c r="U84" i="3"/>
  <c r="DS69" i="9"/>
  <c r="DS157" i="9"/>
  <c r="DK46" i="9"/>
  <c r="DS239" i="9"/>
  <c r="DS92" i="9"/>
  <c r="DS117" i="9"/>
  <c r="DS77" i="9"/>
  <c r="DS72" i="9"/>
  <c r="DK204" i="9"/>
  <c r="DK284" i="9"/>
  <c r="DK104" i="9"/>
  <c r="DK276" i="9"/>
  <c r="DS184" i="9"/>
  <c r="DS141" i="9"/>
  <c r="DS193" i="9"/>
  <c r="DK31" i="9"/>
  <c r="DS220" i="9"/>
  <c r="DK271" i="9"/>
  <c r="DK296" i="9"/>
  <c r="DK305" i="9"/>
  <c r="DK334" i="9"/>
  <c r="DS51" i="9"/>
  <c r="DS95" i="9"/>
  <c r="DK187" i="9"/>
  <c r="DK287" i="9"/>
  <c r="DK62" i="9"/>
  <c r="DK139" i="9"/>
  <c r="DS137" i="9"/>
  <c r="DS171" i="9"/>
  <c r="DK66" i="9"/>
  <c r="DK152" i="9"/>
  <c r="DS125" i="9"/>
  <c r="DS210" i="9"/>
  <c r="DS165" i="9"/>
  <c r="DS234" i="9"/>
  <c r="DK273" i="9"/>
  <c r="DS217" i="9"/>
  <c r="DK169" i="9"/>
  <c r="DK282" i="9"/>
  <c r="DK298" i="9"/>
  <c r="DS188" i="9"/>
  <c r="DK203" i="9"/>
  <c r="DS159" i="9"/>
  <c r="DK136" i="9"/>
  <c r="DK232" i="9"/>
  <c r="DK259" i="9"/>
  <c r="DK235" i="9"/>
  <c r="DK209" i="9"/>
  <c r="DS147" i="9"/>
  <c r="DK28" i="9"/>
  <c r="DK115" i="9"/>
  <c r="DK140" i="9"/>
  <c r="DS74" i="9"/>
  <c r="DS144" i="9"/>
  <c r="DS50" i="9"/>
  <c r="DK134" i="9"/>
  <c r="DK88" i="9"/>
  <c r="DS235" i="9"/>
  <c r="DK103" i="9"/>
  <c r="DS219" i="9"/>
  <c r="DS218" i="9"/>
  <c r="DK158" i="9"/>
  <c r="DK178" i="9"/>
  <c r="DS149" i="9"/>
  <c r="DK269" i="9"/>
  <c r="DK47" i="9"/>
  <c r="DS138" i="9"/>
  <c r="DS167" i="9"/>
  <c r="DK240" i="9"/>
  <c r="DK281" i="9"/>
  <c r="DK157" i="9"/>
  <c r="DK45" i="9"/>
  <c r="DK247" i="9"/>
  <c r="DS185" i="9"/>
  <c r="DS238" i="9"/>
  <c r="DK244" i="9"/>
  <c r="DK321" i="9"/>
  <c r="DS61" i="9"/>
  <c r="DK27" i="9"/>
  <c r="DK222" i="9"/>
  <c r="DS70" i="9"/>
  <c r="DS76" i="9"/>
  <c r="DS101" i="9"/>
  <c r="DS163" i="9"/>
  <c r="DS199" i="9"/>
  <c r="DS263" i="9"/>
  <c r="DS243" i="9"/>
  <c r="DS37" i="9"/>
  <c r="DK295" i="9"/>
  <c r="DS132" i="9"/>
  <c r="DK228" i="9"/>
  <c r="DK198" i="9"/>
  <c r="DK289" i="9"/>
  <c r="DS208" i="9"/>
  <c r="DK183" i="9"/>
  <c r="DK335" i="9"/>
  <c r="DS245" i="9"/>
  <c r="DS225" i="9"/>
  <c r="DS276" i="9"/>
  <c r="DK333" i="9"/>
  <c r="DS93" i="9"/>
  <c r="DS172" i="9"/>
  <c r="DS240" i="9"/>
  <c r="DK130" i="9"/>
  <c r="DK310" i="9"/>
  <c r="DS195" i="9"/>
  <c r="DS146" i="9"/>
  <c r="DS25" i="9"/>
  <c r="DS57" i="9"/>
  <c r="DK33" i="9"/>
  <c r="DK254" i="9"/>
  <c r="DK59" i="9"/>
  <c r="DS211" i="9"/>
  <c r="DK243" i="9"/>
  <c r="DS214" i="9"/>
  <c r="DK65" i="9"/>
  <c r="DS111" i="9"/>
  <c r="DK316" i="9"/>
  <c r="DK309" i="9"/>
  <c r="DS82" i="9"/>
  <c r="DK331" i="9"/>
  <c r="DK291" i="9"/>
  <c r="DS155" i="9"/>
  <c r="DK285" i="9"/>
  <c r="DS78" i="9"/>
  <c r="DS96" i="9"/>
  <c r="DK126" i="9"/>
  <c r="DS99" i="9"/>
  <c r="DK69" i="9"/>
  <c r="DK144" i="9"/>
  <c r="DS80" i="9"/>
  <c r="DK229" i="9"/>
  <c r="DS79" i="9"/>
  <c r="DS247" i="9"/>
  <c r="DK233" i="9"/>
  <c r="DK210" i="9"/>
  <c r="DK101" i="9"/>
  <c r="DK175" i="9"/>
  <c r="DK272" i="9"/>
  <c r="DS105" i="9"/>
  <c r="DK234" i="9"/>
  <c r="DK150" i="9"/>
  <c r="DS224" i="9"/>
  <c r="DS119" i="9"/>
  <c r="DK174" i="9"/>
  <c r="DK215" i="9"/>
  <c r="DK165" i="9"/>
  <c r="DS81" i="9"/>
  <c r="DK44" i="9"/>
  <c r="DK320" i="9"/>
  <c r="DS121" i="9"/>
  <c r="DK302" i="9"/>
  <c r="DK230" i="9"/>
  <c r="DK286" i="9"/>
  <c r="DS242" i="9"/>
  <c r="DK105" i="9"/>
  <c r="DK77" i="9"/>
  <c r="DK246" i="9"/>
  <c r="DS186" i="9"/>
  <c r="DS39" i="9"/>
  <c r="DK93" i="9"/>
  <c r="DS181" i="9"/>
  <c r="DS48" i="9"/>
  <c r="DS116" i="9"/>
  <c r="DK217" i="9"/>
  <c r="DK255" i="9"/>
  <c r="DS253" i="9"/>
  <c r="DK262" i="9"/>
  <c r="DS150" i="9"/>
  <c r="DK146" i="9"/>
  <c r="DS53" i="9"/>
  <c r="DK292" i="9"/>
  <c r="DK325" i="9"/>
  <c r="DK167" i="9"/>
  <c r="DK78" i="9"/>
  <c r="DS203" i="9"/>
  <c r="DK214" i="9"/>
  <c r="DK299" i="9"/>
  <c r="DK216" i="9"/>
  <c r="DK143" i="9"/>
  <c r="DS213" i="9"/>
  <c r="DS258" i="9"/>
  <c r="DS131" i="9"/>
  <c r="DK297" i="9"/>
  <c r="DK277" i="9"/>
  <c r="DK74" i="9"/>
  <c r="DS227" i="9"/>
  <c r="DK328" i="9"/>
  <c r="DK98" i="9"/>
  <c r="DK128" i="9"/>
  <c r="DK223" i="9"/>
  <c r="DK145" i="9"/>
  <c r="DK153" i="9"/>
  <c r="DS164" i="9"/>
  <c r="DK184" i="9"/>
  <c r="DK189" i="9"/>
  <c r="DS148" i="9"/>
  <c r="DS129" i="9"/>
  <c r="DS209" i="9"/>
  <c r="DK141" i="9"/>
  <c r="DS30" i="9"/>
  <c r="DS212" i="9"/>
  <c r="DS207" i="9"/>
  <c r="DK329" i="9"/>
  <c r="DK323" i="9"/>
  <c r="DS58" i="9"/>
  <c r="DS23" i="9"/>
  <c r="DK179" i="9"/>
  <c r="DK148" i="9"/>
  <c r="DK107" i="9"/>
  <c r="DK242" i="9"/>
  <c r="DS215" i="9"/>
  <c r="DK75" i="9"/>
  <c r="DS33" i="9"/>
  <c r="DS170" i="9"/>
  <c r="DS31" i="9"/>
  <c r="DK317" i="9"/>
  <c r="DK266" i="9"/>
  <c r="DS160" i="9"/>
  <c r="DK92" i="9"/>
  <c r="DS198" i="9"/>
  <c r="DK270" i="9"/>
  <c r="DK168" i="9"/>
  <c r="DS128" i="9"/>
  <c r="DK97" i="9"/>
  <c r="DS46" i="9"/>
  <c r="DK231" i="9"/>
  <c r="DK252" i="9"/>
  <c r="DK249" i="9"/>
  <c r="DS106" i="9"/>
  <c r="DS250" i="9"/>
  <c r="DS189" i="9"/>
  <c r="DK30" i="9"/>
  <c r="DK300" i="9"/>
  <c r="DK190" i="9"/>
  <c r="DS110" i="9"/>
  <c r="DS261" i="9"/>
  <c r="DS36" i="9"/>
  <c r="DK125" i="9"/>
  <c r="DK142" i="9"/>
  <c r="DS232" i="9"/>
  <c r="DK201" i="9"/>
  <c r="DK193" i="9"/>
  <c r="DS32" i="9"/>
  <c r="DK326" i="9"/>
  <c r="DS197" i="9"/>
  <c r="DK220" i="9"/>
  <c r="DS89" i="9"/>
  <c r="DK238" i="9"/>
  <c r="DS59" i="9"/>
  <c r="DK207" i="9"/>
  <c r="DK91" i="9"/>
  <c r="DK57" i="9"/>
  <c r="DK170" i="9"/>
  <c r="DK188" i="9"/>
  <c r="DK156" i="9"/>
  <c r="DK336" i="9"/>
  <c r="DK332" i="9"/>
  <c r="DK80" i="9"/>
  <c r="DS35" i="9"/>
  <c r="DS135" i="9"/>
  <c r="DK195" i="9"/>
  <c r="DK283" i="9"/>
  <c r="DS259" i="9"/>
  <c r="DS269" i="9"/>
  <c r="DS275" i="9"/>
  <c r="DK239" i="9"/>
  <c r="DK53" i="9"/>
  <c r="DK72" i="9"/>
  <c r="DK112" i="9"/>
  <c r="DK116" i="9"/>
  <c r="DK218" i="9"/>
  <c r="DK90" i="9"/>
  <c r="DK26" i="9"/>
  <c r="DK29" i="9"/>
  <c r="DS136" i="9"/>
  <c r="DK200" i="9"/>
  <c r="DK221" i="9"/>
  <c r="DK268" i="9"/>
  <c r="DS34" i="9"/>
  <c r="DS103" i="9"/>
  <c r="DK34" i="9"/>
  <c r="DS156" i="9"/>
  <c r="DK192" i="9"/>
  <c r="DK205" i="9"/>
  <c r="DK162" i="9"/>
  <c r="DS223" i="9"/>
  <c r="DK202" i="9"/>
  <c r="DK54" i="9"/>
  <c r="DK250" i="9"/>
  <c r="DK108" i="9"/>
  <c r="DK199" i="9"/>
  <c r="DK85" i="9"/>
  <c r="DS28" i="9"/>
  <c r="DK261" i="9"/>
  <c r="DS236" i="9"/>
  <c r="DK113" i="9"/>
  <c r="DK138" i="9"/>
  <c r="DK303" i="9"/>
  <c r="DS60" i="9"/>
  <c r="DS94" i="9"/>
  <c r="DK121" i="9"/>
  <c r="DK132" i="9"/>
  <c r="DK226" i="9"/>
  <c r="DK237" i="9"/>
  <c r="DK206" i="9"/>
  <c r="DK82" i="9"/>
  <c r="DS126" i="9"/>
  <c r="DK251" i="9"/>
  <c r="DK50" i="9"/>
  <c r="DS246" i="9"/>
  <c r="DS161" i="9"/>
  <c r="DK37" i="9"/>
  <c r="DK135" i="9"/>
  <c r="DS75" i="9"/>
  <c r="DS24" i="9"/>
  <c r="DK212" i="9"/>
  <c r="DK81" i="9"/>
  <c r="DS176" i="9"/>
  <c r="DK127" i="9"/>
  <c r="DK84" i="9"/>
  <c r="DS112" i="9"/>
  <c r="DK236" i="9"/>
  <c r="DK79" i="9"/>
  <c r="DK111" i="9"/>
  <c r="DK151" i="9"/>
  <c r="DK294" i="9"/>
  <c r="DS179" i="9"/>
  <c r="DK173" i="9"/>
  <c r="DK225" i="9"/>
  <c r="DK39" i="9"/>
  <c r="DK257" i="9"/>
  <c r="DS216" i="9"/>
  <c r="DS123" i="9"/>
  <c r="DK73" i="9"/>
  <c r="DS52" i="9"/>
  <c r="DS140" i="9"/>
  <c r="DK95" i="9"/>
  <c r="DS85" i="9"/>
  <c r="DS153" i="9"/>
  <c r="DS151" i="9"/>
  <c r="DS174" i="9"/>
  <c r="DS42" i="9"/>
  <c r="DK94" i="9"/>
  <c r="DS248" i="9"/>
  <c r="DK278" i="9"/>
  <c r="DK58" i="9"/>
  <c r="DS228" i="9"/>
  <c r="DS264" i="9"/>
  <c r="DK308" i="9"/>
  <c r="DS64" i="9"/>
  <c r="DK42" i="9"/>
  <c r="DK102" i="9"/>
  <c r="DS38" i="9"/>
  <c r="DS84" i="9"/>
  <c r="DS173" i="9"/>
  <c r="DK275" i="9"/>
  <c r="DS102" i="9"/>
  <c r="DS118" i="9"/>
  <c r="DS237" i="9"/>
  <c r="DK48" i="9"/>
  <c r="DS162" i="9"/>
  <c r="DK314" i="9"/>
  <c r="DS187" i="9"/>
  <c r="DS97" i="9"/>
  <c r="DS221" i="9"/>
  <c r="DK211" i="9"/>
  <c r="DS113" i="9"/>
  <c r="DK219" i="9"/>
  <c r="DS177" i="9"/>
  <c r="DS114" i="9"/>
  <c r="DS271" i="9"/>
  <c r="DK163" i="9"/>
  <c r="DS49" i="9"/>
  <c r="DK87" i="9"/>
  <c r="DS182" i="9"/>
  <c r="DK330" i="9"/>
  <c r="DK106" i="9"/>
  <c r="DK52" i="9"/>
  <c r="DK318" i="9"/>
  <c r="DS55" i="9"/>
  <c r="DK24" i="9"/>
  <c r="DS268" i="9"/>
  <c r="DS86" i="9"/>
  <c r="DS104" i="9"/>
  <c r="DK49" i="9"/>
  <c r="DK41" i="9"/>
  <c r="DS100" i="9"/>
  <c r="DK22" i="9"/>
  <c r="DK248" i="9"/>
  <c r="DK123" i="9"/>
  <c r="DS265" i="9"/>
  <c r="DS127" i="9"/>
  <c r="DK96" i="9"/>
  <c r="DS115" i="9"/>
  <c r="DK149" i="9"/>
  <c r="DS192" i="9"/>
  <c r="DK224" i="9"/>
  <c r="DK172" i="9"/>
  <c r="DS47" i="9"/>
  <c r="DS107" i="9"/>
  <c r="DS190" i="9"/>
  <c r="DK327" i="9"/>
  <c r="DK36" i="9"/>
  <c r="DK265" i="9"/>
  <c r="DK176" i="9"/>
  <c r="DK76" i="9"/>
  <c r="DS88" i="9"/>
  <c r="DK177" i="9"/>
  <c r="DS145" i="9"/>
  <c r="DS226" i="9"/>
  <c r="DS178" i="9"/>
  <c r="DS175" i="9"/>
  <c r="DS252" i="9"/>
  <c r="DK279" i="9"/>
  <c r="DS108" i="9"/>
  <c r="DK120" i="9"/>
  <c r="DK263" i="9"/>
  <c r="DK35" i="9"/>
  <c r="DK137" i="9"/>
  <c r="DS244" i="9"/>
  <c r="DS63" i="9"/>
  <c r="DK100" i="9"/>
  <c r="DK133" i="9"/>
  <c r="DK38" i="9"/>
  <c r="DK264" i="9"/>
  <c r="DK260" i="9"/>
  <c r="DK110" i="9"/>
  <c r="DK161" i="9"/>
  <c r="DK319" i="9"/>
  <c r="DS257" i="9"/>
  <c r="DS272" i="9"/>
  <c r="DS274" i="9"/>
  <c r="DK315" i="9"/>
  <c r="DS231" i="9"/>
  <c r="DS256" i="9"/>
  <c r="DK324" i="9"/>
  <c r="DS54" i="9"/>
  <c r="DK23" i="9"/>
  <c r="DS169" i="9"/>
  <c r="DK61" i="9"/>
  <c r="DK114" i="9"/>
  <c r="DS124" i="9"/>
  <c r="DK304" i="9"/>
  <c r="DK40" i="9"/>
  <c r="DK63" i="9"/>
  <c r="DS168" i="9"/>
  <c r="DS134" i="9"/>
  <c r="DK274" i="9"/>
  <c r="DK186" i="9"/>
  <c r="DK118" i="9"/>
  <c r="DK89" i="9"/>
  <c r="DS230" i="9"/>
  <c r="DS65" i="9"/>
  <c r="DS91" i="9"/>
  <c r="DS22" i="9"/>
  <c r="DK154" i="9"/>
  <c r="DS206" i="9"/>
  <c r="DK194" i="9"/>
  <c r="DS67" i="9"/>
  <c r="DS27" i="9"/>
  <c r="DS251" i="9"/>
  <c r="DS183" i="9"/>
  <c r="DK293" i="9"/>
  <c r="DK322" i="9"/>
  <c r="DS143" i="9"/>
  <c r="DS87" i="9"/>
  <c r="DK171" i="9"/>
  <c r="DS204" i="9"/>
  <c r="DK227" i="9"/>
  <c r="DK185" i="9"/>
  <c r="DS109" i="9"/>
  <c r="DS273" i="9"/>
  <c r="DK301" i="9"/>
  <c r="DS29" i="9"/>
  <c r="DK164" i="9"/>
  <c r="DK64" i="9"/>
  <c r="DK290" i="9"/>
  <c r="DK70" i="9"/>
  <c r="DK60" i="9"/>
  <c r="DS40" i="9"/>
  <c r="DS130" i="9"/>
  <c r="DK55" i="9"/>
  <c r="DK155" i="9"/>
  <c r="DS180" i="9"/>
  <c r="DS191" i="9"/>
  <c r="DS73" i="9"/>
  <c r="DK117" i="9"/>
  <c r="DS154" i="9"/>
  <c r="DK99" i="9"/>
  <c r="DK213" i="9"/>
  <c r="DS262" i="9"/>
  <c r="DK67" i="9"/>
  <c r="DS45" i="9"/>
  <c r="DS229" i="9"/>
  <c r="DK312" i="9"/>
  <c r="DS68" i="9"/>
  <c r="DK307" i="9"/>
  <c r="DS122" i="9"/>
  <c r="DS241" i="9"/>
  <c r="DK32" i="9"/>
  <c r="DS152" i="9"/>
  <c r="DK313" i="9"/>
  <c r="DK131" i="9"/>
  <c r="DK86" i="9"/>
  <c r="DK311" i="9"/>
  <c r="DK129" i="9"/>
  <c r="DK43" i="9"/>
  <c r="DS270" i="9"/>
  <c r="DS98" i="9"/>
  <c r="DS166" i="9"/>
  <c r="DS277" i="9"/>
  <c r="DS194" i="9"/>
  <c r="DK181" i="9"/>
  <c r="DS158" i="9"/>
  <c r="DK71" i="9"/>
  <c r="DS41" i="9"/>
  <c r="DK68" i="9"/>
  <c r="DK124" i="9"/>
  <c r="DS56" i="9"/>
  <c r="DS200" i="9"/>
  <c r="DS43" i="9"/>
  <c r="DS62" i="9"/>
  <c r="DS71" i="9"/>
  <c r="DK306" i="9"/>
  <c r="DK51" i="9"/>
  <c r="DK166" i="9"/>
  <c r="DS255" i="9"/>
  <c r="DK245" i="9"/>
  <c r="DK180" i="9"/>
  <c r="DK208" i="9"/>
  <c r="DS254" i="9"/>
  <c r="DK160" i="9"/>
  <c r="DS222" i="9"/>
  <c r="DK256" i="9"/>
  <c r="DK147" i="9"/>
  <c r="DS260" i="9"/>
  <c r="DK191" i="9"/>
  <c r="DS196" i="9"/>
  <c r="DS120" i="9"/>
  <c r="DS139" i="9"/>
  <c r="DK241" i="9"/>
  <c r="DS66" i="9"/>
  <c r="DK56" i="9"/>
  <c r="DK182" i="9"/>
  <c r="DS44" i="9"/>
  <c r="DK267" i="9"/>
  <c r="DS90" i="9"/>
  <c r="DS142" i="9"/>
  <c r="DK197" i="9"/>
  <c r="DS133" i="9"/>
  <c r="DS205" i="9"/>
  <c r="DS201" i="9"/>
  <c r="DK122" i="9"/>
  <c r="DS26" i="9"/>
  <c r="DK25" i="9"/>
  <c r="DS202" i="9"/>
  <c r="DK83" i="9"/>
  <c r="DK337" i="9"/>
  <c r="DK159" i="9"/>
  <c r="DS266" i="9"/>
  <c r="DK253" i="9"/>
  <c r="DK109" i="9"/>
  <c r="DS249" i="9"/>
  <c r="DK196" i="9"/>
  <c r="DS83" i="9"/>
  <c r="DK288" i="9"/>
  <c r="DK258" i="9"/>
  <c r="DS267" i="9"/>
  <c r="DK119" i="9"/>
  <c r="DK280" i="9"/>
  <c r="DL74" i="9" l="1"/>
  <c r="DL120" i="9"/>
  <c r="DL291" i="9"/>
  <c r="DL211" i="9"/>
  <c r="DL256" i="9"/>
  <c r="DL311" i="9"/>
  <c r="DL210" i="9"/>
  <c r="DL209" i="9"/>
  <c r="DL286" i="9"/>
  <c r="DL207" i="9"/>
  <c r="DL165" i="9"/>
  <c r="DL157" i="9"/>
  <c r="DL229" i="9"/>
  <c r="DL56" i="9"/>
  <c r="DL195" i="9"/>
  <c r="DL184" i="9"/>
  <c r="DL194" i="9"/>
  <c r="DL204" i="9"/>
  <c r="DL219" i="9"/>
  <c r="DL276" i="9"/>
  <c r="DL155" i="9"/>
  <c r="DL85" i="9"/>
  <c r="DL274" i="9"/>
  <c r="DL48" i="9"/>
  <c r="DL227" i="9"/>
  <c r="DL273" i="9"/>
  <c r="DL203" i="9"/>
  <c r="DL324" i="9"/>
  <c r="DL323" i="9"/>
  <c r="DL247" i="9"/>
  <c r="DL246" i="9"/>
  <c r="DL305" i="9"/>
  <c r="DL304" i="9"/>
  <c r="DL82" i="9"/>
  <c r="DL177" i="9"/>
  <c r="DL319" i="9"/>
  <c r="DL200" i="9"/>
  <c r="DL244" i="9"/>
  <c r="DL41" i="9"/>
  <c r="DL264" i="9"/>
  <c r="DL38" i="9"/>
  <c r="DL151" i="9"/>
  <c r="DL75" i="9"/>
  <c r="DL315" i="9"/>
  <c r="DL175" i="9"/>
  <c r="DL313" i="9"/>
  <c r="DL71" i="9"/>
  <c r="DL98" i="9"/>
  <c r="DL221" i="9"/>
  <c r="DL139" i="9"/>
  <c r="DL232" i="9"/>
  <c r="DL116" i="9"/>
  <c r="DL119" i="9"/>
  <c r="DL231" i="9"/>
  <c r="DL230" i="9"/>
  <c r="DL92" i="9"/>
  <c r="DL60" i="9"/>
  <c r="DL150" i="9"/>
  <c r="DL91" i="9"/>
  <c r="DL329" i="9"/>
  <c r="DL283" i="9"/>
  <c r="DL228" i="9"/>
  <c r="DL30" i="9"/>
  <c r="DL183" i="9"/>
  <c r="DL193" i="9"/>
  <c r="DL164" i="9"/>
  <c r="DL29" i="9"/>
  <c r="DL134" i="9"/>
  <c r="DL300" i="9"/>
  <c r="DL217" i="9"/>
  <c r="DL181" i="9"/>
  <c r="DL154" i="9"/>
  <c r="DL167" i="9"/>
  <c r="DL326" i="9"/>
  <c r="DL114" i="9"/>
  <c r="DL202" i="9"/>
  <c r="DL161" i="9"/>
  <c r="DL225" i="9"/>
  <c r="DL201" i="9"/>
  <c r="DL269" i="9"/>
  <c r="DL113" i="9"/>
  <c r="DL145" i="9"/>
  <c r="DL192" i="9"/>
  <c r="DL128" i="9"/>
  <c r="DL79" i="9"/>
  <c r="DL298" i="9"/>
  <c r="DL266" i="9"/>
  <c r="DL77" i="9"/>
  <c r="DL112" i="9"/>
  <c r="DL23" i="9"/>
  <c r="DL223" i="9"/>
  <c r="DL104" i="9"/>
  <c r="DL333" i="9"/>
  <c r="DL166" i="9"/>
  <c r="DL22" i="9"/>
  <c r="DL258" i="9"/>
  <c r="DL73" i="9"/>
  <c r="DL121" i="9"/>
  <c r="DL214" i="9"/>
  <c r="DL33" i="9"/>
  <c r="DL97" i="9"/>
  <c r="DL140" i="9"/>
  <c r="DL290" i="9"/>
  <c r="DL65" i="9"/>
  <c r="DL63" i="9"/>
  <c r="DL109" i="9"/>
  <c r="DL285" i="9"/>
  <c r="DL115" i="9"/>
  <c r="DL330" i="9"/>
  <c r="DL206" i="9"/>
  <c r="DL190" i="9"/>
  <c r="DL55" i="9"/>
  <c r="DL147" i="9"/>
  <c r="DL280" i="9"/>
  <c r="DL144" i="9"/>
  <c r="DL135" i="9"/>
  <c r="DL277" i="9"/>
  <c r="DL133" i="9"/>
  <c r="DL250" i="9"/>
  <c r="DL327" i="9"/>
  <c r="DL84" i="9"/>
  <c r="DL132" i="9"/>
  <c r="DL123" i="9"/>
  <c r="DL162" i="9"/>
  <c r="DL325" i="9"/>
  <c r="DL226" i="9"/>
  <c r="DL131" i="9"/>
  <c r="DL152" i="9"/>
  <c r="DL322" i="9"/>
  <c r="DL44" i="9"/>
  <c r="DL268" i="9"/>
  <c r="DL235" i="9"/>
  <c r="DL81" i="9"/>
  <c r="DL299" i="9"/>
  <c r="DL106" i="9"/>
  <c r="DL199" i="9"/>
  <c r="DL265" i="9"/>
  <c r="DL303" i="9"/>
  <c r="DL243" i="9"/>
  <c r="DL263" i="9"/>
  <c r="DL297" i="9"/>
  <c r="DL213" i="9"/>
  <c r="DL69" i="9"/>
  <c r="DL336" i="9"/>
  <c r="DL314" i="9"/>
  <c r="DL296" i="9"/>
  <c r="DL70" i="9"/>
  <c r="DL212" i="9"/>
  <c r="DL220" i="9"/>
  <c r="DL197" i="9"/>
  <c r="DL137" i="9"/>
  <c r="DL141" i="9"/>
  <c r="DL262" i="9"/>
  <c r="DL216" i="9"/>
  <c r="DL103" i="9"/>
  <c r="DL102" i="9"/>
  <c r="DL295" i="9"/>
  <c r="DL100" i="9"/>
  <c r="DL241" i="9"/>
  <c r="DL312" i="9"/>
  <c r="DL32" i="9"/>
  <c r="DL257" i="9"/>
  <c r="DL138" i="9"/>
  <c r="DL178" i="9"/>
  <c r="DL66" i="9"/>
  <c r="DL64" i="9"/>
  <c r="DL331" i="9"/>
  <c r="DL239" i="9"/>
  <c r="DL136" i="9"/>
  <c r="DL108" i="9"/>
  <c r="DL309" i="9"/>
  <c r="DL185" i="9"/>
  <c r="DL90" i="9"/>
  <c r="DL125" i="9"/>
  <c r="DL196" i="9"/>
  <c r="DL281" i="9"/>
  <c r="DL89" i="9"/>
  <c r="DL279" i="9"/>
  <c r="DL170" i="9"/>
  <c r="DL328" i="9"/>
  <c r="DL302" i="9"/>
  <c r="DL87" i="9"/>
  <c r="DL52" i="9"/>
  <c r="DL50" i="9"/>
  <c r="DL124" i="9"/>
  <c r="DL122" i="9"/>
  <c r="DL47" i="9"/>
  <c r="DL238" i="9"/>
  <c r="DL26" i="9"/>
  <c r="DL45" i="9"/>
  <c r="DL130" i="9"/>
  <c r="DL270" i="9"/>
  <c r="DL43" i="9"/>
  <c r="DL321" i="9"/>
  <c r="DL320" i="9"/>
  <c r="DL179" i="9"/>
  <c r="DL80" i="9"/>
  <c r="DL267" i="9"/>
  <c r="DL171" i="9"/>
  <c r="DL40" i="9"/>
  <c r="DL39" i="9"/>
  <c r="DL111" i="9"/>
  <c r="DL37" i="9"/>
  <c r="DL176" i="9"/>
  <c r="DL260" i="9"/>
  <c r="DL95" i="9"/>
  <c r="DL191" i="9"/>
  <c r="DL222" i="9"/>
  <c r="DL242" i="9"/>
  <c r="DL105" i="9"/>
  <c r="DL261" i="9"/>
  <c r="DL337" i="9"/>
  <c r="DL169" i="9"/>
  <c r="DL72" i="9"/>
  <c r="DL294" i="9"/>
  <c r="DL99" i="9"/>
  <c r="DL174" i="9"/>
  <c r="DL96" i="9"/>
  <c r="DL240" i="9"/>
  <c r="DL68" i="9"/>
  <c r="DL94" i="9"/>
  <c r="DL198" i="9"/>
  <c r="DL110" i="9"/>
  <c r="DL168" i="9"/>
  <c r="DL62" i="9"/>
  <c r="DL31" i="9"/>
  <c r="DL208" i="9"/>
  <c r="DL148" i="9"/>
  <c r="DL284" i="9"/>
  <c r="DL58" i="9"/>
  <c r="DL255" i="9"/>
  <c r="DL282" i="9"/>
  <c r="DL253" i="9"/>
  <c r="DL252" i="9"/>
  <c r="DL54" i="9"/>
  <c r="DL278" i="9"/>
  <c r="DL156" i="9"/>
  <c r="DL53" i="9"/>
  <c r="DL275" i="9"/>
  <c r="DL86" i="9"/>
  <c r="DL163" i="9"/>
  <c r="DL307" i="9"/>
  <c r="DL118" i="9"/>
  <c r="DL153" i="9"/>
  <c r="DL249" i="9"/>
  <c r="DL272" i="9"/>
  <c r="DL83" i="9"/>
  <c r="DL237" i="9"/>
  <c r="DL224" i="9"/>
  <c r="DL129" i="9"/>
  <c r="DL173" i="9"/>
  <c r="DL160" i="9"/>
  <c r="DL245" i="9"/>
  <c r="DL42" i="9"/>
  <c r="DL158" i="9"/>
  <c r="DL127" i="9"/>
  <c r="DL188" i="9"/>
  <c r="DL78" i="9"/>
  <c r="DL76" i="9"/>
  <c r="DL317" i="9"/>
  <c r="DL36" i="9"/>
  <c r="DL117" i="9"/>
  <c r="DL259" i="9"/>
  <c r="DL187" i="9"/>
  <c r="DL301" i="9"/>
  <c r="DL126" i="9"/>
  <c r="DL233" i="9"/>
  <c r="DL101" i="9"/>
  <c r="DL215" i="9"/>
  <c r="DL335" i="9"/>
  <c r="DL293" i="9"/>
  <c r="DL292" i="9"/>
  <c r="DL334" i="9"/>
  <c r="DL67" i="9"/>
  <c r="DL93" i="9"/>
  <c r="DL332" i="9"/>
  <c r="DL289" i="9"/>
  <c r="DL288" i="9"/>
  <c r="DL61" i="9"/>
  <c r="DL310" i="9"/>
  <c r="DL287" i="9"/>
  <c r="DL186" i="9"/>
  <c r="DL59" i="9"/>
  <c r="DL57" i="9"/>
  <c r="DL205" i="9"/>
  <c r="DL254" i="9"/>
  <c r="DL149" i="9"/>
  <c r="DL251" i="9"/>
  <c r="DL182" i="9"/>
  <c r="DL88" i="9"/>
  <c r="DL146" i="9"/>
  <c r="DL28" i="9"/>
  <c r="DL218" i="9"/>
  <c r="DL308" i="9"/>
  <c r="DL51" i="9"/>
  <c r="DL49" i="9"/>
  <c r="DL27" i="9"/>
  <c r="DL306" i="9"/>
  <c r="DL46" i="9"/>
  <c r="DL271" i="9"/>
  <c r="DL107" i="9"/>
  <c r="DL248" i="9"/>
  <c r="DL236" i="9"/>
  <c r="DL189" i="9"/>
  <c r="DL180" i="9"/>
  <c r="DL143" i="9"/>
  <c r="DL159" i="9"/>
  <c r="DL172" i="9"/>
  <c r="DL318" i="9"/>
  <c r="DL234" i="9"/>
  <c r="DL25" i="9"/>
  <c r="DL142" i="9"/>
  <c r="DL24" i="9"/>
  <c r="DL316" i="9"/>
  <c r="DL35" i="9"/>
  <c r="DL34" i="9"/>
  <c r="DT172" i="9"/>
  <c r="DT218" i="9"/>
  <c r="DT205" i="9"/>
  <c r="DT163" i="9"/>
  <c r="DT109" i="9"/>
  <c r="DT27" i="9"/>
  <c r="DT84" i="9"/>
  <c r="DT212" i="9"/>
  <c r="DT82" i="9"/>
  <c r="DT183" i="9"/>
  <c r="DT158" i="9"/>
  <c r="DT78" i="9"/>
  <c r="DT182" i="9"/>
  <c r="DT236" i="9"/>
  <c r="DT274" i="9"/>
  <c r="DT192" i="9"/>
  <c r="DT155" i="9"/>
  <c r="DT69" i="9"/>
  <c r="DT215" i="9"/>
  <c r="DT271" i="9"/>
  <c r="DT270" i="9"/>
  <c r="DT152" i="9"/>
  <c r="DT250" i="9"/>
  <c r="DT59" i="9"/>
  <c r="DT106" i="9"/>
  <c r="DT147" i="9"/>
  <c r="DT131" i="9"/>
  <c r="DT51" i="9"/>
  <c r="DT180" i="9"/>
  <c r="DT207" i="9"/>
  <c r="DT179" i="9"/>
  <c r="DT46" i="9"/>
  <c r="DT200" i="9"/>
  <c r="DT221" i="9"/>
  <c r="DT42" i="9"/>
  <c r="DT206" i="9"/>
  <c r="DT140" i="9"/>
  <c r="DT22" i="9"/>
  <c r="DT248" i="9"/>
  <c r="DT35" i="9"/>
  <c r="DT31" i="9"/>
  <c r="DT128" i="9"/>
  <c r="DT231" i="9"/>
  <c r="DT246" i="9"/>
  <c r="DT203" i="9"/>
  <c r="DT91" i="9"/>
  <c r="DT88" i="9"/>
  <c r="DT93" i="9"/>
  <c r="DT277" i="9"/>
  <c r="DT87" i="9"/>
  <c r="DT92" i="9"/>
  <c r="DT187" i="9"/>
  <c r="DT162" i="9"/>
  <c r="DT90" i="9"/>
  <c r="DT86" i="9"/>
  <c r="DT276" i="9"/>
  <c r="DT83" i="9"/>
  <c r="DT26" i="9"/>
  <c r="DT226" i="9"/>
  <c r="DT211" i="9"/>
  <c r="DT79" i="9"/>
  <c r="DT108" i="9"/>
  <c r="DT75" i="9"/>
  <c r="DT74" i="9"/>
  <c r="DT72" i="9"/>
  <c r="DT25" i="9"/>
  <c r="DT181" i="9"/>
  <c r="DT68" i="9"/>
  <c r="DT67" i="9"/>
  <c r="DT191" i="9"/>
  <c r="DT153" i="9"/>
  <c r="DT167" i="9"/>
  <c r="DT133" i="9"/>
  <c r="DT149" i="9"/>
  <c r="DT259" i="9"/>
  <c r="DT54" i="9"/>
  <c r="DT222" i="9"/>
  <c r="DT130" i="9"/>
  <c r="DT244" i="9"/>
  <c r="DT120" i="9"/>
  <c r="DT178" i="9"/>
  <c r="DT204" i="9"/>
  <c r="DT265" i="9"/>
  <c r="DT143" i="9"/>
  <c r="DT41" i="9"/>
  <c r="DT237" i="9"/>
  <c r="DT242" i="9"/>
  <c r="DT198" i="9"/>
  <c r="DT38" i="9"/>
  <c r="DT34" i="9"/>
  <c r="DT139" i="9"/>
  <c r="DT196" i="9"/>
  <c r="DT104" i="9"/>
  <c r="DT186" i="9"/>
  <c r="DT229" i="9"/>
  <c r="DT160" i="9"/>
  <c r="DT169" i="9"/>
  <c r="DT159" i="9"/>
  <c r="DT138" i="9"/>
  <c r="DT77" i="9"/>
  <c r="DT257" i="9"/>
  <c r="DT168" i="9"/>
  <c r="DT156" i="9"/>
  <c r="DT117" i="9"/>
  <c r="DT99" i="9"/>
  <c r="DT122" i="9"/>
  <c r="DT233" i="9"/>
  <c r="DT154" i="9"/>
  <c r="DT252" i="9"/>
  <c r="DT171" i="9"/>
  <c r="DT150" i="9"/>
  <c r="DT245" i="9"/>
  <c r="DT190" i="9"/>
  <c r="DT223" i="9"/>
  <c r="DT232" i="9"/>
  <c r="DT50" i="9"/>
  <c r="DT269" i="9"/>
  <c r="DT145" i="9"/>
  <c r="DT115" i="9"/>
  <c r="DT95" i="9"/>
  <c r="DT189" i="9"/>
  <c r="DT177" i="9"/>
  <c r="DT136" i="9"/>
  <c r="DT166" i="9"/>
  <c r="DT40" i="9"/>
  <c r="DT213" i="9"/>
  <c r="DT219" i="9"/>
  <c r="DT33" i="9"/>
  <c r="DT30" i="9"/>
  <c r="DT142" i="9"/>
  <c r="DT161" i="9"/>
  <c r="DT240" i="9"/>
  <c r="DT28" i="9"/>
  <c r="DT217" i="9"/>
  <c r="DT202" i="9"/>
  <c r="DT89" i="9"/>
  <c r="DT258" i="9"/>
  <c r="DT216" i="9"/>
  <c r="DT228" i="9"/>
  <c r="DT195" i="9"/>
  <c r="DT125" i="9"/>
  <c r="DT193" i="9"/>
  <c r="DT234" i="9"/>
  <c r="DT157" i="9"/>
  <c r="DT112" i="9"/>
  <c r="DT73" i="9"/>
  <c r="DT124" i="9"/>
  <c r="DT71" i="9"/>
  <c r="DT70" i="9"/>
  <c r="DT256" i="9"/>
  <c r="DT123" i="9"/>
  <c r="DT66" i="9"/>
  <c r="DT65" i="9"/>
  <c r="DT63" i="9"/>
  <c r="DT61" i="9"/>
  <c r="DT58" i="9"/>
  <c r="DT194" i="9"/>
  <c r="DT249" i="9"/>
  <c r="DT52" i="9"/>
  <c r="DT129" i="9"/>
  <c r="DT48" i="9"/>
  <c r="DT268" i="9"/>
  <c r="DT144" i="9"/>
  <c r="DT45" i="9"/>
  <c r="DT114" i="9"/>
  <c r="DT43" i="9"/>
  <c r="DT135" i="9"/>
  <c r="DT170" i="9"/>
  <c r="DT113" i="9"/>
  <c r="DT110" i="9"/>
  <c r="DT37" i="9"/>
  <c r="DT32" i="9"/>
  <c r="DT262" i="9"/>
  <c r="DT174" i="9"/>
  <c r="DT173" i="9"/>
  <c r="DT103" i="9"/>
  <c r="DT230" i="9"/>
  <c r="DT118" i="9"/>
  <c r="DT185" i="9"/>
  <c r="DT254" i="9"/>
  <c r="DT227" i="9"/>
  <c r="DT81" i="9"/>
  <c r="DT235" i="9"/>
  <c r="DT102" i="9"/>
  <c r="DT76" i="9"/>
  <c r="DT137" i="9"/>
  <c r="DT100" i="9"/>
  <c r="DT225" i="9"/>
  <c r="DT116" i="9"/>
  <c r="DT24" i="9"/>
  <c r="DT272" i="9"/>
  <c r="DT209" i="9"/>
  <c r="DT97" i="9"/>
  <c r="DT64" i="9"/>
  <c r="DT151" i="9"/>
  <c r="DT255" i="9"/>
  <c r="DT57" i="9"/>
  <c r="DT56" i="9"/>
  <c r="DT132" i="9"/>
  <c r="DT146" i="9"/>
  <c r="DT49" i="9"/>
  <c r="DT208" i="9"/>
  <c r="DT267" i="9"/>
  <c r="DT243" i="9"/>
  <c r="DT44" i="9"/>
  <c r="DT261" i="9"/>
  <c r="DT141" i="9"/>
  <c r="DT264" i="9"/>
  <c r="DT199" i="9"/>
  <c r="DT39" i="9"/>
  <c r="DT176" i="9"/>
  <c r="DT36" i="9"/>
  <c r="DT164" i="9"/>
  <c r="DT175" i="9"/>
  <c r="DT29" i="9"/>
  <c r="DT94" i="9"/>
  <c r="DT119" i="9"/>
  <c r="DT105" i="9"/>
  <c r="DT126" i="9"/>
  <c r="DT85" i="9"/>
  <c r="DT184" i="9"/>
  <c r="DT260" i="9"/>
  <c r="DT80" i="9"/>
  <c r="DT253" i="9"/>
  <c r="DT101" i="9"/>
  <c r="DT239" i="9"/>
  <c r="DT275" i="9"/>
  <c r="DT210" i="9"/>
  <c r="DT134" i="9"/>
  <c r="DT273" i="9"/>
  <c r="DT107" i="9"/>
  <c r="DT224" i="9"/>
  <c r="DT98" i="9"/>
  <c r="DT201" i="9"/>
  <c r="DT251" i="9"/>
  <c r="DT62" i="9"/>
  <c r="DT60" i="9"/>
  <c r="DT148" i="9"/>
  <c r="DT55" i="9"/>
  <c r="DT53" i="9"/>
  <c r="DT121" i="9"/>
  <c r="DT96" i="9"/>
  <c r="DT111" i="9"/>
  <c r="DT238" i="9"/>
  <c r="DT47" i="9"/>
  <c r="DT266" i="9"/>
  <c r="DT188" i="9"/>
  <c r="DT23" i="9"/>
  <c r="DT214" i="9"/>
  <c r="DT220" i="9"/>
  <c r="DT165" i="9"/>
  <c r="DT241" i="9"/>
  <c r="DT263" i="9"/>
  <c r="DT197" i="9"/>
  <c r="DT247" i="9"/>
  <c r="DT127" i="9"/>
  <c r="M11" i="5" l="1"/>
  <c r="M8" i="5"/>
  <c r="AP8" i="13" l="1"/>
  <c r="EF11" i="9"/>
  <c r="EI11" i="9" s="1"/>
  <c r="EF9" i="9"/>
  <c r="EF8" i="9"/>
  <c r="EF7" i="9"/>
  <c r="EF16" i="9" s="1"/>
  <c r="DX11" i="9"/>
  <c r="EA11" i="9" s="1"/>
  <c r="DX9" i="9"/>
  <c r="DX8" i="9"/>
  <c r="DX7" i="9"/>
  <c r="DX16" i="9" s="1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DP8" i="9"/>
  <c r="DP11" i="9"/>
  <c r="DS11" i="9" s="1"/>
  <c r="DP9" i="9"/>
  <c r="DP7" i="9"/>
  <c r="DS7" i="9" s="1"/>
  <c r="DH11" i="9"/>
  <c r="DH9" i="9"/>
  <c r="DH7" i="9"/>
  <c r="DH8" i="9"/>
  <c r="G10" i="15" l="1"/>
  <c r="AP9" i="13"/>
  <c r="DK7" i="9"/>
  <c r="F10" i="15"/>
  <c r="DK11" i="9"/>
  <c r="I10" i="15"/>
  <c r="H10" i="15"/>
  <c r="DH15" i="9"/>
  <c r="DH14" i="9"/>
  <c r="DH16" i="9"/>
  <c r="DH13" i="9"/>
  <c r="DP13" i="9"/>
  <c r="DP15" i="9"/>
  <c r="DP16" i="9"/>
  <c r="DX14" i="9"/>
  <c r="DX15" i="9"/>
  <c r="EI7" i="9"/>
  <c r="AP10" i="13"/>
  <c r="EF14" i="9"/>
  <c r="EF13" i="9"/>
  <c r="EF15" i="9"/>
  <c r="DX13" i="9"/>
  <c r="EA7" i="9"/>
  <c r="AN11" i="13"/>
  <c r="AP11" i="13" s="1"/>
  <c r="DP14" i="9"/>
  <c r="AN12" i="13" l="1"/>
  <c r="AP12" i="13" s="1"/>
  <c r="AN13" i="13" l="1"/>
  <c r="AP13" i="13" s="1"/>
  <c r="AN14" i="13" l="1"/>
  <c r="AP14" i="13" s="1"/>
  <c r="DP6" i="9" l="1"/>
  <c r="AN15" i="13"/>
  <c r="AP15" i="13" s="1"/>
  <c r="E9" i="16" l="1"/>
  <c r="DS6" i="9"/>
  <c r="AN16" i="13"/>
  <c r="AP16" i="13" s="1"/>
  <c r="AN17" i="13" l="1"/>
  <c r="AP17" i="13" s="1"/>
  <c r="AN18" i="13" l="1"/>
  <c r="AP18" i="13" s="1"/>
  <c r="DC606" i="9"/>
  <c r="DC839" i="9"/>
  <c r="DC713" i="9"/>
  <c r="CM189" i="9"/>
  <c r="DC466" i="9"/>
  <c r="DC490" i="9"/>
  <c r="DC685" i="9"/>
  <c r="DC264" i="9"/>
  <c r="CE62" i="9"/>
  <c r="DC87" i="9"/>
  <c r="DC744" i="9"/>
  <c r="DC379" i="9"/>
  <c r="CM110" i="9"/>
  <c r="DC730" i="9"/>
  <c r="DC865" i="9"/>
  <c r="DC500" i="9"/>
  <c r="DC238" i="9"/>
  <c r="DC822" i="9"/>
  <c r="DC651" i="9"/>
  <c r="CU345" i="9"/>
  <c r="CU103" i="9"/>
  <c r="DC690" i="9"/>
  <c r="DC34" i="9"/>
  <c r="DC210" i="9"/>
  <c r="DC563" i="9"/>
  <c r="DC597" i="9"/>
  <c r="DC704" i="9"/>
  <c r="DC155" i="9"/>
  <c r="DC620" i="9"/>
  <c r="CM192" i="9"/>
  <c r="DC436" i="9"/>
  <c r="DC320" i="9"/>
  <c r="DC755" i="9"/>
  <c r="DC246" i="9"/>
  <c r="DC298" i="9"/>
  <c r="DC338" i="9"/>
  <c r="DC707" i="9"/>
  <c r="DC248" i="9"/>
  <c r="DC162" i="9"/>
  <c r="DC300" i="9"/>
  <c r="DC478" i="9"/>
  <c r="DC810" i="9"/>
  <c r="DC362" i="9"/>
  <c r="DC294" i="9"/>
  <c r="DC222" i="9"/>
  <c r="DC645" i="9"/>
  <c r="DC251" i="9"/>
  <c r="DC864" i="9"/>
  <c r="DC409" i="9"/>
  <c r="DC324" i="9"/>
  <c r="DC213" i="9"/>
  <c r="DC424" i="9"/>
  <c r="DC779" i="9"/>
  <c r="DC827" i="9"/>
  <c r="DC376" i="9"/>
  <c r="DC694" i="9"/>
  <c r="DC513" i="9"/>
  <c r="DC343" i="9"/>
  <c r="DC237" i="9"/>
  <c r="CM61" i="9"/>
  <c r="DC345" i="9"/>
  <c r="DC578" i="9"/>
  <c r="DC38" i="9"/>
  <c r="DC462" i="9"/>
  <c r="DC863" i="9"/>
  <c r="DC37" i="9"/>
  <c r="DC587" i="9"/>
  <c r="DC65" i="9"/>
  <c r="DC474" i="9"/>
  <c r="DC411" i="9"/>
  <c r="DC765" i="9"/>
  <c r="DC184" i="9"/>
  <c r="DC773" i="9"/>
  <c r="DC333" i="9"/>
  <c r="DC157" i="9"/>
  <c r="DC332" i="9"/>
  <c r="DC860" i="9"/>
  <c r="DC378" i="9"/>
  <c r="DC541" i="9"/>
  <c r="DC328" i="9"/>
  <c r="DC757" i="9"/>
  <c r="DC480" i="9"/>
  <c r="DC261" i="9"/>
  <c r="DC97" i="9"/>
  <c r="DC226" i="9"/>
  <c r="DC342" i="9"/>
  <c r="DC837" i="9"/>
  <c r="DC276" i="9"/>
  <c r="DC327" i="9"/>
  <c r="DC682" i="9"/>
  <c r="DC825" i="9"/>
  <c r="CU332" i="9"/>
  <c r="DC633" i="9"/>
  <c r="DC433" i="9"/>
  <c r="DC250" i="9"/>
  <c r="DC263" i="9"/>
  <c r="DC43" i="9"/>
  <c r="DC724" i="9"/>
  <c r="DC84" i="9"/>
  <c r="DC549" i="9"/>
  <c r="DC67" i="9"/>
  <c r="CE66" i="9"/>
  <c r="DC234" i="9"/>
  <c r="DC756" i="9"/>
  <c r="DC673" i="9"/>
  <c r="DC675" i="9"/>
  <c r="DC113" i="9"/>
  <c r="DC310" i="9"/>
  <c r="DC214" i="9"/>
  <c r="DC242" i="9"/>
  <c r="DC429" i="9"/>
  <c r="DC639" i="9"/>
  <c r="DC94" i="9"/>
  <c r="DC23" i="9"/>
  <c r="DC467" i="9"/>
  <c r="DC537" i="9"/>
  <c r="DC382" i="9"/>
  <c r="CE180" i="9"/>
  <c r="CM156" i="9"/>
  <c r="CU243" i="9"/>
  <c r="CM129" i="9"/>
  <c r="CU317" i="9"/>
  <c r="DC778" i="9"/>
  <c r="DC463" i="9"/>
  <c r="CU220" i="9"/>
  <c r="DC39" i="9"/>
  <c r="CU205" i="9"/>
  <c r="DC783" i="9"/>
  <c r="DC850" i="9"/>
  <c r="DC287" i="9"/>
  <c r="CM167" i="9"/>
  <c r="DC129" i="9"/>
  <c r="DC736" i="9"/>
  <c r="DC595" i="9"/>
  <c r="DC618" i="9"/>
  <c r="DC249" i="9"/>
  <c r="DC66" i="9"/>
  <c r="DC406" i="9"/>
  <c r="DC335" i="9"/>
  <c r="DC872" i="9"/>
  <c r="DC217" i="9"/>
  <c r="CU270" i="9"/>
  <c r="CM130" i="9"/>
  <c r="CU277" i="9"/>
  <c r="DC535" i="9"/>
  <c r="DC110" i="9"/>
  <c r="CU245" i="9"/>
  <c r="DC265" i="9"/>
  <c r="DC781" i="9"/>
  <c r="DC72" i="9"/>
  <c r="DC160" i="9"/>
  <c r="DC844" i="9"/>
  <c r="DC77" i="9"/>
  <c r="CE376" i="9"/>
  <c r="DC580" i="9"/>
  <c r="DC545" i="9"/>
  <c r="DC505" i="9"/>
  <c r="DC318" i="9"/>
  <c r="DC121" i="9"/>
  <c r="DC288" i="9"/>
  <c r="DC277" i="9"/>
  <c r="DC245" i="9"/>
  <c r="DC295" i="9"/>
  <c r="DC91" i="9"/>
  <c r="CU52" i="9"/>
  <c r="DC861" i="9"/>
  <c r="DC177" i="9"/>
  <c r="DC152" i="9"/>
  <c r="DC116" i="9"/>
  <c r="DC181" i="9"/>
  <c r="DC241" i="9"/>
  <c r="DC341" i="9"/>
  <c r="DC758" i="9"/>
  <c r="DC25" i="9"/>
  <c r="DC456" i="9"/>
  <c r="DC649" i="9"/>
  <c r="DC674" i="9"/>
  <c r="DC524" i="9"/>
  <c r="DC437" i="9"/>
  <c r="DC52" i="9"/>
  <c r="DC671" i="9"/>
  <c r="CM82" i="9"/>
  <c r="DC692" i="9"/>
  <c r="DC348" i="9"/>
  <c r="DC391" i="9"/>
  <c r="DC543" i="9"/>
  <c r="DC427" i="9"/>
  <c r="DC142" i="9"/>
  <c r="DC118" i="9"/>
  <c r="DC472" i="9"/>
  <c r="DC791" i="9"/>
  <c r="DC330" i="9"/>
  <c r="DC607" i="9"/>
  <c r="DC194" i="9"/>
  <c r="DC610" i="9"/>
  <c r="CU222" i="9"/>
  <c r="DC159" i="9"/>
  <c r="DC596" i="9"/>
  <c r="DC747" i="9"/>
  <c r="CU146" i="9"/>
  <c r="DC487" i="9"/>
  <c r="CM78" i="9"/>
  <c r="DC629" i="9"/>
  <c r="CU261" i="9"/>
  <c r="CU60" i="9"/>
  <c r="DC50" i="9"/>
  <c r="DC212" i="9"/>
  <c r="DC357" i="9"/>
  <c r="DC203" i="9"/>
  <c r="DC599" i="9"/>
  <c r="DC584" i="9"/>
  <c r="DC35" i="9"/>
  <c r="DC125" i="9"/>
  <c r="DC562" i="9"/>
  <c r="DC307" i="9"/>
  <c r="DC575" i="9"/>
  <c r="DC356" i="9"/>
  <c r="DC419" i="9"/>
  <c r="DC384" i="9"/>
  <c r="DC525" i="9"/>
  <c r="DC47" i="9"/>
  <c r="DC393" i="9"/>
  <c r="DC488" i="9"/>
  <c r="DC58" i="9"/>
  <c r="DC644" i="9"/>
  <c r="DC728" i="9"/>
  <c r="DC508" i="9"/>
  <c r="CU126" i="9"/>
  <c r="DC496" i="9"/>
  <c r="DC708" i="9"/>
  <c r="DC851" i="9"/>
  <c r="DC735" i="9"/>
  <c r="DC383" i="9"/>
  <c r="CU116" i="9"/>
  <c r="DC235" i="9"/>
  <c r="DC410" i="9"/>
  <c r="DC702" i="9"/>
  <c r="DC380" i="9"/>
  <c r="CM174" i="9"/>
  <c r="DC186" i="9"/>
  <c r="DC206" i="9"/>
  <c r="DC147" i="9"/>
  <c r="CU285" i="9"/>
  <c r="DC551" i="9"/>
  <c r="DC548" i="9"/>
  <c r="CU140" i="9"/>
  <c r="DC122" i="9"/>
  <c r="DC453" i="9"/>
  <c r="DC146" i="9"/>
  <c r="DC140" i="9"/>
  <c r="CM202" i="9"/>
  <c r="DC784" i="9"/>
  <c r="DC404" i="9"/>
  <c r="DC144" i="9"/>
  <c r="DC766" i="9"/>
  <c r="DC283" i="9"/>
  <c r="DC447" i="9"/>
  <c r="DC857" i="9"/>
  <c r="CU200" i="9"/>
  <c r="DC558" i="9"/>
  <c r="DC115" i="9"/>
  <c r="DC161" i="9"/>
  <c r="DC243" i="9"/>
  <c r="DC743" i="9"/>
  <c r="DC216" i="9"/>
  <c r="DC854" i="9"/>
  <c r="DC540" i="9"/>
  <c r="DC586" i="9"/>
  <c r="DC752" i="9"/>
  <c r="DC450" i="9"/>
  <c r="CU61" i="9"/>
  <c r="DC697" i="9"/>
  <c r="DC444" i="9"/>
  <c r="DC398" i="9"/>
  <c r="DC650" i="9"/>
  <c r="DC401" i="9"/>
  <c r="DC514" i="9"/>
  <c r="DC373" i="9"/>
  <c r="DC506" i="9"/>
  <c r="DC365" i="9"/>
  <c r="CM38" i="9"/>
  <c r="DC795" i="9"/>
  <c r="DC579" i="9"/>
  <c r="DC418" i="9"/>
  <c r="DC360" i="9"/>
  <c r="CU248" i="9"/>
  <c r="DC483" i="9"/>
  <c r="DC270" i="9"/>
  <c r="DC425" i="9"/>
  <c r="DC627" i="9"/>
  <c r="DC81" i="9"/>
  <c r="DC326" i="9"/>
  <c r="DC557" i="9"/>
  <c r="DC458" i="9"/>
  <c r="CM149" i="9"/>
  <c r="DC386" i="9"/>
  <c r="DC764" i="9"/>
  <c r="CM195" i="9"/>
  <c r="DC352" i="9"/>
  <c r="DC722" i="9"/>
  <c r="DC135" i="9"/>
  <c r="DC59" i="9"/>
  <c r="DC75" i="9"/>
  <c r="DC127" i="9"/>
  <c r="DC471" i="9"/>
  <c r="DC502" i="9"/>
  <c r="DC552" i="9"/>
  <c r="DC625" i="9"/>
  <c r="CU57" i="9"/>
  <c r="DC869" i="9"/>
  <c r="DC192" i="9"/>
  <c r="DC79" i="9"/>
  <c r="DC643" i="9"/>
  <c r="DC417" i="9"/>
  <c r="DC218" i="9"/>
  <c r="CU244" i="9"/>
  <c r="DC842" i="9"/>
  <c r="DC527" i="9"/>
  <c r="DC402" i="9"/>
  <c r="DC168" i="9"/>
  <c r="DC776" i="9"/>
  <c r="CU206" i="9"/>
  <c r="DC840" i="9"/>
  <c r="DC594" i="9"/>
  <c r="DC775" i="9"/>
  <c r="CE227" i="9"/>
  <c r="CU155" i="9"/>
  <c r="DC366" i="9"/>
  <c r="DC520" i="9"/>
  <c r="DC723" i="9"/>
  <c r="DC40" i="9"/>
  <c r="DC619" i="9"/>
  <c r="DC681" i="9"/>
  <c r="DC193" i="9"/>
  <c r="DC761" i="9"/>
  <c r="DC601" i="9"/>
  <c r="DC604" i="9"/>
  <c r="DC315" i="9"/>
  <c r="DC718" i="9"/>
  <c r="DC128" i="9"/>
  <c r="DC804" i="9"/>
  <c r="DC325" i="9"/>
  <c r="DC561" i="9"/>
  <c r="DC139" i="9"/>
  <c r="DC432" i="9"/>
  <c r="DC570" i="9"/>
  <c r="DC672" i="9"/>
  <c r="DC701" i="9"/>
  <c r="DC658" i="9"/>
  <c r="DC172" i="9"/>
  <c r="DC646" i="9"/>
  <c r="DC169" i="9"/>
  <c r="DC782" i="9"/>
  <c r="DC339" i="9"/>
  <c r="CU349" i="9"/>
  <c r="DC36" i="9"/>
  <c r="DC281" i="9"/>
  <c r="DC182" i="9"/>
  <c r="DC521" i="9"/>
  <c r="DC64" i="9"/>
  <c r="CU189" i="9"/>
  <c r="DC334" i="9"/>
  <c r="DC296" i="9"/>
  <c r="DC189" i="9"/>
  <c r="DC626" i="9"/>
  <c r="DC292" i="9"/>
  <c r="DC841" i="9"/>
  <c r="CE377" i="9"/>
  <c r="DC555" i="9"/>
  <c r="DC741" i="9"/>
  <c r="DC852" i="9"/>
  <c r="DC114" i="9"/>
  <c r="DC28" i="9"/>
  <c r="DC679" i="9"/>
  <c r="DC577" i="9"/>
  <c r="DC493" i="9"/>
  <c r="DC622" i="9"/>
  <c r="DC721" i="9"/>
  <c r="DC166" i="9"/>
  <c r="DC415" i="9"/>
  <c r="CE112" i="9"/>
  <c r="DC174" i="9"/>
  <c r="DC399" i="9"/>
  <c r="DC695" i="9"/>
  <c r="DC609" i="9"/>
  <c r="DC798" i="9"/>
  <c r="DC824" i="9"/>
  <c r="DC559" i="9"/>
  <c r="DC790" i="9"/>
  <c r="DC536" i="9"/>
  <c r="CU183" i="9"/>
  <c r="DC742" i="9"/>
  <c r="DC405" i="9"/>
  <c r="DC740" i="9"/>
  <c r="DC533" i="9"/>
  <c r="DC126" i="9"/>
  <c r="DC547" i="9"/>
  <c r="DC257" i="9"/>
  <c r="DC710" i="9"/>
  <c r="DC275" i="9"/>
  <c r="DC801" i="9"/>
  <c r="CM81" i="9"/>
  <c r="DC859" i="9"/>
  <c r="DC714" i="9"/>
  <c r="CU88" i="9"/>
  <c r="CU298" i="9"/>
  <c r="DC215" i="9"/>
  <c r="DC534" i="9"/>
  <c r="DC805" i="9"/>
  <c r="CU67" i="9"/>
  <c r="DC149" i="9"/>
  <c r="DC772" i="9"/>
  <c r="DC105" i="9"/>
  <c r="DC655" i="9"/>
  <c r="DC71" i="9"/>
  <c r="DC252" i="9"/>
  <c r="CU351" i="9"/>
  <c r="DC109" i="9"/>
  <c r="DC48" i="9"/>
  <c r="DC95" i="9"/>
  <c r="DC394" i="9"/>
  <c r="DC78" i="9"/>
  <c r="DC138" i="9"/>
  <c r="DC400" i="9"/>
  <c r="DC664" i="9"/>
  <c r="DC302" i="9"/>
  <c r="CU121" i="9"/>
  <c r="DC62" i="9"/>
  <c r="DC617" i="9"/>
  <c r="DC90" i="9"/>
  <c r="CM147" i="9"/>
  <c r="DC395" i="9"/>
  <c r="DC49" i="9"/>
  <c r="DC104" i="9"/>
  <c r="CE47" i="9"/>
  <c r="CU308" i="9"/>
  <c r="DC569" i="9"/>
  <c r="DC150" i="9"/>
  <c r="DC442" i="9"/>
  <c r="DC434" i="9"/>
  <c r="DC705" i="9"/>
  <c r="DC670" i="9"/>
  <c r="DC280" i="9"/>
  <c r="DC489" i="9"/>
  <c r="DC200" i="9"/>
  <c r="DC469" i="9"/>
  <c r="DC228" i="9"/>
  <c r="DC191" i="9"/>
  <c r="DC308" i="9"/>
  <c r="CE334" i="9"/>
  <c r="DC818" i="9"/>
  <c r="DC448" i="9"/>
  <c r="CM62" i="9"/>
  <c r="DC374" i="9"/>
  <c r="DC709" i="9"/>
  <c r="DC286" i="9"/>
  <c r="DC638" i="9"/>
  <c r="DC518" i="9"/>
  <c r="DC676" i="9"/>
  <c r="DC602" i="9"/>
  <c r="DC517" i="9"/>
  <c r="DC696" i="9"/>
  <c r="DC229" i="9"/>
  <c r="DC73" i="9"/>
  <c r="DC22" i="9"/>
  <c r="DC314" i="9"/>
  <c r="CE218" i="9"/>
  <c r="CM72" i="9"/>
  <c r="CE85" i="9"/>
  <c r="CU276" i="9"/>
  <c r="CU218" i="9"/>
  <c r="DC224" i="9"/>
  <c r="DC247" i="9"/>
  <c r="DC183" i="9"/>
  <c r="DC397" i="9"/>
  <c r="DC867" i="9"/>
  <c r="DC130" i="9"/>
  <c r="DC455" i="9"/>
  <c r="DC660" i="9"/>
  <c r="CM138" i="9"/>
  <c r="DC204" i="9"/>
  <c r="DC688" i="9"/>
  <c r="DC836" i="9"/>
  <c r="DC698" i="9"/>
  <c r="DC143" i="9"/>
  <c r="DC197" i="9"/>
  <c r="DC542" i="9"/>
  <c r="DC80" i="9"/>
  <c r="DC731" i="9"/>
  <c r="DC858" i="9"/>
  <c r="CM187" i="9"/>
  <c r="CM194" i="9"/>
  <c r="DC598" i="9"/>
  <c r="DC33" i="9"/>
  <c r="CU115" i="9"/>
  <c r="CU316" i="9"/>
  <c r="DC615" i="9"/>
  <c r="DC451" i="9"/>
  <c r="DC207" i="9"/>
  <c r="DC279" i="9"/>
  <c r="DC209" i="9"/>
  <c r="DC381" i="9"/>
  <c r="DC304" i="9"/>
  <c r="DC57" i="9"/>
  <c r="DC833" i="9"/>
  <c r="DC354" i="9"/>
  <c r="DC202" i="9"/>
  <c r="DC443" i="9"/>
  <c r="DC170" i="9"/>
  <c r="DC408" i="9"/>
  <c r="CM182" i="9"/>
  <c r="DC461" i="9"/>
  <c r="DC278" i="9"/>
  <c r="DC553" i="9"/>
  <c r="DC240" i="9"/>
  <c r="DC239" i="9"/>
  <c r="DC136" i="9"/>
  <c r="DC522" i="9"/>
  <c r="DC831" i="9"/>
  <c r="DC428" i="9"/>
  <c r="CU247" i="9"/>
  <c r="DC554" i="9"/>
  <c r="DC843" i="9"/>
  <c r="DC350" i="9"/>
  <c r="DC662" i="9"/>
  <c r="DC54" i="9"/>
  <c r="DC199" i="9"/>
  <c r="DC767" i="9"/>
  <c r="DC611" i="9"/>
  <c r="DC716" i="9"/>
  <c r="DC377" i="9"/>
  <c r="DC576" i="9"/>
  <c r="DC117" i="9"/>
  <c r="CU81" i="9"/>
  <c r="DC211" i="9"/>
  <c r="DC29" i="9"/>
  <c r="DC465" i="9"/>
  <c r="DC413" i="9"/>
  <c r="DC154" i="9"/>
  <c r="DC823" i="9"/>
  <c r="DC351" i="9"/>
  <c r="DC111" i="9"/>
  <c r="DC832" i="9"/>
  <c r="DC847" i="9"/>
  <c r="DC635" i="9"/>
  <c r="DC259" i="9"/>
  <c r="DC119" i="9"/>
  <c r="DC699" i="9"/>
  <c r="DC813" i="9"/>
  <c r="DC131" i="9"/>
  <c r="DC440" i="9"/>
  <c r="DC293" i="9"/>
  <c r="DC770" i="9"/>
  <c r="DC156" i="9"/>
  <c r="DC195" i="9"/>
  <c r="CU198" i="9"/>
  <c r="DC412" i="9"/>
  <c r="DC171" i="9"/>
  <c r="DC173" i="9"/>
  <c r="CM27" i="9"/>
  <c r="DC641" i="9"/>
  <c r="DC745" i="9"/>
  <c r="DC564" i="9"/>
  <c r="DC769" i="9"/>
  <c r="DC647" i="9"/>
  <c r="DC301" i="9"/>
  <c r="DC849" i="9"/>
  <c r="DC445" i="9"/>
  <c r="DC289" i="9"/>
  <c r="DC96" i="9"/>
  <c r="DC273" i="9"/>
  <c r="DC634" i="9"/>
  <c r="DC812" i="9"/>
  <c r="CU144" i="9"/>
  <c r="DC793" i="9"/>
  <c r="DC227" i="9"/>
  <c r="CU119" i="9"/>
  <c r="DC573" i="9"/>
  <c r="DC45" i="9"/>
  <c r="CU147" i="9"/>
  <c r="DC219" i="9"/>
  <c r="DC151" i="9"/>
  <c r="DC800" i="9"/>
  <c r="DC834" i="9"/>
  <c r="DC124" i="9"/>
  <c r="DC491" i="9"/>
  <c r="DC83" i="9"/>
  <c r="DC389" i="9"/>
  <c r="CU281" i="9"/>
  <c r="DC663" i="9"/>
  <c r="CM178" i="9"/>
  <c r="DC24" i="9"/>
  <c r="DC785" i="9"/>
  <c r="CM54" i="9"/>
  <c r="CU346" i="9"/>
  <c r="DC220" i="9"/>
  <c r="CU312" i="9"/>
  <c r="DC27" i="9"/>
  <c r="DC509" i="9"/>
  <c r="DC661" i="9"/>
  <c r="DC574" i="9"/>
  <c r="CU289" i="9"/>
  <c r="DC299" i="9"/>
  <c r="DC86" i="9"/>
  <c r="DC848" i="9"/>
  <c r="DC603" i="9"/>
  <c r="DC803" i="9"/>
  <c r="CU229" i="9"/>
  <c r="DC481" i="9"/>
  <c r="DC734" i="9"/>
  <c r="DC221" i="9"/>
  <c r="DC486" i="9"/>
  <c r="DC855" i="9"/>
  <c r="DC316" i="9"/>
  <c r="DC208" i="9"/>
  <c r="CM208" i="9"/>
  <c r="DC717" i="9"/>
  <c r="DC862" i="9"/>
  <c r="DC759" i="9"/>
  <c r="DC762" i="9"/>
  <c r="CE318" i="9"/>
  <c r="DC26" i="9"/>
  <c r="DC311" i="9"/>
  <c r="DC303" i="9"/>
  <c r="DC112" i="9"/>
  <c r="DC529" i="9"/>
  <c r="DC492" i="9"/>
  <c r="DC532" i="9"/>
  <c r="DC426" i="9"/>
  <c r="DC608" i="9"/>
  <c r="DC449" i="9"/>
  <c r="DC811" i="9"/>
  <c r="DC367" i="9"/>
  <c r="DC371" i="9"/>
  <c r="DC654" i="9"/>
  <c r="DC175" i="9"/>
  <c r="DC255" i="9"/>
  <c r="DC566" i="9"/>
  <c r="DC503" i="9"/>
  <c r="DC317" i="9"/>
  <c r="DC148" i="9"/>
  <c r="DC82" i="9"/>
  <c r="DC158" i="9"/>
  <c r="DC866" i="9"/>
  <c r="DC297" i="9"/>
  <c r="DC420" i="9"/>
  <c r="CM183" i="9"/>
  <c r="DC375" i="9"/>
  <c r="DC178" i="9"/>
  <c r="DC321" i="9"/>
  <c r="DC306" i="9"/>
  <c r="DC512" i="9"/>
  <c r="DC230" i="9"/>
  <c r="CU193" i="9"/>
  <c r="CU259" i="9"/>
  <c r="DC190" i="9"/>
  <c r="DC523" i="9"/>
  <c r="DC312" i="9"/>
  <c r="DC482" i="9"/>
  <c r="DC484" i="9"/>
  <c r="DC205" i="9"/>
  <c r="DC32" i="9"/>
  <c r="DC572" i="9"/>
  <c r="DC691" i="9"/>
  <c r="DC817" i="9"/>
  <c r="CE42" i="9"/>
  <c r="DC519" i="9"/>
  <c r="DC76" i="9"/>
  <c r="DC388" i="9"/>
  <c r="DC826" i="9"/>
  <c r="DC720" i="9"/>
  <c r="DC92" i="9"/>
  <c r="DC528" i="9"/>
  <c r="DC107" i="9"/>
  <c r="DC494" i="9"/>
  <c r="DC369" i="9"/>
  <c r="DC652" i="9"/>
  <c r="DC282" i="9"/>
  <c r="DC510" i="9"/>
  <c r="DC828" i="9"/>
  <c r="DC479" i="9"/>
  <c r="DC485" i="9"/>
  <c r="DC737" i="9"/>
  <c r="DC787" i="9"/>
  <c r="DC868" i="9"/>
  <c r="DC821" i="9"/>
  <c r="DC507" i="9"/>
  <c r="DC550" i="9"/>
  <c r="DC470" i="9"/>
  <c r="DC201" i="9"/>
  <c r="DC771" i="9"/>
  <c r="DC51" i="9"/>
  <c r="DC659" i="9"/>
  <c r="DC499" i="9"/>
  <c r="DC669" i="9"/>
  <c r="DC274" i="9"/>
  <c r="DC285" i="9"/>
  <c r="DC390" i="9"/>
  <c r="DC313" i="9"/>
  <c r="DC856" i="9"/>
  <c r="DC732" i="9"/>
  <c r="DC355" i="9"/>
  <c r="DC137" i="9"/>
  <c r="DC846" i="9"/>
  <c r="DC439" i="9"/>
  <c r="DC567" i="9"/>
  <c r="DC53" i="9"/>
  <c r="DC460" i="9"/>
  <c r="CU208" i="9"/>
  <c r="CM117" i="9"/>
  <c r="DC753" i="9"/>
  <c r="CU33" i="9"/>
  <c r="CM58" i="9"/>
  <c r="CU215" i="9"/>
  <c r="CM196" i="9"/>
  <c r="DC145" i="9"/>
  <c r="CU279" i="9"/>
  <c r="DC738" i="9"/>
  <c r="CM34" i="9"/>
  <c r="DC60" i="9"/>
  <c r="DC56" i="9"/>
  <c r="CU74" i="9"/>
  <c r="CM148" i="9"/>
  <c r="CU347" i="9"/>
  <c r="DC656" i="9"/>
  <c r="CM113" i="9"/>
  <c r="DC464" i="9"/>
  <c r="DC363" i="9"/>
  <c r="DC431" i="9"/>
  <c r="CE80" i="9"/>
  <c r="CU77" i="9"/>
  <c r="CE382" i="9"/>
  <c r="CE114" i="9"/>
  <c r="CM197" i="9"/>
  <c r="DC636" i="9"/>
  <c r="CU292" i="9"/>
  <c r="CU38" i="9"/>
  <c r="CU302" i="9"/>
  <c r="CE151" i="9"/>
  <c r="CU196" i="9"/>
  <c r="CE176" i="9"/>
  <c r="CM43" i="9"/>
  <c r="CU342" i="9"/>
  <c r="CU173" i="9"/>
  <c r="CM127" i="9"/>
  <c r="CM134" i="9"/>
  <c r="CM133" i="9"/>
  <c r="CU356" i="9"/>
  <c r="CE73" i="9"/>
  <c r="DC323" i="9"/>
  <c r="DC88" i="9"/>
  <c r="DC337" i="9"/>
  <c r="CE421" i="9"/>
  <c r="CU177" i="9"/>
  <c r="CU221" i="9"/>
  <c r="CU228" i="9"/>
  <c r="CE34" i="9"/>
  <c r="DC353" i="9"/>
  <c r="CM75" i="9"/>
  <c r="CU187" i="9"/>
  <c r="CM143" i="9"/>
  <c r="CM46" i="9"/>
  <c r="DC253" i="9"/>
  <c r="CE69" i="9"/>
  <c r="CU86" i="9"/>
  <c r="CU195" i="9"/>
  <c r="CM114" i="9"/>
  <c r="DC106" i="9"/>
  <c r="CU182" i="9"/>
  <c r="DC616" i="9"/>
  <c r="DC120" i="9"/>
  <c r="CU258" i="9"/>
  <c r="CM22" i="9"/>
  <c r="DC133" i="9"/>
  <c r="DC368" i="9"/>
  <c r="CU98" i="9"/>
  <c r="CU160" i="9"/>
  <c r="CU22" i="9"/>
  <c r="DC719" i="9"/>
  <c r="DC727" i="9"/>
  <c r="DC233" i="9"/>
  <c r="CM118" i="9"/>
  <c r="CM144" i="9"/>
  <c r="CM108" i="9"/>
  <c r="CU66" i="9"/>
  <c r="CE56" i="9"/>
  <c r="CU236" i="9"/>
  <c r="CE267" i="9"/>
  <c r="CM159" i="9"/>
  <c r="CM24" i="9"/>
  <c r="CE132" i="9"/>
  <c r="CE181" i="9"/>
  <c r="CE317" i="9"/>
  <c r="CM217" i="9"/>
  <c r="DC712" i="9"/>
  <c r="CM95" i="9"/>
  <c r="CM120" i="9"/>
  <c r="CM40" i="9"/>
  <c r="CU133" i="9"/>
  <c r="CU44" i="9"/>
  <c r="DC134" i="9"/>
  <c r="CU327" i="9"/>
  <c r="DC835" i="9"/>
  <c r="CU54" i="9"/>
  <c r="CM157" i="9"/>
  <c r="DC42" i="9"/>
  <c r="CM201" i="9"/>
  <c r="CU164" i="9"/>
  <c r="CU176" i="9"/>
  <c r="CU254" i="9"/>
  <c r="CE281" i="9"/>
  <c r="DC593" i="9"/>
  <c r="CE25" i="9"/>
  <c r="DC715" i="9"/>
  <c r="DC630" i="9"/>
  <c r="DC585" i="9"/>
  <c r="DC531" i="9"/>
  <c r="CM146" i="9"/>
  <c r="DC475" i="9"/>
  <c r="DC441" i="9"/>
  <c r="DC176" i="9"/>
  <c r="CU212" i="9"/>
  <c r="CU329" i="9"/>
  <c r="CU287" i="9"/>
  <c r="CE125" i="9"/>
  <c r="CM42" i="9"/>
  <c r="DC838" i="9"/>
  <c r="DC349" i="9"/>
  <c r="DC266" i="9"/>
  <c r="CM73" i="9"/>
  <c r="DC102" i="9"/>
  <c r="CE364" i="9"/>
  <c r="DC750" i="9"/>
  <c r="CU34" i="9"/>
  <c r="DC624" i="9"/>
  <c r="CU280" i="9"/>
  <c r="CE198" i="9"/>
  <c r="CE197" i="9"/>
  <c r="CM23" i="9"/>
  <c r="CM160" i="9"/>
  <c r="CU257" i="9"/>
  <c r="CU203" i="9"/>
  <c r="CE186" i="9"/>
  <c r="CU172" i="9"/>
  <c r="CE386" i="9"/>
  <c r="CU238" i="9"/>
  <c r="CM55" i="9"/>
  <c r="DC653" i="9"/>
  <c r="CU354" i="9"/>
  <c r="CM104" i="9"/>
  <c r="DC789" i="9"/>
  <c r="DC689" i="9"/>
  <c r="DC612" i="9"/>
  <c r="CM207" i="9"/>
  <c r="DC123" i="9"/>
  <c r="CU95" i="9"/>
  <c r="CU315" i="9"/>
  <c r="DC726" i="9"/>
  <c r="CU178" i="9"/>
  <c r="CE361" i="9"/>
  <c r="CU168" i="9"/>
  <c r="CM64" i="9"/>
  <c r="CM96" i="9"/>
  <c r="CE161" i="9"/>
  <c r="CU191" i="9"/>
  <c r="DC244" i="9"/>
  <c r="DC815" i="9"/>
  <c r="CE110" i="9"/>
  <c r="CU199" i="9"/>
  <c r="CE142" i="9"/>
  <c r="DC786" i="9"/>
  <c r="CU194" i="9"/>
  <c r="CU47" i="9"/>
  <c r="CU79" i="9"/>
  <c r="CU107" i="9"/>
  <c r="DC347" i="9"/>
  <c r="DC358" i="9"/>
  <c r="CM142" i="9"/>
  <c r="DC845" i="9"/>
  <c r="CE403" i="9"/>
  <c r="CM155" i="9"/>
  <c r="CM200" i="9"/>
  <c r="DC108" i="9"/>
  <c r="DC187" i="9"/>
  <c r="DC677" i="9"/>
  <c r="CM190" i="9"/>
  <c r="CU314" i="9"/>
  <c r="CM92" i="9"/>
  <c r="CE290" i="9"/>
  <c r="CM107" i="9"/>
  <c r="DC725" i="9"/>
  <c r="CE224" i="9"/>
  <c r="CM116" i="9"/>
  <c r="CU249" i="9"/>
  <c r="DC44" i="9"/>
  <c r="CM161" i="9"/>
  <c r="CU105" i="9"/>
  <c r="CU71" i="9"/>
  <c r="CU301" i="9"/>
  <c r="CE206" i="9"/>
  <c r="CU192" i="9"/>
  <c r="CU153" i="9"/>
  <c r="CM99" i="9"/>
  <c r="DC385" i="9"/>
  <c r="CM77" i="9"/>
  <c r="CU307" i="9"/>
  <c r="CM153" i="9"/>
  <c r="DC231" i="9"/>
  <c r="CM103" i="9"/>
  <c r="CU323" i="9"/>
  <c r="CE116" i="9"/>
  <c r="CU142" i="9"/>
  <c r="CU232" i="9"/>
  <c r="CU55" i="9"/>
  <c r="DC539" i="9"/>
  <c r="CU353" i="9"/>
  <c r="DC421" i="9"/>
  <c r="DC588" i="9"/>
  <c r="CE201" i="9"/>
  <c r="CE70" i="9"/>
  <c r="CU62" i="9"/>
  <c r="CE302" i="9"/>
  <c r="CE214" i="9"/>
  <c r="CU162" i="9"/>
  <c r="CE212" i="9"/>
  <c r="CE166" i="9"/>
  <c r="CE275" i="9"/>
  <c r="DC319" i="9"/>
  <c r="CU197" i="9"/>
  <c r="DC632" i="9"/>
  <c r="DC55" i="9"/>
  <c r="CM37" i="9"/>
  <c r="CU99" i="9"/>
  <c r="CM188" i="9"/>
  <c r="DC796" i="9"/>
  <c r="CU122" i="9"/>
  <c r="CE399" i="9"/>
  <c r="CU154" i="9"/>
  <c r="CM97" i="9"/>
  <c r="DC396" i="9"/>
  <c r="CM84" i="9"/>
  <c r="CM209" i="9"/>
  <c r="DC684" i="9"/>
  <c r="DC74" i="9"/>
  <c r="DC794" i="9"/>
  <c r="CE205" i="9"/>
  <c r="CM56" i="9"/>
  <c r="CM74" i="9"/>
  <c r="CE253" i="9"/>
  <c r="DC387" i="9"/>
  <c r="DC571" i="9"/>
  <c r="CU242" i="9"/>
  <c r="CU304" i="9"/>
  <c r="DC185" i="9"/>
  <c r="CU169" i="9"/>
  <c r="CM57" i="9"/>
  <c r="CU84" i="9"/>
  <c r="CU48" i="9"/>
  <c r="CU130" i="9"/>
  <c r="DC68" i="9"/>
  <c r="CU336" i="9"/>
  <c r="CM69" i="9"/>
  <c r="CU310" i="9"/>
  <c r="CE308" i="9"/>
  <c r="CM25" i="9"/>
  <c r="CU167" i="9"/>
  <c r="CU219" i="9"/>
  <c r="CE96" i="9"/>
  <c r="CE200" i="9"/>
  <c r="DC93" i="9"/>
  <c r="CU184" i="9"/>
  <c r="CU252" i="9"/>
  <c r="DC63" i="9"/>
  <c r="CM91" i="9"/>
  <c r="DC605" i="9"/>
  <c r="CM63" i="9"/>
  <c r="CM135" i="9"/>
  <c r="DC830" i="9"/>
  <c r="CE336" i="9"/>
  <c r="DC477" i="9"/>
  <c r="DC459" i="9"/>
  <c r="DC680" i="9"/>
  <c r="CU331" i="9"/>
  <c r="DC763" i="9"/>
  <c r="CE44" i="9"/>
  <c r="DC733" i="9"/>
  <c r="CM31" i="9"/>
  <c r="CU109" i="9"/>
  <c r="DC180" i="9"/>
  <c r="DC683" i="9"/>
  <c r="DC700" i="9"/>
  <c r="DC271" i="9"/>
  <c r="CU132" i="9"/>
  <c r="CU318" i="9"/>
  <c r="CU73" i="9"/>
  <c r="CU217" i="9"/>
  <c r="CU85" i="9"/>
  <c r="CM213" i="9"/>
  <c r="CU76" i="9"/>
  <c r="DC495" i="9"/>
  <c r="CM68" i="9"/>
  <c r="CU170" i="9"/>
  <c r="DC100" i="9"/>
  <c r="CU185" i="9"/>
  <c r="CE231" i="9"/>
  <c r="DC103" i="9"/>
  <c r="CE163" i="9"/>
  <c r="CE219" i="9"/>
  <c r="CU253" i="9"/>
  <c r="CU165" i="9"/>
  <c r="CM199" i="9"/>
  <c r="CE54" i="9"/>
  <c r="CE105" i="9"/>
  <c r="CM93" i="9"/>
  <c r="CU82" i="9"/>
  <c r="DC331" i="9"/>
  <c r="CE155" i="9"/>
  <c r="CE346" i="9"/>
  <c r="CU78" i="9"/>
  <c r="DC777" i="9"/>
  <c r="CE49" i="9"/>
  <c r="CU210" i="9"/>
  <c r="DC829" i="9"/>
  <c r="CU149" i="9"/>
  <c r="CE43" i="9"/>
  <c r="CU269" i="9"/>
  <c r="DC403" i="9"/>
  <c r="CM170" i="9"/>
  <c r="CU111" i="9"/>
  <c r="CU93" i="9"/>
  <c r="CE337" i="9"/>
  <c r="CU136" i="9"/>
  <c r="CM33" i="9"/>
  <c r="DC476" i="9"/>
  <c r="CE169" i="9"/>
  <c r="CE250" i="9"/>
  <c r="CU75" i="9"/>
  <c r="DC530" i="9"/>
  <c r="DC438" i="9"/>
  <c r="DC623" i="9"/>
  <c r="CU233" i="9"/>
  <c r="CU211" i="9"/>
  <c r="CU273" i="9"/>
  <c r="DC556" i="9"/>
  <c r="CU333" i="9"/>
  <c r="CU37" i="9"/>
  <c r="CM105" i="9"/>
  <c r="CE225" i="9"/>
  <c r="CU112" i="9"/>
  <c r="CU41" i="9"/>
  <c r="DC582" i="9"/>
  <c r="CU321" i="9"/>
  <c r="CU138" i="9"/>
  <c r="CM205" i="9"/>
  <c r="DC268" i="9"/>
  <c r="DC628" i="9"/>
  <c r="DC430" i="9"/>
  <c r="CE292" i="9"/>
  <c r="DC873" i="9"/>
  <c r="CE117" i="9"/>
  <c r="CU300" i="9"/>
  <c r="CM131" i="9"/>
  <c r="DC322" i="9"/>
  <c r="CE316" i="9"/>
  <c r="CU335" i="9"/>
  <c r="CE240" i="9"/>
  <c r="DC797" i="9"/>
  <c r="CM26" i="9"/>
  <c r="CU319" i="9"/>
  <c r="CM60" i="9"/>
  <c r="CU102" i="9"/>
  <c r="DC435" i="9"/>
  <c r="DC538" i="9"/>
  <c r="DC30" i="9"/>
  <c r="DC361" i="9"/>
  <c r="CM145" i="9"/>
  <c r="CM51" i="9"/>
  <c r="CM181" i="9"/>
  <c r="CM185" i="9"/>
  <c r="DC807" i="9"/>
  <c r="CU108" i="9"/>
  <c r="CU137" i="9"/>
  <c r="DC665" i="9"/>
  <c r="CU27" i="9"/>
  <c r="DC392" i="9"/>
  <c r="DC416" i="9"/>
  <c r="CE120" i="9"/>
  <c r="CM59" i="9"/>
  <c r="CM151" i="9"/>
  <c r="CM179" i="9"/>
  <c r="DC853" i="9"/>
  <c r="DC600" i="9"/>
  <c r="CE342" i="9"/>
  <c r="DC774" i="9"/>
  <c r="CM111" i="9"/>
  <c r="CU344" i="9"/>
  <c r="DC284" i="9"/>
  <c r="CE423" i="9"/>
  <c r="CE259" i="9"/>
  <c r="CU213" i="9"/>
  <c r="CU68" i="9"/>
  <c r="DC819" i="9"/>
  <c r="CM206" i="9"/>
  <c r="CU202" i="9"/>
  <c r="CU25" i="9"/>
  <c r="CU324" i="9"/>
  <c r="CU201" i="9"/>
  <c r="CE300" i="9"/>
  <c r="DC706" i="9"/>
  <c r="CM119" i="9"/>
  <c r="DC423" i="9"/>
  <c r="CM124" i="9"/>
  <c r="DC546" i="9"/>
  <c r="CU207" i="9"/>
  <c r="CE102" i="9"/>
  <c r="DC262" i="9"/>
  <c r="CU306" i="9"/>
  <c r="CE57" i="9"/>
  <c r="CE299" i="9"/>
  <c r="CM66" i="9"/>
  <c r="CU175" i="9"/>
  <c r="CU80" i="9"/>
  <c r="DC749" i="9"/>
  <c r="DC568" i="9"/>
  <c r="CU64" i="9"/>
  <c r="CM85" i="9"/>
  <c r="CU58" i="9"/>
  <c r="CM165" i="9"/>
  <c r="CU297" i="9"/>
  <c r="CM76" i="9"/>
  <c r="CE268" i="9"/>
  <c r="DC196" i="9"/>
  <c r="CU188" i="9"/>
  <c r="CU330" i="9"/>
  <c r="DC468" i="9"/>
  <c r="CU231" i="9"/>
  <c r="DC260" i="9"/>
  <c r="DC414" i="9"/>
  <c r="CU157" i="9"/>
  <c r="CU239" i="9"/>
  <c r="CU227" i="9"/>
  <c r="CM198" i="9"/>
  <c r="CM177" i="9"/>
  <c r="CU260" i="9"/>
  <c r="CU28" i="9"/>
  <c r="DC739" i="9"/>
  <c r="DC61" i="9"/>
  <c r="DC583" i="9"/>
  <c r="DC223" i="9"/>
  <c r="CU83" i="9"/>
  <c r="CU63" i="9"/>
  <c r="DC41" i="9"/>
  <c r="DC254" i="9"/>
  <c r="CU234" i="9"/>
  <c r="CU284" i="9"/>
  <c r="DC344" i="9"/>
  <c r="CM152" i="9"/>
  <c r="DC560" i="9"/>
  <c r="CU305" i="9"/>
  <c r="CU36" i="9"/>
  <c r="CE75" i="9"/>
  <c r="CM180" i="9"/>
  <c r="CU237" i="9"/>
  <c r="DC188" i="9"/>
  <c r="DC511" i="9"/>
  <c r="CU128" i="9"/>
  <c r="CM158" i="9"/>
  <c r="CU159" i="9"/>
  <c r="CM106" i="9"/>
  <c r="CU326" i="9"/>
  <c r="CU114" i="9"/>
  <c r="DC678" i="9"/>
  <c r="CU90" i="9"/>
  <c r="CE412" i="9"/>
  <c r="CM52" i="9"/>
  <c r="CU267" i="9"/>
  <c r="CU125" i="9"/>
  <c r="CU294" i="9"/>
  <c r="CU225" i="9"/>
  <c r="DC70" i="9"/>
  <c r="DC31" i="9"/>
  <c r="CU174" i="9"/>
  <c r="DC236" i="9"/>
  <c r="CU190" i="9"/>
  <c r="DC780" i="9"/>
  <c r="CM184" i="9"/>
  <c r="CU87" i="9"/>
  <c r="CU31" i="9"/>
  <c r="CU163" i="9"/>
  <c r="CE221" i="9"/>
  <c r="CU59" i="9"/>
  <c r="CE52" i="9"/>
  <c r="DC668" i="9"/>
  <c r="CE380" i="9"/>
  <c r="CM176" i="9"/>
  <c r="CM216" i="9"/>
  <c r="DC153" i="9"/>
  <c r="CM50" i="9"/>
  <c r="DC703" i="9"/>
  <c r="CU338" i="9"/>
  <c r="CU296" i="9"/>
  <c r="CU56" i="9"/>
  <c r="CM162" i="9"/>
  <c r="CU23" i="9"/>
  <c r="CU272" i="9"/>
  <c r="CU274" i="9"/>
  <c r="DC497" i="9"/>
  <c r="CU262" i="9"/>
  <c r="DC198" i="9"/>
  <c r="DC565" i="9"/>
  <c r="CU42" i="9"/>
  <c r="DC473" i="9"/>
  <c r="DC407" i="9"/>
  <c r="CU89" i="9"/>
  <c r="CM204" i="9"/>
  <c r="CE23" i="9"/>
  <c r="DC256" i="9"/>
  <c r="DC179" i="9"/>
  <c r="DC642" i="9"/>
  <c r="CE123" i="9"/>
  <c r="CM98" i="9"/>
  <c r="CM32" i="9"/>
  <c r="CM109" i="9"/>
  <c r="CU117" i="9"/>
  <c r="CE307" i="9"/>
  <c r="DC340" i="9"/>
  <c r="CE370" i="9"/>
  <c r="DC792" i="9"/>
  <c r="CM80" i="9"/>
  <c r="DC729" i="9"/>
  <c r="CM175" i="9"/>
  <c r="CE124" i="9"/>
  <c r="CM132" i="9"/>
  <c r="CU181" i="9"/>
  <c r="DC258" i="9"/>
  <c r="DC799" i="9"/>
  <c r="DC291" i="9"/>
  <c r="CM45" i="9"/>
  <c r="CU204" i="9"/>
  <c r="DC768" i="9"/>
  <c r="CU340" i="9"/>
  <c r="CE329" i="9"/>
  <c r="CU268" i="9"/>
  <c r="DC693" i="9"/>
  <c r="DC422" i="9"/>
  <c r="DC269" i="9"/>
  <c r="CU32" i="9"/>
  <c r="CU127" i="9"/>
  <c r="CE50" i="9"/>
  <c r="CE385" i="9"/>
  <c r="CE418" i="9"/>
  <c r="DC309" i="9"/>
  <c r="CE61" i="9"/>
  <c r="CE283" i="9"/>
  <c r="CE270" i="9"/>
  <c r="CE60" i="9"/>
  <c r="CE168" i="9"/>
  <c r="CE360" i="9"/>
  <c r="DC516" i="9"/>
  <c r="DC515" i="9"/>
  <c r="DC501" i="9"/>
  <c r="DC591" i="9"/>
  <c r="CU104" i="9"/>
  <c r="CU166" i="9"/>
  <c r="CU341" i="9"/>
  <c r="CM125" i="9"/>
  <c r="CE414" i="9"/>
  <c r="DC141" i="9"/>
  <c r="CE146" i="9"/>
  <c r="DC613" i="9"/>
  <c r="CE357" i="9"/>
  <c r="DC498" i="9"/>
  <c r="CU69" i="9"/>
  <c r="CE367" i="9"/>
  <c r="CU29" i="9"/>
  <c r="DC132" i="9"/>
  <c r="CE86" i="9"/>
  <c r="CE353" i="9"/>
  <c r="CU40" i="9"/>
  <c r="CE274" i="9"/>
  <c r="DC806" i="9"/>
  <c r="DC526" i="9"/>
  <c r="CM28" i="9"/>
  <c r="CE171" i="9"/>
  <c r="CE247" i="9"/>
  <c r="CE410" i="9"/>
  <c r="DC346" i="9"/>
  <c r="DC99" i="9"/>
  <c r="CU35" i="9"/>
  <c r="DC760" i="9"/>
  <c r="DC85" i="9"/>
  <c r="DC802" i="9"/>
  <c r="DC305" i="9"/>
  <c r="DC748" i="9"/>
  <c r="CM169" i="9"/>
  <c r="CU266" i="9"/>
  <c r="CU49" i="9"/>
  <c r="CU282" i="9"/>
  <c r="DC666" i="9"/>
  <c r="CU286" i="9"/>
  <c r="CU303" i="9"/>
  <c r="CU156" i="9"/>
  <c r="CU118" i="9"/>
  <c r="DC372" i="9"/>
  <c r="CU251" i="9"/>
  <c r="DC370" i="9"/>
  <c r="DC267" i="9"/>
  <c r="CE413" i="9"/>
  <c r="DC452" i="9"/>
  <c r="CU334" i="9"/>
  <c r="DC621" i="9"/>
  <c r="CU241" i="9"/>
  <c r="DC167" i="9"/>
  <c r="DC163" i="9"/>
  <c r="DC46" i="9"/>
  <c r="CU246" i="9"/>
  <c r="CU283" i="9"/>
  <c r="DC808" i="9"/>
  <c r="CU123" i="9"/>
  <c r="CU26" i="9"/>
  <c r="CU148" i="9"/>
  <c r="CU264" i="9"/>
  <c r="CM94" i="9"/>
  <c r="DC637" i="9"/>
  <c r="CU328" i="9"/>
  <c r="CM203" i="9"/>
  <c r="CM191" i="9"/>
  <c r="CM171" i="9"/>
  <c r="CU65" i="9"/>
  <c r="CM140" i="9"/>
  <c r="DC640" i="9"/>
  <c r="CE179" i="9"/>
  <c r="DC359" i="9"/>
  <c r="CU70" i="9"/>
  <c r="CU311" i="9"/>
  <c r="CU53" i="9"/>
  <c r="CE375" i="9"/>
  <c r="DC711" i="9"/>
  <c r="CU124" i="9"/>
  <c r="CU255" i="9"/>
  <c r="CM150" i="9"/>
  <c r="CE154" i="9"/>
  <c r="CM164" i="9"/>
  <c r="CM141" i="9"/>
  <c r="CM186" i="9"/>
  <c r="CM173" i="9"/>
  <c r="DC871" i="9"/>
  <c r="DC788" i="9"/>
  <c r="DC631" i="9"/>
  <c r="DC101" i="9"/>
  <c r="CU30" i="9"/>
  <c r="CM36" i="9"/>
  <c r="CU24" i="9"/>
  <c r="DC657" i="9"/>
  <c r="CM168" i="9"/>
  <c r="DC290" i="9"/>
  <c r="CM70" i="9"/>
  <c r="DC816" i="9"/>
  <c r="CM79" i="9"/>
  <c r="CM214" i="9"/>
  <c r="CU110" i="9"/>
  <c r="CU223" i="9"/>
  <c r="CU214" i="9"/>
  <c r="CU43" i="9"/>
  <c r="DC544" i="9"/>
  <c r="CU50" i="9"/>
  <c r="CM172" i="9"/>
  <c r="CU320" i="9"/>
  <c r="CE401" i="9"/>
  <c r="CU226" i="9"/>
  <c r="CU271" i="9"/>
  <c r="CM30" i="9"/>
  <c r="CE113" i="9"/>
  <c r="CE38" i="9"/>
  <c r="CE264" i="9"/>
  <c r="CE204" i="9"/>
  <c r="CE129" i="9"/>
  <c r="CM121" i="9"/>
  <c r="CE46" i="9"/>
  <c r="CE350" i="9"/>
  <c r="CE76" i="9"/>
  <c r="CE81" i="9"/>
  <c r="CE248" i="9"/>
  <c r="CE131" i="9"/>
  <c r="CU135" i="9"/>
  <c r="CE71" i="9"/>
  <c r="CE173" i="9"/>
  <c r="CE374" i="9"/>
  <c r="DC454" i="9"/>
  <c r="CU337" i="9"/>
  <c r="CE279" i="9"/>
  <c r="CU150" i="9"/>
  <c r="CE77" i="9"/>
  <c r="CM212" i="9"/>
  <c r="CM88" i="9"/>
  <c r="CE287" i="9"/>
  <c r="CU113" i="9"/>
  <c r="CE289" i="9"/>
  <c r="CU313" i="9"/>
  <c r="CE328" i="9"/>
  <c r="CE135" i="9"/>
  <c r="CE99" i="9"/>
  <c r="CE416" i="9"/>
  <c r="CE130" i="9"/>
  <c r="CE162" i="9"/>
  <c r="CU278" i="9"/>
  <c r="CE323" i="9"/>
  <c r="CE28" i="9"/>
  <c r="CE183" i="9"/>
  <c r="CE314" i="9"/>
  <c r="CE252" i="9"/>
  <c r="DC89" i="9"/>
  <c r="CE260" i="9"/>
  <c r="CM102" i="9"/>
  <c r="CE335" i="9"/>
  <c r="CU309" i="9"/>
  <c r="CU179" i="9"/>
  <c r="DC754" i="9"/>
  <c r="CE293" i="9"/>
  <c r="CM211" i="9"/>
  <c r="CE379" i="9"/>
  <c r="CU101" i="9"/>
  <c r="CE286" i="9"/>
  <c r="CE313" i="9"/>
  <c r="CE262" i="9"/>
  <c r="CU288" i="9"/>
  <c r="DC504" i="9"/>
  <c r="DC457" i="9"/>
  <c r="CE381" i="9"/>
  <c r="DC98" i="9"/>
  <c r="CE344" i="9"/>
  <c r="CE188" i="9"/>
  <c r="CU352" i="9"/>
  <c r="CU106" i="9"/>
  <c r="DC820" i="9"/>
  <c r="CU256" i="9"/>
  <c r="CE92" i="9"/>
  <c r="CU180" i="9"/>
  <c r="CE138" i="9"/>
  <c r="DC165" i="9"/>
  <c r="CU293" i="9"/>
  <c r="CE103" i="9"/>
  <c r="CE127" i="9"/>
  <c r="CE153" i="9"/>
  <c r="CE251" i="9"/>
  <c r="CE202" i="9"/>
  <c r="CE406" i="9"/>
  <c r="CU295" i="9"/>
  <c r="CM123" i="9"/>
  <c r="CE115" i="9"/>
  <c r="CE230" i="9"/>
  <c r="DC667" i="9"/>
  <c r="CE87" i="9"/>
  <c r="CE210" i="9"/>
  <c r="CE409" i="9"/>
  <c r="CE64" i="9"/>
  <c r="CE170" i="9"/>
  <c r="CE53" i="9"/>
  <c r="CE229" i="9"/>
  <c r="CE325" i="9"/>
  <c r="CE359" i="9"/>
  <c r="CM65" i="9"/>
  <c r="CE41" i="9"/>
  <c r="CE226" i="9"/>
  <c r="CE291" i="9"/>
  <c r="CE126" i="9"/>
  <c r="CE178" i="9"/>
  <c r="CU171" i="9"/>
  <c r="CU72" i="9"/>
  <c r="CE119" i="9"/>
  <c r="CM89" i="9"/>
  <c r="CE195" i="9"/>
  <c r="CE207" i="9"/>
  <c r="CE74" i="9"/>
  <c r="CM44" i="9"/>
  <c r="CE422" i="9"/>
  <c r="CE191" i="9"/>
  <c r="CE324" i="9"/>
  <c r="CE319" i="9"/>
  <c r="CU96" i="9"/>
  <c r="CU322" i="9"/>
  <c r="CE91" i="9"/>
  <c r="CM90" i="9"/>
  <c r="CE369" i="9"/>
  <c r="CE203" i="9"/>
  <c r="CM67" i="9"/>
  <c r="CE322" i="9"/>
  <c r="CM139" i="9"/>
  <c r="CU291" i="9"/>
  <c r="CE141" i="9"/>
  <c r="CE159" i="9"/>
  <c r="CE366" i="9"/>
  <c r="CM154" i="9"/>
  <c r="DC814" i="9"/>
  <c r="CE255" i="9"/>
  <c r="CE143" i="9"/>
  <c r="CE67" i="9"/>
  <c r="CE121" i="9"/>
  <c r="CE101" i="9"/>
  <c r="CE244" i="9"/>
  <c r="CE258" i="9"/>
  <c r="CE108" i="9"/>
  <c r="CE26" i="9"/>
  <c r="CE288" i="9"/>
  <c r="CU355" i="9"/>
  <c r="CE348" i="9"/>
  <c r="CE139" i="9"/>
  <c r="CE405" i="9"/>
  <c r="CE140" i="9"/>
  <c r="CE257" i="9"/>
  <c r="CM101" i="9"/>
  <c r="CU265" i="9"/>
  <c r="CE383" i="9"/>
  <c r="CE199" i="9"/>
  <c r="CM39" i="9"/>
  <c r="CE241" i="9"/>
  <c r="CU224" i="9"/>
  <c r="CE280" i="9"/>
  <c r="CE351" i="9"/>
  <c r="CE256" i="9"/>
  <c r="CE271" i="9"/>
  <c r="CE303" i="9"/>
  <c r="CE338" i="9"/>
  <c r="CM193" i="9"/>
  <c r="CE394" i="9"/>
  <c r="DC581" i="9"/>
  <c r="CE238" i="9"/>
  <c r="CU46" i="9"/>
  <c r="CE393" i="9"/>
  <c r="CE94" i="9"/>
  <c r="CE107" i="9"/>
  <c r="CE373" i="9"/>
  <c r="CE39" i="9"/>
  <c r="CE295" i="9"/>
  <c r="CU161" i="9"/>
  <c r="CE211" i="9"/>
  <c r="CE312" i="9"/>
  <c r="CE72" i="9"/>
  <c r="CE391" i="9"/>
  <c r="CE187" i="9"/>
  <c r="CE249" i="9"/>
  <c r="CE265" i="9"/>
  <c r="CE189" i="9"/>
  <c r="CU145" i="9"/>
  <c r="CE175" i="9"/>
  <c r="CU350" i="9"/>
  <c r="CE149" i="9"/>
  <c r="CM112" i="9"/>
  <c r="CM137" i="9"/>
  <c r="CE326" i="9"/>
  <c r="CE397" i="9"/>
  <c r="CE196" i="9"/>
  <c r="CE160" i="9"/>
  <c r="CE68" i="9"/>
  <c r="CE411" i="9"/>
  <c r="CM163" i="9"/>
  <c r="CE368" i="9"/>
  <c r="CM29" i="9"/>
  <c r="CE33" i="9"/>
  <c r="CU275" i="9"/>
  <c r="CE363" i="9"/>
  <c r="CE415" i="9"/>
  <c r="CU129" i="9"/>
  <c r="CE55" i="9"/>
  <c r="DC69" i="9"/>
  <c r="CE208" i="9"/>
  <c r="CE147" i="9"/>
  <c r="CE193" i="9"/>
  <c r="CU45" i="9"/>
  <c r="CE90" i="9"/>
  <c r="CU94" i="9"/>
  <c r="CE192" i="9"/>
  <c r="CU263" i="9"/>
  <c r="CE30" i="9"/>
  <c r="CE261" i="9"/>
  <c r="CE84" i="9"/>
  <c r="CE133" i="9"/>
  <c r="CE29" i="9"/>
  <c r="CM136" i="9"/>
  <c r="CE246" i="9"/>
  <c r="CE239" i="9"/>
  <c r="CE254" i="9"/>
  <c r="CU139" i="9"/>
  <c r="CM49" i="9"/>
  <c r="CM218" i="9"/>
  <c r="CU134" i="9"/>
  <c r="CM41" i="9"/>
  <c r="DC272" i="9"/>
  <c r="DC686" i="9"/>
  <c r="CE315" i="9"/>
  <c r="CE63" i="9"/>
  <c r="CE389" i="9"/>
  <c r="CU151" i="9"/>
  <c r="DC232" i="9"/>
  <c r="CE83" i="9"/>
  <c r="CE167" i="9"/>
  <c r="CE31" i="9"/>
  <c r="CE97" i="9"/>
  <c r="DC364" i="9"/>
  <c r="CE172" i="9"/>
  <c r="CU152" i="9"/>
  <c r="CM53" i="9"/>
  <c r="CU97" i="9"/>
  <c r="CE266" i="9"/>
  <c r="CE309" i="9"/>
  <c r="CE190" i="9"/>
  <c r="CE184" i="9"/>
  <c r="CM83" i="9"/>
  <c r="CE349" i="9"/>
  <c r="CE145" i="9"/>
  <c r="DC746" i="9"/>
  <c r="CE148" i="9"/>
  <c r="CU131" i="9"/>
  <c r="CE243" i="9"/>
  <c r="CE24" i="9"/>
  <c r="CE150" i="9"/>
  <c r="DC589" i="9"/>
  <c r="DC648" i="9"/>
  <c r="CU158" i="9"/>
  <c r="CM210" i="9"/>
  <c r="DC614" i="9"/>
  <c r="CU143" i="9"/>
  <c r="CE387" i="9"/>
  <c r="CU250" i="9"/>
  <c r="CE301" i="9"/>
  <c r="CE235" i="9"/>
  <c r="CU235" i="9"/>
  <c r="CE228" i="9"/>
  <c r="CE327" i="9"/>
  <c r="CE82" i="9"/>
  <c r="CE48" i="9"/>
  <c r="CE276" i="9"/>
  <c r="CE310" i="9"/>
  <c r="CE395" i="9"/>
  <c r="DC329" i="9"/>
  <c r="DC336" i="9"/>
  <c r="CE59" i="9"/>
  <c r="CU51" i="9"/>
  <c r="CE222" i="9"/>
  <c r="CE408" i="9"/>
  <c r="CE354" i="9"/>
  <c r="DC687" i="9"/>
  <c r="CE234" i="9"/>
  <c r="CE371" i="9"/>
  <c r="CE352" i="9"/>
  <c r="CE355" i="9"/>
  <c r="CE388" i="9"/>
  <c r="CU343" i="9"/>
  <c r="CM86" i="9"/>
  <c r="CE223" i="9"/>
  <c r="CU339" i="9"/>
  <c r="CE333" i="9"/>
  <c r="CE390" i="9"/>
  <c r="CE296" i="9"/>
  <c r="CM47" i="9"/>
  <c r="CE104" i="9"/>
  <c r="DC225" i="9"/>
  <c r="CE136" i="9"/>
  <c r="CE78" i="9"/>
  <c r="CE100" i="9"/>
  <c r="CE297" i="9"/>
  <c r="CE400" i="9"/>
  <c r="CE404" i="9"/>
  <c r="CE58" i="9"/>
  <c r="CU299" i="9"/>
  <c r="CE36" i="9"/>
  <c r="CE273" i="9"/>
  <c r="CE245" i="9"/>
  <c r="CE356" i="9"/>
  <c r="CE321" i="9"/>
  <c r="CM128" i="9"/>
  <c r="CM100" i="9"/>
  <c r="CE213" i="9"/>
  <c r="CE378" i="9"/>
  <c r="CE22" i="9"/>
  <c r="DC592" i="9"/>
  <c r="CU141" i="9"/>
  <c r="CE174" i="9"/>
  <c r="CE345" i="9"/>
  <c r="CU186" i="9"/>
  <c r="DC164" i="9"/>
  <c r="CU240" i="9"/>
  <c r="CE402" i="9"/>
  <c r="CE32" i="9"/>
  <c r="CE152" i="9"/>
  <c r="CE209" i="9"/>
  <c r="CU348" i="9"/>
  <c r="CU230" i="9"/>
  <c r="CU92" i="9"/>
  <c r="CM126" i="9"/>
  <c r="CE182" i="9"/>
  <c r="CM87" i="9"/>
  <c r="CE311" i="9"/>
  <c r="CU209" i="9"/>
  <c r="CE177" i="9"/>
  <c r="CU216" i="9"/>
  <c r="CE269" i="9"/>
  <c r="CM35" i="9"/>
  <c r="CE396" i="9"/>
  <c r="CE341" i="9"/>
  <c r="CM115" i="9"/>
  <c r="CE232" i="9"/>
  <c r="CE233" i="9"/>
  <c r="CE398" i="9"/>
  <c r="CE79" i="9"/>
  <c r="CM166" i="9"/>
  <c r="CE216" i="9"/>
  <c r="CE284" i="9"/>
  <c r="CE122" i="9"/>
  <c r="CE51" i="9"/>
  <c r="CE27" i="9"/>
  <c r="CU325" i="9"/>
  <c r="CU290" i="9"/>
  <c r="CE237" i="9"/>
  <c r="CE128" i="9"/>
  <c r="DC751" i="9"/>
  <c r="CE137" i="9"/>
  <c r="CE304" i="9"/>
  <c r="CE111" i="9"/>
  <c r="CE37" i="9"/>
  <c r="CM215" i="9"/>
  <c r="CM48" i="9"/>
  <c r="CE118" i="9"/>
  <c r="CE282" i="9"/>
  <c r="CE331" i="9"/>
  <c r="CE95" i="9"/>
  <c r="CE134" i="9"/>
  <c r="DC590" i="9"/>
  <c r="CE263" i="9"/>
  <c r="CE93" i="9"/>
  <c r="CE365" i="9"/>
  <c r="CE384" i="9"/>
  <c r="CE417" i="9"/>
  <c r="CE157" i="9"/>
  <c r="CE330" i="9"/>
  <c r="DC809" i="9"/>
  <c r="CE339" i="9"/>
  <c r="CU39" i="9"/>
  <c r="CE407" i="9"/>
  <c r="CE40" i="9"/>
  <c r="CE217" i="9"/>
  <c r="CE285" i="9"/>
  <c r="CE45" i="9"/>
  <c r="CE194" i="9"/>
  <c r="CE158" i="9"/>
  <c r="CE144" i="9"/>
  <c r="CE89" i="9"/>
  <c r="CE185" i="9"/>
  <c r="CE277" i="9"/>
  <c r="CE220" i="9"/>
  <c r="CE109" i="9"/>
  <c r="CE242" i="9"/>
  <c r="CM71" i="9"/>
  <c r="CE35" i="9"/>
  <c r="CE164" i="9"/>
  <c r="CM122" i="9"/>
  <c r="CE98" i="9"/>
  <c r="CE106" i="9"/>
  <c r="CE419" i="9"/>
  <c r="CE420" i="9"/>
  <c r="CE347" i="9"/>
  <c r="CU91" i="9"/>
  <c r="CE306" i="9"/>
  <c r="CE294" i="9"/>
  <c r="CE372" i="9"/>
  <c r="CE362" i="9"/>
  <c r="DC446" i="9"/>
  <c r="CE156" i="9"/>
  <c r="CE343" i="9"/>
  <c r="CE392" i="9"/>
  <c r="CE358" i="9"/>
  <c r="CE305" i="9"/>
  <c r="CU120" i="9"/>
  <c r="CE340" i="9"/>
  <c r="CE165" i="9"/>
  <c r="CE272" i="9"/>
  <c r="CE320" i="9"/>
  <c r="DC870" i="9"/>
  <c r="CU100" i="9"/>
  <c r="CE65" i="9"/>
  <c r="CE278" i="9"/>
  <c r="EA22" i="9"/>
  <c r="EI24" i="9"/>
  <c r="EA23" i="9"/>
  <c r="EI23" i="9"/>
  <c r="CE332" i="9"/>
  <c r="CE236" i="9"/>
  <c r="CE215" i="9"/>
  <c r="CE88" i="9"/>
  <c r="EI22" i="9"/>
  <c r="EA25" i="9"/>
  <c r="EI25" i="9"/>
  <c r="CE298" i="9"/>
  <c r="EA24" i="9"/>
  <c r="EB24" i="9" l="1"/>
  <c r="CF298" i="9"/>
  <c r="EJ25" i="9"/>
  <c r="EB25" i="9"/>
  <c r="EJ22" i="9"/>
  <c r="CF88" i="9"/>
  <c r="CF215" i="9"/>
  <c r="CF236" i="9"/>
  <c r="CF332" i="9"/>
  <c r="EJ23" i="9"/>
  <c r="EB23" i="9"/>
  <c r="EJ24" i="9"/>
  <c r="EB22" i="9"/>
  <c r="CF278" i="9"/>
  <c r="CF65" i="9"/>
  <c r="CV100" i="9"/>
  <c r="DD870" i="9"/>
  <c r="CF320" i="9"/>
  <c r="CF272" i="9"/>
  <c r="CF165" i="9"/>
  <c r="CF340" i="9"/>
  <c r="CV120" i="9"/>
  <c r="CF305" i="9"/>
  <c r="CF358" i="9"/>
  <c r="CF392" i="9"/>
  <c r="CF343" i="9"/>
  <c r="CF156" i="9"/>
  <c r="DD446" i="9"/>
  <c r="CF362" i="9"/>
  <c r="CF372" i="9"/>
  <c r="CF294" i="9"/>
  <c r="CF306" i="9"/>
  <c r="CV91" i="9"/>
  <c r="CF347" i="9"/>
  <c r="CF420" i="9"/>
  <c r="CF419" i="9"/>
  <c r="CF106" i="9"/>
  <c r="CF98" i="9"/>
  <c r="CN122" i="9"/>
  <c r="CF164" i="9"/>
  <c r="CF35" i="9"/>
  <c r="CN71" i="9"/>
  <c r="CF242" i="9"/>
  <c r="CF109" i="9"/>
  <c r="CF220" i="9"/>
  <c r="CF277" i="9"/>
  <c r="CF185" i="9"/>
  <c r="CF89" i="9"/>
  <c r="CF144" i="9"/>
  <c r="CF158" i="9"/>
  <c r="CF194" i="9"/>
  <c r="CF45" i="9"/>
  <c r="CF285" i="9"/>
  <c r="CF217" i="9"/>
  <c r="CF40" i="9"/>
  <c r="CF407" i="9"/>
  <c r="CV39" i="9"/>
  <c r="CF339" i="9"/>
  <c r="DD809" i="9"/>
  <c r="CF330" i="9"/>
  <c r="CF157" i="9"/>
  <c r="CF417" i="9"/>
  <c r="CF384" i="9"/>
  <c r="CF365" i="9"/>
  <c r="CF93" i="9"/>
  <c r="CF263" i="9"/>
  <c r="DD590" i="9"/>
  <c r="CF134" i="9"/>
  <c r="CF95" i="9"/>
  <c r="CF331" i="9"/>
  <c r="CF282" i="9"/>
  <c r="CF118" i="9"/>
  <c r="CN48" i="9"/>
  <c r="CN215" i="9"/>
  <c r="CF37" i="9"/>
  <c r="CF111" i="9"/>
  <c r="CF304" i="9"/>
  <c r="CF137" i="9"/>
  <c r="DD751" i="9"/>
  <c r="CF128" i="9"/>
  <c r="CF237" i="9"/>
  <c r="CV290" i="9"/>
  <c r="CV325" i="9"/>
  <c r="CF27" i="9"/>
  <c r="CF51" i="9"/>
  <c r="CF122" i="9"/>
  <c r="CF284" i="9"/>
  <c r="CF216" i="9"/>
  <c r="CN166" i="9"/>
  <c r="CF79" i="9"/>
  <c r="CF398" i="9"/>
  <c r="CF233" i="9"/>
  <c r="CF232" i="9"/>
  <c r="CN115" i="9"/>
  <c r="CF341" i="9"/>
  <c r="CF396" i="9"/>
  <c r="CN35" i="9"/>
  <c r="CF269" i="9"/>
  <c r="CV216" i="9"/>
  <c r="CF177" i="9"/>
  <c r="CV209" i="9"/>
  <c r="CF311" i="9"/>
  <c r="CN87" i="9"/>
  <c r="CF182" i="9"/>
  <c r="CN126" i="9"/>
  <c r="CV92" i="9"/>
  <c r="CV230" i="9"/>
  <c r="CV348" i="9"/>
  <c r="CF209" i="9"/>
  <c r="CF152" i="9"/>
  <c r="CF32" i="9"/>
  <c r="CF402" i="9"/>
  <c r="CV240" i="9"/>
  <c r="DD164" i="9"/>
  <c r="CV186" i="9"/>
  <c r="CF345" i="9"/>
  <c r="CF174" i="9"/>
  <c r="CV141" i="9"/>
  <c r="DD592" i="9"/>
  <c r="CF22" i="9"/>
  <c r="CF378" i="9"/>
  <c r="CF213" i="9"/>
  <c r="CN100" i="9"/>
  <c r="CN128" i="9"/>
  <c r="CF321" i="9"/>
  <c r="CF356" i="9"/>
  <c r="CF245" i="9"/>
  <c r="CF273" i="9"/>
  <c r="CF36" i="9"/>
  <c r="CV299" i="9"/>
  <c r="CF58" i="9"/>
  <c r="CF404" i="9"/>
  <c r="CF400" i="9"/>
  <c r="CF297" i="9"/>
  <c r="CF100" i="9"/>
  <c r="CF78" i="9"/>
  <c r="CF136" i="9"/>
  <c r="DD225" i="9"/>
  <c r="CF104" i="9"/>
  <c r="CN47" i="9"/>
  <c r="CF296" i="9"/>
  <c r="CF390" i="9"/>
  <c r="CF333" i="9"/>
  <c r="CV339" i="9"/>
  <c r="CF223" i="9"/>
  <c r="CN86" i="9"/>
  <c r="CV343" i="9"/>
  <c r="CF388" i="9"/>
  <c r="CF355" i="9"/>
  <c r="CF352" i="9"/>
  <c r="CF371" i="9"/>
  <c r="CF234" i="9"/>
  <c r="DD687" i="9"/>
  <c r="CF354" i="9"/>
  <c r="CF408" i="9"/>
  <c r="CF222" i="9"/>
  <c r="CV51" i="9"/>
  <c r="CF59" i="9"/>
  <c r="DD336" i="9"/>
  <c r="DD329" i="9"/>
  <c r="CF395" i="9"/>
  <c r="CF310" i="9"/>
  <c r="CF276" i="9"/>
  <c r="CF48" i="9"/>
  <c r="CF82" i="9"/>
  <c r="CF327" i="9"/>
  <c r="CF228" i="9"/>
  <c r="CV235" i="9"/>
  <c r="CF235" i="9"/>
  <c r="CF301" i="9"/>
  <c r="CV250" i="9"/>
  <c r="CF387" i="9"/>
  <c r="CV143" i="9"/>
  <c r="DD614" i="9"/>
  <c r="CN210" i="9"/>
  <c r="CV158" i="9"/>
  <c r="DD648" i="9"/>
  <c r="DD589" i="9"/>
  <c r="CF150" i="9"/>
  <c r="CF24" i="9"/>
  <c r="CF243" i="9"/>
  <c r="CV131" i="9"/>
  <c r="CF148" i="9"/>
  <c r="DD746" i="9"/>
  <c r="CF145" i="9"/>
  <c r="CF349" i="9"/>
  <c r="CN83" i="9"/>
  <c r="CF184" i="9"/>
  <c r="CF190" i="9"/>
  <c r="CF309" i="9"/>
  <c r="CF266" i="9"/>
  <c r="CV97" i="9"/>
  <c r="CN53" i="9"/>
  <c r="CV152" i="9"/>
  <c r="CF172" i="9"/>
  <c r="DD364" i="9"/>
  <c r="CF97" i="9"/>
  <c r="CF31" i="9"/>
  <c r="CF167" i="9"/>
  <c r="CF83" i="9"/>
  <c r="DD232" i="9"/>
  <c r="CV151" i="9"/>
  <c r="CF389" i="9"/>
  <c r="CF63" i="9"/>
  <c r="CF315" i="9"/>
  <c r="DD686" i="9"/>
  <c r="DD272" i="9"/>
  <c r="CN41" i="9"/>
  <c r="CV134" i="9"/>
  <c r="CN218" i="9"/>
  <c r="CN49" i="9"/>
  <c r="CV139" i="9"/>
  <c r="CF254" i="9"/>
  <c r="CF239" i="9"/>
  <c r="CF246" i="9"/>
  <c r="CN136" i="9"/>
  <c r="CF29" i="9"/>
  <c r="CF133" i="9"/>
  <c r="CF84" i="9"/>
  <c r="CF261" i="9"/>
  <c r="CF30" i="9"/>
  <c r="CV263" i="9"/>
  <c r="CF192" i="9"/>
  <c r="CV94" i="9"/>
  <c r="CF90" i="9"/>
  <c r="CV45" i="9"/>
  <c r="CF193" i="9"/>
  <c r="CF147" i="9"/>
  <c r="CF208" i="9"/>
  <c r="DD69" i="9"/>
  <c r="CF55" i="9"/>
  <c r="CV129" i="9"/>
  <c r="CF415" i="9"/>
  <c r="CF363" i="9"/>
  <c r="CV275" i="9"/>
  <c r="CF33" i="9"/>
  <c r="CN29" i="9"/>
  <c r="CF368" i="9"/>
  <c r="CN163" i="9"/>
  <c r="CF411" i="9"/>
  <c r="CF68" i="9"/>
  <c r="CF160" i="9"/>
  <c r="CF196" i="9"/>
  <c r="CF397" i="9"/>
  <c r="CF326" i="9"/>
  <c r="CN137" i="9"/>
  <c r="CN112" i="9"/>
  <c r="CF149" i="9"/>
  <c r="CV350" i="9"/>
  <c r="CF175" i="9"/>
  <c r="CV145" i="9"/>
  <c r="CF189" i="9"/>
  <c r="CF265" i="9"/>
  <c r="CF249" i="9"/>
  <c r="CF187" i="9"/>
  <c r="CF391" i="9"/>
  <c r="CF72" i="9"/>
  <c r="CF312" i="9"/>
  <c r="CF211" i="9"/>
  <c r="CV161" i="9"/>
  <c r="CF295" i="9"/>
  <c r="CF39" i="9"/>
  <c r="CF373" i="9"/>
  <c r="CF107" i="9"/>
  <c r="CF94" i="9"/>
  <c r="CF393" i="9"/>
  <c r="CV46" i="9"/>
  <c r="CF238" i="9"/>
  <c r="DD581" i="9"/>
  <c r="CF394" i="9"/>
  <c r="CN193" i="9"/>
  <c r="CF338" i="9"/>
  <c r="CF303" i="9"/>
  <c r="CF271" i="9"/>
  <c r="CF256" i="9"/>
  <c r="CF351" i="9"/>
  <c r="CF280" i="9"/>
  <c r="CV224" i="9"/>
  <c r="CF241" i="9"/>
  <c r="CN39" i="9"/>
  <c r="CF199" i="9"/>
  <c r="CF383" i="9"/>
  <c r="CV265" i="9"/>
  <c r="CN101" i="9"/>
  <c r="CF257" i="9"/>
  <c r="CF140" i="9"/>
  <c r="CF405" i="9"/>
  <c r="CF139" i="9"/>
  <c r="CF348" i="9"/>
  <c r="CV355" i="9"/>
  <c r="CF288" i="9"/>
  <c r="CF26" i="9"/>
  <c r="CF108" i="9"/>
  <c r="CF258" i="9"/>
  <c r="CF244" i="9"/>
  <c r="CF101" i="9"/>
  <c r="CF121" i="9"/>
  <c r="CF67" i="9"/>
  <c r="CF143" i="9"/>
  <c r="CF255" i="9"/>
  <c r="DD814" i="9"/>
  <c r="CN154" i="9"/>
  <c r="CF366" i="9"/>
  <c r="CF159" i="9"/>
  <c r="CF141" i="9"/>
  <c r="CV291" i="9"/>
  <c r="CN139" i="9"/>
  <c r="CF322" i="9"/>
  <c r="CN67" i="9"/>
  <c r="CF203" i="9"/>
  <c r="CF369" i="9"/>
  <c r="CN90" i="9"/>
  <c r="CF91" i="9"/>
  <c r="CV322" i="9"/>
  <c r="CV96" i="9"/>
  <c r="CF319" i="9"/>
  <c r="CF324" i="9"/>
  <c r="CF191" i="9"/>
  <c r="CF422" i="9"/>
  <c r="CN44" i="9"/>
  <c r="CF74" i="9"/>
  <c r="CF207" i="9"/>
  <c r="CF195" i="9"/>
  <c r="CN89" i="9"/>
  <c r="CF119" i="9"/>
  <c r="CV72" i="9"/>
  <c r="CV171" i="9"/>
  <c r="CF178" i="9"/>
  <c r="CF126" i="9"/>
  <c r="CF291" i="9"/>
  <c r="CF226" i="9"/>
  <c r="CF41" i="9"/>
  <c r="CN65" i="9"/>
  <c r="CF359" i="9"/>
  <c r="CF325" i="9"/>
  <c r="CF229" i="9"/>
  <c r="CF53" i="9"/>
  <c r="CF170" i="9"/>
  <c r="CF64" i="9"/>
  <c r="CF409" i="9"/>
  <c r="CF210" i="9"/>
  <c r="CF87" i="9"/>
  <c r="DD667" i="9"/>
  <c r="CF230" i="9"/>
  <c r="CF115" i="9"/>
  <c r="CN123" i="9"/>
  <c r="CV295" i="9"/>
  <c r="CF406" i="9"/>
  <c r="CF202" i="9"/>
  <c r="CF251" i="9"/>
  <c r="CF153" i="9"/>
  <c r="CF127" i="9"/>
  <c r="CF103" i="9"/>
  <c r="CV293" i="9"/>
  <c r="DD165" i="9"/>
  <c r="CF138" i="9"/>
  <c r="CV180" i="9"/>
  <c r="CF92" i="9"/>
  <c r="CV256" i="9"/>
  <c r="DD820" i="9"/>
  <c r="CV106" i="9"/>
  <c r="CV352" i="9"/>
  <c r="CF188" i="9"/>
  <c r="CF344" i="9"/>
  <c r="DD98" i="9"/>
  <c r="CF381" i="9"/>
  <c r="DD457" i="9"/>
  <c r="DD504" i="9"/>
  <c r="CV288" i="9"/>
  <c r="CF262" i="9"/>
  <c r="CF313" i="9"/>
  <c r="CF286" i="9"/>
  <c r="CV101" i="9"/>
  <c r="CF379" i="9"/>
  <c r="CN211" i="9"/>
  <c r="CF293" i="9"/>
  <c r="DD754" i="9"/>
  <c r="CV179" i="9"/>
  <c r="CV309" i="9"/>
  <c r="CF335" i="9"/>
  <c r="CN102" i="9"/>
  <c r="CF260" i="9"/>
  <c r="DD89" i="9"/>
  <c r="CF252" i="9"/>
  <c r="CF314" i="9"/>
  <c r="CF183" i="9"/>
  <c r="CF28" i="9"/>
  <c r="CF323" i="9"/>
  <c r="CV278" i="9"/>
  <c r="CF162" i="9"/>
  <c r="CF130" i="9"/>
  <c r="CF416" i="9"/>
  <c r="CF99" i="9"/>
  <c r="CF135" i="9"/>
  <c r="CF328" i="9"/>
  <c r="CV313" i="9"/>
  <c r="CF289" i="9"/>
  <c r="CV113" i="9"/>
  <c r="CF287" i="9"/>
  <c r="CN88" i="9"/>
  <c r="CN212" i="9"/>
  <c r="CF77" i="9"/>
  <c r="CV150" i="9"/>
  <c r="CF279" i="9"/>
  <c r="CV337" i="9"/>
  <c r="DD454" i="9"/>
  <c r="CF374" i="9"/>
  <c r="CF173" i="9"/>
  <c r="CF71" i="9"/>
  <c r="CV135" i="9"/>
  <c r="CF131" i="9"/>
  <c r="CF248" i="9"/>
  <c r="CF81" i="9"/>
  <c r="CF76" i="9"/>
  <c r="CF350" i="9"/>
  <c r="CF46" i="9"/>
  <c r="CN121" i="9"/>
  <c r="CF129" i="9"/>
  <c r="CF204" i="9"/>
  <c r="CF264" i="9"/>
  <c r="CF38" i="9"/>
  <c r="CF113" i="9"/>
  <c r="CN30" i="9"/>
  <c r="CV271" i="9"/>
  <c r="CV226" i="9"/>
  <c r="CF401" i="9"/>
  <c r="CV320" i="9"/>
  <c r="CN172" i="9"/>
  <c r="CV50" i="9"/>
  <c r="DD544" i="9"/>
  <c r="CV43" i="9"/>
  <c r="CV214" i="9"/>
  <c r="CV223" i="9"/>
  <c r="CV110" i="9"/>
  <c r="CN214" i="9"/>
  <c r="CN79" i="9"/>
  <c r="DD816" i="9"/>
  <c r="CN70" i="9"/>
  <c r="DD290" i="9"/>
  <c r="CN168" i="9"/>
  <c r="DD657" i="9"/>
  <c r="CV24" i="9"/>
  <c r="CN36" i="9"/>
  <c r="CV30" i="9"/>
  <c r="DD101" i="9"/>
  <c r="DD631" i="9"/>
  <c r="DD788" i="9"/>
  <c r="DD871" i="9"/>
  <c r="CN173" i="9"/>
  <c r="CN186" i="9"/>
  <c r="CN141" i="9"/>
  <c r="CN164" i="9"/>
  <c r="CF154" i="9"/>
  <c r="CN150" i="9"/>
  <c r="CV255" i="9"/>
  <c r="CV124" i="9"/>
  <c r="DD711" i="9"/>
  <c r="CF375" i="9"/>
  <c r="CV53" i="9"/>
  <c r="CV311" i="9"/>
  <c r="CV70" i="9"/>
  <c r="DD359" i="9"/>
  <c r="CF179" i="9"/>
  <c r="DD640" i="9"/>
  <c r="CN140" i="9"/>
  <c r="CV65" i="9"/>
  <c r="CN171" i="9"/>
  <c r="CN191" i="9"/>
  <c r="CN203" i="9"/>
  <c r="CV328" i="9"/>
  <c r="DD637" i="9"/>
  <c r="CN94" i="9"/>
  <c r="CV264" i="9"/>
  <c r="CV148" i="9"/>
  <c r="CV26" i="9"/>
  <c r="CV123" i="9"/>
  <c r="DD808" i="9"/>
  <c r="CV283" i="9"/>
  <c r="CV246" i="9"/>
  <c r="DD46" i="9"/>
  <c r="DD163" i="9"/>
  <c r="DD167" i="9"/>
  <c r="CV241" i="9"/>
  <c r="DD621" i="9"/>
  <c r="CV334" i="9"/>
  <c r="DD452" i="9"/>
  <c r="CF413" i="9"/>
  <c r="DD267" i="9"/>
  <c r="DD370" i="9"/>
  <c r="CV251" i="9"/>
  <c r="DD372" i="9"/>
  <c r="CV118" i="9"/>
  <c r="CV156" i="9"/>
  <c r="CV303" i="9"/>
  <c r="CV286" i="9"/>
  <c r="DD666" i="9"/>
  <c r="CV282" i="9"/>
  <c r="CV49" i="9"/>
  <c r="CV266" i="9"/>
  <c r="CN169" i="9"/>
  <c r="DD748" i="9"/>
  <c r="DD305" i="9"/>
  <c r="DD802" i="9"/>
  <c r="DD85" i="9"/>
  <c r="DD760" i="9"/>
  <c r="CV35" i="9"/>
  <c r="DD99" i="9"/>
  <c r="DD346" i="9"/>
  <c r="CF410" i="9"/>
  <c r="CF247" i="9"/>
  <c r="CF171" i="9"/>
  <c r="CN28" i="9"/>
  <c r="DD526" i="9"/>
  <c r="DD806" i="9"/>
  <c r="CF274" i="9"/>
  <c r="CV40" i="9"/>
  <c r="CF353" i="9"/>
  <c r="CF86" i="9"/>
  <c r="DD132" i="9"/>
  <c r="CV29" i="9"/>
  <c r="CF367" i="9"/>
  <c r="CV69" i="9"/>
  <c r="DD498" i="9"/>
  <c r="CF357" i="9"/>
  <c r="DD613" i="9"/>
  <c r="CF146" i="9"/>
  <c r="DD141" i="9"/>
  <c r="CF414" i="9"/>
  <c r="CN125" i="9"/>
  <c r="CV341" i="9"/>
  <c r="CV166" i="9"/>
  <c r="CV104" i="9"/>
  <c r="DD591" i="9"/>
  <c r="DD501" i="9"/>
  <c r="DD515" i="9"/>
  <c r="DD516" i="9"/>
  <c r="CF360" i="9"/>
  <c r="CF168" i="9"/>
  <c r="CF60" i="9"/>
  <c r="CF270" i="9"/>
  <c r="CF283" i="9"/>
  <c r="CF61" i="9"/>
  <c r="DD309" i="9"/>
  <c r="CF418" i="9"/>
  <c r="CF385" i="9"/>
  <c r="CF50" i="9"/>
  <c r="CV127" i="9"/>
  <c r="CV32" i="9"/>
  <c r="DD269" i="9"/>
  <c r="DD422" i="9"/>
  <c r="DD693" i="9"/>
  <c r="CV268" i="9"/>
  <c r="CF329" i="9"/>
  <c r="CV340" i="9"/>
  <c r="DD768" i="9"/>
  <c r="CV204" i="9"/>
  <c r="CN45" i="9"/>
  <c r="DD291" i="9"/>
  <c r="DD799" i="9"/>
  <c r="DD258" i="9"/>
  <c r="CV181" i="9"/>
  <c r="CN132" i="9"/>
  <c r="CF124" i="9"/>
  <c r="CN175" i="9"/>
  <c r="DD729" i="9"/>
  <c r="CN80" i="9"/>
  <c r="DD792" i="9"/>
  <c r="CF370" i="9"/>
  <c r="DD340" i="9"/>
  <c r="CF307" i="9"/>
  <c r="CV117" i="9"/>
  <c r="CN109" i="9"/>
  <c r="CN32" i="9"/>
  <c r="CN98" i="9"/>
  <c r="CF123" i="9"/>
  <c r="DD642" i="9"/>
  <c r="DD179" i="9"/>
  <c r="DD256" i="9"/>
  <c r="CF23" i="9"/>
  <c r="CN204" i="9"/>
  <c r="CV89" i="9"/>
  <c r="DD407" i="9"/>
  <c r="DD473" i="9"/>
  <c r="CV42" i="9"/>
  <c r="DD565" i="9"/>
  <c r="DD198" i="9"/>
  <c r="CV262" i="9"/>
  <c r="DD497" i="9"/>
  <c r="CV274" i="9"/>
  <c r="CV272" i="9"/>
  <c r="CV23" i="9"/>
  <c r="CN162" i="9"/>
  <c r="CV56" i="9"/>
  <c r="CV296" i="9"/>
  <c r="CV338" i="9"/>
  <c r="DD703" i="9"/>
  <c r="CN50" i="9"/>
  <c r="DD153" i="9"/>
  <c r="CN216" i="9"/>
  <c r="CN176" i="9"/>
  <c r="CF380" i="9"/>
  <c r="DD668" i="9"/>
  <c r="CF52" i="9"/>
  <c r="CV59" i="9"/>
  <c r="CF221" i="9"/>
  <c r="CV163" i="9"/>
  <c r="CV31" i="9"/>
  <c r="CV87" i="9"/>
  <c r="CN184" i="9"/>
  <c r="DD780" i="9"/>
  <c r="CV190" i="9"/>
  <c r="DD236" i="9"/>
  <c r="CV174" i="9"/>
  <c r="DD31" i="9"/>
  <c r="DD70" i="9"/>
  <c r="CV225" i="9"/>
  <c r="CV294" i="9"/>
  <c r="CV125" i="9"/>
  <c r="CV267" i="9"/>
  <c r="CN52" i="9"/>
  <c r="CF412" i="9"/>
  <c r="CV90" i="9"/>
  <c r="DD678" i="9"/>
  <c r="CV114" i="9"/>
  <c r="CV326" i="9"/>
  <c r="CN106" i="9"/>
  <c r="CV159" i="9"/>
  <c r="CN158" i="9"/>
  <c r="CV128" i="9"/>
  <c r="DD511" i="9"/>
  <c r="DD188" i="9"/>
  <c r="CV237" i="9"/>
  <c r="CN180" i="9"/>
  <c r="CF75" i="9"/>
  <c r="CV36" i="9"/>
  <c r="CV305" i="9"/>
  <c r="DD560" i="9"/>
  <c r="CN152" i="9"/>
  <c r="DD344" i="9"/>
  <c r="CV284" i="9"/>
  <c r="CV234" i="9"/>
  <c r="DD254" i="9"/>
  <c r="DD41" i="9"/>
  <c r="CV63" i="9"/>
  <c r="CV83" i="9"/>
  <c r="DD223" i="9"/>
  <c r="DD583" i="9"/>
  <c r="DD61" i="9"/>
  <c r="DD739" i="9"/>
  <c r="CV28" i="9"/>
  <c r="CV260" i="9"/>
  <c r="CN177" i="9"/>
  <c r="CN198" i="9"/>
  <c r="CV227" i="9"/>
  <c r="CV239" i="9"/>
  <c r="CV157" i="9"/>
  <c r="DD414" i="9"/>
  <c r="DD260" i="9"/>
  <c r="CV231" i="9"/>
  <c r="DD468" i="9"/>
  <c r="CV330" i="9"/>
  <c r="CV188" i="9"/>
  <c r="DD196" i="9"/>
  <c r="CF268" i="9"/>
  <c r="CN76" i="9"/>
  <c r="CV297" i="9"/>
  <c r="CN165" i="9"/>
  <c r="CV58" i="9"/>
  <c r="CN85" i="9"/>
  <c r="CV64" i="9"/>
  <c r="DD568" i="9"/>
  <c r="DD749" i="9"/>
  <c r="CV80" i="9"/>
  <c r="CV175" i="9"/>
  <c r="CN66" i="9"/>
  <c r="CF299" i="9"/>
  <c r="CF57" i="9"/>
  <c r="CV306" i="9"/>
  <c r="DD262" i="9"/>
  <c r="CF102" i="9"/>
  <c r="CV207" i="9"/>
  <c r="DD546" i="9"/>
  <c r="CN124" i="9"/>
  <c r="DD423" i="9"/>
  <c r="CN119" i="9"/>
  <c r="DD706" i="9"/>
  <c r="CF300" i="9"/>
  <c r="CV201" i="9"/>
  <c r="CV324" i="9"/>
  <c r="CV25" i="9"/>
  <c r="CV202" i="9"/>
  <c r="CN206" i="9"/>
  <c r="DD819" i="9"/>
  <c r="CV68" i="9"/>
  <c r="CV213" i="9"/>
  <c r="CF259" i="9"/>
  <c r="CF423" i="9"/>
  <c r="DD284" i="9"/>
  <c r="CV344" i="9"/>
  <c r="CN111" i="9"/>
  <c r="DD774" i="9"/>
  <c r="CF342" i="9"/>
  <c r="DD600" i="9"/>
  <c r="DD853" i="9"/>
  <c r="CN179" i="9"/>
  <c r="CN151" i="9"/>
  <c r="CN59" i="9"/>
  <c r="CF120" i="9"/>
  <c r="DD416" i="9"/>
  <c r="DD392" i="9"/>
  <c r="CV27" i="9"/>
  <c r="DD665" i="9"/>
  <c r="CV137" i="9"/>
  <c r="CV108" i="9"/>
  <c r="DD807" i="9"/>
  <c r="CN185" i="9"/>
  <c r="CN181" i="9"/>
  <c r="CN51" i="9"/>
  <c r="CN145" i="9"/>
  <c r="DD361" i="9"/>
  <c r="DD30" i="9"/>
  <c r="DD538" i="9"/>
  <c r="DD435" i="9"/>
  <c r="CV102" i="9"/>
  <c r="CN60" i="9"/>
  <c r="CV319" i="9"/>
  <c r="CN26" i="9"/>
  <c r="DD797" i="9"/>
  <c r="CF240" i="9"/>
  <c r="CV335" i="9"/>
  <c r="CF316" i="9"/>
  <c r="DD322" i="9"/>
  <c r="CN131" i="9"/>
  <c r="CV300" i="9"/>
  <c r="CF117" i="9"/>
  <c r="DD873" i="9"/>
  <c r="CF292" i="9"/>
  <c r="DD430" i="9"/>
  <c r="DD628" i="9"/>
  <c r="DD268" i="9"/>
  <c r="CN205" i="9"/>
  <c r="CV138" i="9"/>
  <c r="CV321" i="9"/>
  <c r="DD582" i="9"/>
  <c r="CV41" i="9"/>
  <c r="CV112" i="9"/>
  <c r="CF225" i="9"/>
  <c r="CN105" i="9"/>
  <c r="CV37" i="9"/>
  <c r="CV333" i="9"/>
  <c r="DD556" i="9"/>
  <c r="CV273" i="9"/>
  <c r="CV211" i="9"/>
  <c r="CV233" i="9"/>
  <c r="DD623" i="9"/>
  <c r="DD438" i="9"/>
  <c r="DD530" i="9"/>
  <c r="CV75" i="9"/>
  <c r="CF250" i="9"/>
  <c r="CF169" i="9"/>
  <c r="DD476" i="9"/>
  <c r="CN33" i="9"/>
  <c r="CV136" i="9"/>
  <c r="CF337" i="9"/>
  <c r="CV93" i="9"/>
  <c r="CV111" i="9"/>
  <c r="CN170" i="9"/>
  <c r="DD403" i="9"/>
  <c r="CV269" i="9"/>
  <c r="CF43" i="9"/>
  <c r="CV149" i="9"/>
  <c r="DD829" i="9"/>
  <c r="CV210" i="9"/>
  <c r="CF49" i="9"/>
  <c r="DD777" i="9"/>
  <c r="CV78" i="9"/>
  <c r="CF346" i="9"/>
  <c r="CF155" i="9"/>
  <c r="DD331" i="9"/>
  <c r="CV82" i="9"/>
  <c r="CN93" i="9"/>
  <c r="CF105" i="9"/>
  <c r="CF54" i="9"/>
  <c r="CN199" i="9"/>
  <c r="CV165" i="9"/>
  <c r="CV253" i="9"/>
  <c r="CF219" i="9"/>
  <c r="CF163" i="9"/>
  <c r="DD103" i="9"/>
  <c r="CF231" i="9"/>
  <c r="CV185" i="9"/>
  <c r="DD100" i="9"/>
  <c r="CV170" i="9"/>
  <c r="CN68" i="9"/>
  <c r="DD495" i="9"/>
  <c r="CV76" i="9"/>
  <c r="CN213" i="9"/>
  <c r="CV85" i="9"/>
  <c r="CV217" i="9"/>
  <c r="CV73" i="9"/>
  <c r="CV318" i="9"/>
  <c r="CV132" i="9"/>
  <c r="DD271" i="9"/>
  <c r="DD700" i="9"/>
  <c r="DD683" i="9"/>
  <c r="DD180" i="9"/>
  <c r="CV109" i="9"/>
  <c r="CN31" i="9"/>
  <c r="DD733" i="9"/>
  <c r="CF44" i="9"/>
  <c r="DD763" i="9"/>
  <c r="CV331" i="9"/>
  <c r="DD680" i="9"/>
  <c r="DD459" i="9"/>
  <c r="DD477" i="9"/>
  <c r="CF336" i="9"/>
  <c r="DD830" i="9"/>
  <c r="CN135" i="9"/>
  <c r="CN63" i="9"/>
  <c r="DD605" i="9"/>
  <c r="CN91" i="9"/>
  <c r="DD63" i="9"/>
  <c r="CV252" i="9"/>
  <c r="CV184" i="9"/>
  <c r="DD93" i="9"/>
  <c r="CF200" i="9"/>
  <c r="CF96" i="9"/>
  <c r="CV219" i="9"/>
  <c r="CV167" i="9"/>
  <c r="CN25" i="9"/>
  <c r="CF308" i="9"/>
  <c r="CV310" i="9"/>
  <c r="CN69" i="9"/>
  <c r="CV336" i="9"/>
  <c r="DD68" i="9"/>
  <c r="CV130" i="9"/>
  <c r="CV48" i="9"/>
  <c r="CV84" i="9"/>
  <c r="CN57" i="9"/>
  <c r="CV169" i="9"/>
  <c r="DD185" i="9"/>
  <c r="CV304" i="9"/>
  <c r="CV242" i="9"/>
  <c r="DD571" i="9"/>
  <c r="DD387" i="9"/>
  <c r="CF253" i="9"/>
  <c r="CN74" i="9"/>
  <c r="CN56" i="9"/>
  <c r="CF205" i="9"/>
  <c r="DD794" i="9"/>
  <c r="DD74" i="9"/>
  <c r="DD684" i="9"/>
  <c r="CN209" i="9"/>
  <c r="CN84" i="9"/>
  <c r="DD396" i="9"/>
  <c r="CN97" i="9"/>
  <c r="CV154" i="9"/>
  <c r="CF399" i="9"/>
  <c r="CV122" i="9"/>
  <c r="DD796" i="9"/>
  <c r="CN188" i="9"/>
  <c r="CV99" i="9"/>
  <c r="CN37" i="9"/>
  <c r="DD55" i="9"/>
  <c r="DD632" i="9"/>
  <c r="CV197" i="9"/>
  <c r="DD319" i="9"/>
  <c r="CF275" i="9"/>
  <c r="CF166" i="9"/>
  <c r="CF212" i="9"/>
  <c r="CV162" i="9"/>
  <c r="CF214" i="9"/>
  <c r="CF302" i="9"/>
  <c r="CV62" i="9"/>
  <c r="CF70" i="9"/>
  <c r="CF201" i="9"/>
  <c r="DD588" i="9"/>
  <c r="DD421" i="9"/>
  <c r="CV353" i="9"/>
  <c r="DD539" i="9"/>
  <c r="CV55" i="9"/>
  <c r="CV232" i="9"/>
  <c r="CV142" i="9"/>
  <c r="CF116" i="9"/>
  <c r="CV323" i="9"/>
  <c r="CN103" i="9"/>
  <c r="DD231" i="9"/>
  <c r="CN153" i="9"/>
  <c r="CV307" i="9"/>
  <c r="CN77" i="9"/>
  <c r="DD385" i="9"/>
  <c r="CN99" i="9"/>
  <c r="CV153" i="9"/>
  <c r="CV192" i="9"/>
  <c r="CF206" i="9"/>
  <c r="CV301" i="9"/>
  <c r="CV71" i="9"/>
  <c r="CV105" i="9"/>
  <c r="CN161" i="9"/>
  <c r="DD44" i="9"/>
  <c r="CV249" i="9"/>
  <c r="CN116" i="9"/>
  <c r="CF224" i="9"/>
  <c r="DD725" i="9"/>
  <c r="CN107" i="9"/>
  <c r="CF290" i="9"/>
  <c r="CN92" i="9"/>
  <c r="CV314" i="9"/>
  <c r="CN190" i="9"/>
  <c r="DD677" i="9"/>
  <c r="DD187" i="9"/>
  <c r="DD108" i="9"/>
  <c r="CN200" i="9"/>
  <c r="CN155" i="9"/>
  <c r="CF403" i="9"/>
  <c r="DD845" i="9"/>
  <c r="CN142" i="9"/>
  <c r="DD358" i="9"/>
  <c r="DD347" i="9"/>
  <c r="CV107" i="9"/>
  <c r="CV79" i="9"/>
  <c r="CV47" i="9"/>
  <c r="CV194" i="9"/>
  <c r="DD786" i="9"/>
  <c r="CF142" i="9"/>
  <c r="CV199" i="9"/>
  <c r="CF110" i="9"/>
  <c r="DD815" i="9"/>
  <c r="DD244" i="9"/>
  <c r="CV191" i="9"/>
  <c r="CF161" i="9"/>
  <c r="CN96" i="9"/>
  <c r="CN64" i="9"/>
  <c r="CV168" i="9"/>
  <c r="CF361" i="9"/>
  <c r="CV178" i="9"/>
  <c r="DD726" i="9"/>
  <c r="CV315" i="9"/>
  <c r="CV95" i="9"/>
  <c r="DD123" i="9"/>
  <c r="CN207" i="9"/>
  <c r="DD612" i="9"/>
  <c r="DD689" i="9"/>
  <c r="DD789" i="9"/>
  <c r="CN104" i="9"/>
  <c r="CV354" i="9"/>
  <c r="DD653" i="9"/>
  <c r="CN55" i="9"/>
  <c r="CV238" i="9"/>
  <c r="CF386" i="9"/>
  <c r="CV172" i="9"/>
  <c r="CF186" i="9"/>
  <c r="CV203" i="9"/>
  <c r="CV257" i="9"/>
  <c r="CN160" i="9"/>
  <c r="CN23" i="9"/>
  <c r="CF197" i="9"/>
  <c r="CF198" i="9"/>
  <c r="CV280" i="9"/>
  <c r="DD624" i="9"/>
  <c r="CV34" i="9"/>
  <c r="DD750" i="9"/>
  <c r="CF364" i="9"/>
  <c r="DD102" i="9"/>
  <c r="CN73" i="9"/>
  <c r="DD266" i="9"/>
  <c r="DD349" i="9"/>
  <c r="DD838" i="9"/>
  <c r="CN42" i="9"/>
  <c r="CF125" i="9"/>
  <c r="CV287" i="9"/>
  <c r="CV329" i="9"/>
  <c r="CV212" i="9"/>
  <c r="DD176" i="9"/>
  <c r="DD441" i="9"/>
  <c r="DD475" i="9"/>
  <c r="CN146" i="9"/>
  <c r="DD531" i="9"/>
  <c r="DD585" i="9"/>
  <c r="DD630" i="9"/>
  <c r="DD715" i="9"/>
  <c r="CF25" i="9"/>
  <c r="DD593" i="9"/>
  <c r="CF281" i="9"/>
  <c r="CV254" i="9"/>
  <c r="CV176" i="9"/>
  <c r="CV164" i="9"/>
  <c r="CN201" i="9"/>
  <c r="DD42" i="9"/>
  <c r="CN157" i="9"/>
  <c r="CV54" i="9"/>
  <c r="DD835" i="9"/>
  <c r="CV327" i="9"/>
  <c r="DD134" i="9"/>
  <c r="CV44" i="9"/>
  <c r="CV133" i="9"/>
  <c r="CN40" i="9"/>
  <c r="CN120" i="9"/>
  <c r="CN95" i="9"/>
  <c r="DD712" i="9"/>
  <c r="CN217" i="9"/>
  <c r="CF317" i="9"/>
  <c r="CF181" i="9"/>
  <c r="CF132" i="9"/>
  <c r="CN24" i="9"/>
  <c r="CN159" i="9"/>
  <c r="CF267" i="9"/>
  <c r="CV236" i="9"/>
  <c r="CF56" i="9"/>
  <c r="CV66" i="9"/>
  <c r="CN108" i="9"/>
  <c r="CN144" i="9"/>
  <c r="CN118" i="9"/>
  <c r="DD233" i="9"/>
  <c r="DD727" i="9"/>
  <c r="DD719" i="9"/>
  <c r="CV22" i="9"/>
  <c r="CV160" i="9"/>
  <c r="CV98" i="9"/>
  <c r="DD368" i="9"/>
  <c r="DD133" i="9"/>
  <c r="CN22" i="9"/>
  <c r="CV258" i="9"/>
  <c r="DD120" i="9"/>
  <c r="DD616" i="9"/>
  <c r="CV182" i="9"/>
  <c r="DD106" i="9"/>
  <c r="CN114" i="9"/>
  <c r="CV195" i="9"/>
  <c r="CV86" i="9"/>
  <c r="CF69" i="9"/>
  <c r="DD253" i="9"/>
  <c r="CN46" i="9"/>
  <c r="CN143" i="9"/>
  <c r="CV187" i="9"/>
  <c r="CN75" i="9"/>
  <c r="DD353" i="9"/>
  <c r="CF34" i="9"/>
  <c r="CV228" i="9"/>
  <c r="CV221" i="9"/>
  <c r="CV177" i="9"/>
  <c r="CF421" i="9"/>
  <c r="DD337" i="9"/>
  <c r="DD88" i="9"/>
  <c r="DD323" i="9"/>
  <c r="CF73" i="9"/>
  <c r="CV356" i="9"/>
  <c r="CN133" i="9"/>
  <c r="CN134" i="9"/>
  <c r="CN127" i="9"/>
  <c r="CV173" i="9"/>
  <c r="CV342" i="9"/>
  <c r="CN43" i="9"/>
  <c r="CF176" i="9"/>
  <c r="CV196" i="9"/>
  <c r="CF151" i="9"/>
  <c r="CV302" i="9"/>
  <c r="CV38" i="9"/>
  <c r="CV292" i="9"/>
  <c r="DD636" i="9"/>
  <c r="CN197" i="9"/>
  <c r="CF114" i="9"/>
  <c r="CF382" i="9"/>
  <c r="CV77" i="9"/>
  <c r="CF80" i="9"/>
  <c r="DD431" i="9"/>
  <c r="DD363" i="9"/>
  <c r="DD464" i="9"/>
  <c r="CN113" i="9"/>
  <c r="DD656" i="9"/>
  <c r="CV347" i="9"/>
  <c r="CN148" i="9"/>
  <c r="CV74" i="9"/>
  <c r="DD56" i="9"/>
  <c r="DD60" i="9"/>
  <c r="CN34" i="9"/>
  <c r="DD738" i="9"/>
  <c r="CV279" i="9"/>
  <c r="DD145" i="9"/>
  <c r="CN196" i="9"/>
  <c r="CV215" i="9"/>
  <c r="CN58" i="9"/>
  <c r="CV33" i="9"/>
  <c r="DD753" i="9"/>
  <c r="CN117" i="9"/>
  <c r="CV208" i="9"/>
  <c r="DD460" i="9"/>
  <c r="DD53" i="9"/>
  <c r="DD567" i="9"/>
  <c r="DD439" i="9"/>
  <c r="DD846" i="9"/>
  <c r="DD137" i="9"/>
  <c r="DD355" i="9"/>
  <c r="DD732" i="9"/>
  <c r="DD856" i="9"/>
  <c r="DD313" i="9"/>
  <c r="DD390" i="9"/>
  <c r="DD285" i="9"/>
  <c r="DD274" i="9"/>
  <c r="DD669" i="9"/>
  <c r="DD499" i="9"/>
  <c r="DD659" i="9"/>
  <c r="DD51" i="9"/>
  <c r="DD771" i="9"/>
  <c r="DD201" i="9"/>
  <c r="DD470" i="9"/>
  <c r="DD550" i="9"/>
  <c r="DD507" i="9"/>
  <c r="DD821" i="9"/>
  <c r="DD868" i="9"/>
  <c r="DD787" i="9"/>
  <c r="DD737" i="9"/>
  <c r="DD485" i="9"/>
  <c r="DD479" i="9"/>
  <c r="DD828" i="9"/>
  <c r="DD510" i="9"/>
  <c r="DD282" i="9"/>
  <c r="DD652" i="9"/>
  <c r="DD369" i="9"/>
  <c r="DD494" i="9"/>
  <c r="DD107" i="9"/>
  <c r="DD528" i="9"/>
  <c r="DD92" i="9"/>
  <c r="DD720" i="9"/>
  <c r="DD826" i="9"/>
  <c r="DD388" i="9"/>
  <c r="DD76" i="9"/>
  <c r="DD519" i="9"/>
  <c r="CF42" i="9"/>
  <c r="DD817" i="9"/>
  <c r="DD691" i="9"/>
  <c r="DD572" i="9"/>
  <c r="DD32" i="9"/>
  <c r="DD205" i="9"/>
  <c r="DD484" i="9"/>
  <c r="DD482" i="9"/>
  <c r="DD312" i="9"/>
  <c r="DD523" i="9"/>
  <c r="DD190" i="9"/>
  <c r="CV259" i="9"/>
  <c r="CV193" i="9"/>
  <c r="DD230" i="9"/>
  <c r="DD512" i="9"/>
  <c r="DD306" i="9"/>
  <c r="DD321" i="9"/>
  <c r="DD178" i="9"/>
  <c r="DD375" i="9"/>
  <c r="CN183" i="9"/>
  <c r="DD420" i="9"/>
  <c r="DD297" i="9"/>
  <c r="DD866" i="9"/>
  <c r="DD158" i="9"/>
  <c r="DD82" i="9"/>
  <c r="DD148" i="9"/>
  <c r="DD317" i="9"/>
  <c r="DD503" i="9"/>
  <c r="DD566" i="9"/>
  <c r="DD255" i="9"/>
  <c r="DD175" i="9"/>
  <c r="DD654" i="9"/>
  <c r="DD371" i="9"/>
  <c r="DD367" i="9"/>
  <c r="DD811" i="9"/>
  <c r="DD449" i="9"/>
  <c r="DD608" i="9"/>
  <c r="DD426" i="9"/>
  <c r="DD532" i="9"/>
  <c r="DD492" i="9"/>
  <c r="DD529" i="9"/>
  <c r="DD112" i="9"/>
  <c r="DD303" i="9"/>
  <c r="DD311" i="9"/>
  <c r="DD26" i="9"/>
  <c r="CF318" i="9"/>
  <c r="DD762" i="9"/>
  <c r="DD759" i="9"/>
  <c r="DD862" i="9"/>
  <c r="DD717" i="9"/>
  <c r="CN208" i="9"/>
  <c r="DD208" i="9"/>
  <c r="DD316" i="9"/>
  <c r="DD855" i="9"/>
  <c r="DD486" i="9"/>
  <c r="DD221" i="9"/>
  <c r="DD734" i="9"/>
  <c r="DD481" i="9"/>
  <c r="CV229" i="9"/>
  <c r="DD803" i="9"/>
  <c r="DD603" i="9"/>
  <c r="DD848" i="9"/>
  <c r="DD86" i="9"/>
  <c r="DD299" i="9"/>
  <c r="CV289" i="9"/>
  <c r="DD574" i="9"/>
  <c r="DD661" i="9"/>
  <c r="DD509" i="9"/>
  <c r="DD27" i="9"/>
  <c r="CV312" i="9"/>
  <c r="DD220" i="9"/>
  <c r="CV346" i="9"/>
  <c r="CN54" i="9"/>
  <c r="DD785" i="9"/>
  <c r="DD24" i="9"/>
  <c r="CN178" i="9"/>
  <c r="DD663" i="9"/>
  <c r="CV281" i="9"/>
  <c r="DD389" i="9"/>
  <c r="DD83" i="9"/>
  <c r="DD491" i="9"/>
  <c r="DD124" i="9"/>
  <c r="DD834" i="9"/>
  <c r="DD800" i="9"/>
  <c r="DD151" i="9"/>
  <c r="DD219" i="9"/>
  <c r="CV147" i="9"/>
  <c r="DD45" i="9"/>
  <c r="DD573" i="9"/>
  <c r="CV119" i="9"/>
  <c r="DD227" i="9"/>
  <c r="DD793" i="9"/>
  <c r="CV144" i="9"/>
  <c r="DD812" i="9"/>
  <c r="DD634" i="9"/>
  <c r="DD273" i="9"/>
  <c r="DD96" i="9"/>
  <c r="DD289" i="9"/>
  <c r="DD445" i="9"/>
  <c r="DD849" i="9"/>
  <c r="DD301" i="9"/>
  <c r="DD647" i="9"/>
  <c r="DD769" i="9"/>
  <c r="DD564" i="9"/>
  <c r="DD745" i="9"/>
  <c r="DD641" i="9"/>
  <c r="CN27" i="9"/>
  <c r="DD173" i="9"/>
  <c r="DD171" i="9"/>
  <c r="DD412" i="9"/>
  <c r="CV198" i="9"/>
  <c r="DD195" i="9"/>
  <c r="DD156" i="9"/>
  <c r="DD770" i="9"/>
  <c r="DD293" i="9"/>
  <c r="DD440" i="9"/>
  <c r="DD131" i="9"/>
  <c r="DD813" i="9"/>
  <c r="DD699" i="9"/>
  <c r="DD119" i="9"/>
  <c r="DD259" i="9"/>
  <c r="DD635" i="9"/>
  <c r="DD847" i="9"/>
  <c r="DD832" i="9"/>
  <c r="DD111" i="9"/>
  <c r="DD351" i="9"/>
  <c r="DD823" i="9"/>
  <c r="DD154" i="9"/>
  <c r="DD413" i="9"/>
  <c r="DD465" i="9"/>
  <c r="DD29" i="9"/>
  <c r="DD211" i="9"/>
  <c r="CV81" i="9"/>
  <c r="DD117" i="9"/>
  <c r="DD576" i="9"/>
  <c r="DD377" i="9"/>
  <c r="DD716" i="9"/>
  <c r="DD611" i="9"/>
  <c r="DD767" i="9"/>
  <c r="DD199" i="9"/>
  <c r="DD54" i="9"/>
  <c r="DD662" i="9"/>
  <c r="DD350" i="9"/>
  <c r="DD843" i="9"/>
  <c r="DD554" i="9"/>
  <c r="CV247" i="9"/>
  <c r="DD428" i="9"/>
  <c r="DD831" i="9"/>
  <c r="DD522" i="9"/>
  <c r="DD136" i="9"/>
  <c r="DD239" i="9"/>
  <c r="DD240" i="9"/>
  <c r="DD553" i="9"/>
  <c r="DD278" i="9"/>
  <c r="DD461" i="9"/>
  <c r="CN182" i="9"/>
  <c r="DD408" i="9"/>
  <c r="DD170" i="9"/>
  <c r="DD443" i="9"/>
  <c r="DD202" i="9"/>
  <c r="DD354" i="9"/>
  <c r="DD833" i="9"/>
  <c r="DD57" i="9"/>
  <c r="DD304" i="9"/>
  <c r="DD381" i="9"/>
  <c r="DD209" i="9"/>
  <c r="DD279" i="9"/>
  <c r="DD207" i="9"/>
  <c r="DD451" i="9"/>
  <c r="DD615" i="9"/>
  <c r="CV316" i="9"/>
  <c r="CV115" i="9"/>
  <c r="DD33" i="9"/>
  <c r="DD598" i="9"/>
  <c r="CN194" i="9"/>
  <c r="CN187" i="9"/>
  <c r="DD858" i="9"/>
  <c r="DD731" i="9"/>
  <c r="DD80" i="9"/>
  <c r="DD542" i="9"/>
  <c r="DD197" i="9"/>
  <c r="DD143" i="9"/>
  <c r="DD698" i="9"/>
  <c r="DD836" i="9"/>
  <c r="DD688" i="9"/>
  <c r="DD204" i="9"/>
  <c r="CN138" i="9"/>
  <c r="DD660" i="9"/>
  <c r="DD455" i="9"/>
  <c r="DD130" i="9"/>
  <c r="DD867" i="9"/>
  <c r="DD397" i="9"/>
  <c r="DD183" i="9"/>
  <c r="DD247" i="9"/>
  <c r="DD224" i="9"/>
  <c r="CV218" i="9"/>
  <c r="CV276" i="9"/>
  <c r="CF85" i="9"/>
  <c r="CN72" i="9"/>
  <c r="CF218" i="9"/>
  <c r="DD314" i="9"/>
  <c r="DD22" i="9"/>
  <c r="DD73" i="9"/>
  <c r="DD229" i="9"/>
  <c r="DD696" i="9"/>
  <c r="DD517" i="9"/>
  <c r="DD602" i="9"/>
  <c r="DD676" i="9"/>
  <c r="DD518" i="9"/>
  <c r="DD638" i="9"/>
  <c r="DD286" i="9"/>
  <c r="DD709" i="9"/>
  <c r="DD374" i="9"/>
  <c r="CN62" i="9"/>
  <c r="DD448" i="9"/>
  <c r="DD818" i="9"/>
  <c r="CF334" i="9"/>
  <c r="DD308" i="9"/>
  <c r="DD191" i="9"/>
  <c r="DD228" i="9"/>
  <c r="DD469" i="9"/>
  <c r="DD200" i="9"/>
  <c r="DD489" i="9"/>
  <c r="DD280" i="9"/>
  <c r="DD670" i="9"/>
  <c r="DD705" i="9"/>
  <c r="DD434" i="9"/>
  <c r="DD442" i="9"/>
  <c r="DD150" i="9"/>
  <c r="DD569" i="9"/>
  <c r="CV308" i="9"/>
  <c r="CF47" i="9"/>
  <c r="DD104" i="9"/>
  <c r="DD49" i="9"/>
  <c r="DD395" i="9"/>
  <c r="CN147" i="9"/>
  <c r="DD90" i="9"/>
  <c r="DD617" i="9"/>
  <c r="DD62" i="9"/>
  <c r="CV121" i="9"/>
  <c r="DD302" i="9"/>
  <c r="DD664" i="9"/>
  <c r="DD400" i="9"/>
  <c r="DD138" i="9"/>
  <c r="DD78" i="9"/>
  <c r="DD394" i="9"/>
  <c r="DD95" i="9"/>
  <c r="DD48" i="9"/>
  <c r="DD109" i="9"/>
  <c r="CV351" i="9"/>
  <c r="DD252" i="9"/>
  <c r="DD71" i="9"/>
  <c r="DD655" i="9"/>
  <c r="DD105" i="9"/>
  <c r="DD772" i="9"/>
  <c r="DD149" i="9"/>
  <c r="CV67" i="9"/>
  <c r="DD805" i="9"/>
  <c r="DD534" i="9"/>
  <c r="DD215" i="9"/>
  <c r="CV298" i="9"/>
  <c r="CV88" i="9"/>
  <c r="DD714" i="9"/>
  <c r="DD859" i="9"/>
  <c r="CN81" i="9"/>
  <c r="DD801" i="9"/>
  <c r="DD275" i="9"/>
  <c r="DD710" i="9"/>
  <c r="DD257" i="9"/>
  <c r="DD547" i="9"/>
  <c r="DD126" i="9"/>
  <c r="DD533" i="9"/>
  <c r="DD740" i="9"/>
  <c r="DD405" i="9"/>
  <c r="DD742" i="9"/>
  <c r="CV183" i="9"/>
  <c r="DD536" i="9"/>
  <c r="DD790" i="9"/>
  <c r="DD559" i="9"/>
  <c r="DD824" i="9"/>
  <c r="DD798" i="9"/>
  <c r="DD609" i="9"/>
  <c r="DD695" i="9"/>
  <c r="DD399" i="9"/>
  <c r="DD174" i="9"/>
  <c r="CF112" i="9"/>
  <c r="DD415" i="9"/>
  <c r="DD166" i="9"/>
  <c r="DD721" i="9"/>
  <c r="DD622" i="9"/>
  <c r="DD493" i="9"/>
  <c r="DD577" i="9"/>
  <c r="DD679" i="9"/>
  <c r="DD28" i="9"/>
  <c r="DD114" i="9"/>
  <c r="DD852" i="9"/>
  <c r="DD741" i="9"/>
  <c r="DD555" i="9"/>
  <c r="CF377" i="9"/>
  <c r="DD841" i="9"/>
  <c r="DD292" i="9"/>
  <c r="DD626" i="9"/>
  <c r="DD189" i="9"/>
  <c r="DD296" i="9"/>
  <c r="DD334" i="9"/>
  <c r="CV189" i="9"/>
  <c r="DD64" i="9"/>
  <c r="DD521" i="9"/>
  <c r="DD182" i="9"/>
  <c r="DD281" i="9"/>
  <c r="DD36" i="9"/>
  <c r="CV349" i="9"/>
  <c r="DD339" i="9"/>
  <c r="DD782" i="9"/>
  <c r="DD169" i="9"/>
  <c r="DD646" i="9"/>
  <c r="DD172" i="9"/>
  <c r="DD658" i="9"/>
  <c r="DD701" i="9"/>
  <c r="DD672" i="9"/>
  <c r="DD570" i="9"/>
  <c r="DD432" i="9"/>
  <c r="DD139" i="9"/>
  <c r="DD561" i="9"/>
  <c r="DD325" i="9"/>
  <c r="DD804" i="9"/>
  <c r="DD128" i="9"/>
  <c r="DD718" i="9"/>
  <c r="DD315" i="9"/>
  <c r="DD604" i="9"/>
  <c r="DD601" i="9"/>
  <c r="DD761" i="9"/>
  <c r="DD193" i="9"/>
  <c r="DD681" i="9"/>
  <c r="DD619" i="9"/>
  <c r="DD40" i="9"/>
  <c r="DD723" i="9"/>
  <c r="DD520" i="9"/>
  <c r="DD366" i="9"/>
  <c r="CV155" i="9"/>
  <c r="CF227" i="9"/>
  <c r="DD775" i="9"/>
  <c r="DD594" i="9"/>
  <c r="DD840" i="9"/>
  <c r="CV206" i="9"/>
  <c r="DD776" i="9"/>
  <c r="DD168" i="9"/>
  <c r="DD402" i="9"/>
  <c r="DD527" i="9"/>
  <c r="DD842" i="9"/>
  <c r="CV244" i="9"/>
  <c r="DD218" i="9"/>
  <c r="DD417" i="9"/>
  <c r="DD643" i="9"/>
  <c r="DD79" i="9"/>
  <c r="DD192" i="9"/>
  <c r="DD869" i="9"/>
  <c r="CV57" i="9"/>
  <c r="DD625" i="9"/>
  <c r="DD552" i="9"/>
  <c r="DD502" i="9"/>
  <c r="DD471" i="9"/>
  <c r="DD127" i="9"/>
  <c r="DD75" i="9"/>
  <c r="DD59" i="9"/>
  <c r="DD135" i="9"/>
  <c r="DD722" i="9"/>
  <c r="DD352" i="9"/>
  <c r="CN195" i="9"/>
  <c r="DD764" i="9"/>
  <c r="DD386" i="9"/>
  <c r="CN149" i="9"/>
  <c r="DD458" i="9"/>
  <c r="DD557" i="9"/>
  <c r="DD326" i="9"/>
  <c r="DD81" i="9"/>
  <c r="DD627" i="9"/>
  <c r="DD425" i="9"/>
  <c r="DD270" i="9"/>
  <c r="DD483" i="9"/>
  <c r="CV248" i="9"/>
  <c r="DD360" i="9"/>
  <c r="DD418" i="9"/>
  <c r="DD579" i="9"/>
  <c r="DD795" i="9"/>
  <c r="CN38" i="9"/>
  <c r="DD365" i="9"/>
  <c r="DD506" i="9"/>
  <c r="DD373" i="9"/>
  <c r="DD514" i="9"/>
  <c r="DD401" i="9"/>
  <c r="DD650" i="9"/>
  <c r="DD398" i="9"/>
  <c r="DD444" i="9"/>
  <c r="DD697" i="9"/>
  <c r="CV61" i="9"/>
  <c r="DD450" i="9"/>
  <c r="DD752" i="9"/>
  <c r="DD586" i="9"/>
  <c r="DD540" i="9"/>
  <c r="DD854" i="9"/>
  <c r="DD216" i="9"/>
  <c r="DD743" i="9"/>
  <c r="DD243" i="9"/>
  <c r="DD161" i="9"/>
  <c r="DD115" i="9"/>
  <c r="DD558" i="9"/>
  <c r="CV200" i="9"/>
  <c r="DD857" i="9"/>
  <c r="DD447" i="9"/>
  <c r="DD283" i="9"/>
  <c r="DD766" i="9"/>
  <c r="DD144" i="9"/>
  <c r="DD404" i="9"/>
  <c r="DD784" i="9"/>
  <c r="CN202" i="9"/>
  <c r="DD140" i="9"/>
  <c r="DD146" i="9"/>
  <c r="DD453" i="9"/>
  <c r="DD122" i="9"/>
  <c r="CV140" i="9"/>
  <c r="DD548" i="9"/>
  <c r="DD551" i="9"/>
  <c r="CV285" i="9"/>
  <c r="DD147" i="9"/>
  <c r="DD206" i="9"/>
  <c r="DD186" i="9"/>
  <c r="CN174" i="9"/>
  <c r="DD380" i="9"/>
  <c r="DD702" i="9"/>
  <c r="DD410" i="9"/>
  <c r="DD235" i="9"/>
  <c r="CV116" i="9"/>
  <c r="DD383" i="9"/>
  <c r="DD735" i="9"/>
  <c r="DD851" i="9"/>
  <c r="DD708" i="9"/>
  <c r="DD496" i="9"/>
  <c r="CV126" i="9"/>
  <c r="DD508" i="9"/>
  <c r="DD728" i="9"/>
  <c r="DD644" i="9"/>
  <c r="DD58" i="9"/>
  <c r="DD488" i="9"/>
  <c r="DD393" i="9"/>
  <c r="DD47" i="9"/>
  <c r="DD525" i="9"/>
  <c r="DD384" i="9"/>
  <c r="DD419" i="9"/>
  <c r="DD356" i="9"/>
  <c r="DD575" i="9"/>
  <c r="DD307" i="9"/>
  <c r="DD562" i="9"/>
  <c r="DD125" i="9"/>
  <c r="DD35" i="9"/>
  <c r="DD584" i="9"/>
  <c r="DD599" i="9"/>
  <c r="DD203" i="9"/>
  <c r="DD357" i="9"/>
  <c r="DD212" i="9"/>
  <c r="DD50" i="9"/>
  <c r="CV60" i="9"/>
  <c r="CV261" i="9"/>
  <c r="DD629" i="9"/>
  <c r="CN78" i="9"/>
  <c r="DD487" i="9"/>
  <c r="CV146" i="9"/>
  <c r="DD747" i="9"/>
  <c r="DD596" i="9"/>
  <c r="DD159" i="9"/>
  <c r="CV222" i="9"/>
  <c r="DD610" i="9"/>
  <c r="DD194" i="9"/>
  <c r="DD607" i="9"/>
  <c r="DD330" i="9"/>
  <c r="DD791" i="9"/>
  <c r="DD472" i="9"/>
  <c r="DD118" i="9"/>
  <c r="DD142" i="9"/>
  <c r="DD427" i="9"/>
  <c r="DD543" i="9"/>
  <c r="DD391" i="9"/>
  <c r="DD348" i="9"/>
  <c r="DD692" i="9"/>
  <c r="CN82" i="9"/>
  <c r="DD671" i="9"/>
  <c r="DD52" i="9"/>
  <c r="DD437" i="9"/>
  <c r="DD524" i="9"/>
  <c r="DD674" i="9"/>
  <c r="DD649" i="9"/>
  <c r="DD456" i="9"/>
  <c r="DD25" i="9"/>
  <c r="DD758" i="9"/>
  <c r="DD341" i="9"/>
  <c r="DD241" i="9"/>
  <c r="DD181" i="9"/>
  <c r="DD116" i="9"/>
  <c r="DD152" i="9"/>
  <c r="DD177" i="9"/>
  <c r="DD861" i="9"/>
  <c r="CV52" i="9"/>
  <c r="DD91" i="9"/>
  <c r="DD295" i="9"/>
  <c r="DD245" i="9"/>
  <c r="DD277" i="9"/>
  <c r="DD288" i="9"/>
  <c r="DD121" i="9"/>
  <c r="DD318" i="9"/>
  <c r="DD505" i="9"/>
  <c r="DD545" i="9"/>
  <c r="DD580" i="9"/>
  <c r="CF376" i="9"/>
  <c r="DD77" i="9"/>
  <c r="DD844" i="9"/>
  <c r="DD160" i="9"/>
  <c r="DD72" i="9"/>
  <c r="DD781" i="9"/>
  <c r="DD265" i="9"/>
  <c r="CV245" i="9"/>
  <c r="DD110" i="9"/>
  <c r="DD535" i="9"/>
  <c r="CV277" i="9"/>
  <c r="CN130" i="9"/>
  <c r="CV270" i="9"/>
  <c r="DD217" i="9"/>
  <c r="DD872" i="9"/>
  <c r="DD335" i="9"/>
  <c r="DD406" i="9"/>
  <c r="DD66" i="9"/>
  <c r="DD249" i="9"/>
  <c r="DD618" i="9"/>
  <c r="DD595" i="9"/>
  <c r="DD736" i="9"/>
  <c r="DD129" i="9"/>
  <c r="CN167" i="9"/>
  <c r="DD287" i="9"/>
  <c r="DD850" i="9"/>
  <c r="DD783" i="9"/>
  <c r="CV205" i="9"/>
  <c r="DD39" i="9"/>
  <c r="CV220" i="9"/>
  <c r="DD463" i="9"/>
  <c r="DD778" i="9"/>
  <c r="CV317" i="9"/>
  <c r="CN129" i="9"/>
  <c r="CV243" i="9"/>
  <c r="CN156" i="9"/>
  <c r="CF180" i="9"/>
  <c r="DD382" i="9"/>
  <c r="DD537" i="9"/>
  <c r="DD467" i="9"/>
  <c r="DD23" i="9"/>
  <c r="DD94" i="9"/>
  <c r="DD639" i="9"/>
  <c r="DD429" i="9"/>
  <c r="DD242" i="9"/>
  <c r="DD214" i="9"/>
  <c r="DD310" i="9"/>
  <c r="DD113" i="9"/>
  <c r="DD675" i="9"/>
  <c r="DD673" i="9"/>
  <c r="DD756" i="9"/>
  <c r="DD234" i="9"/>
  <c r="CF66" i="9"/>
  <c r="DD67" i="9"/>
  <c r="DD549" i="9"/>
  <c r="DD84" i="9"/>
  <c r="DD724" i="9"/>
  <c r="DD43" i="9"/>
  <c r="DD263" i="9"/>
  <c r="DD250" i="9"/>
  <c r="DD433" i="9"/>
  <c r="DD633" i="9"/>
  <c r="CV332" i="9"/>
  <c r="DD825" i="9"/>
  <c r="DD682" i="9"/>
  <c r="DD327" i="9"/>
  <c r="DD276" i="9"/>
  <c r="DD837" i="9"/>
  <c r="DD342" i="9"/>
  <c r="DD226" i="9"/>
  <c r="DD97" i="9"/>
  <c r="DD261" i="9"/>
  <c r="DD480" i="9"/>
  <c r="DD757" i="9"/>
  <c r="DD328" i="9"/>
  <c r="DD541" i="9"/>
  <c r="DD378" i="9"/>
  <c r="DD860" i="9"/>
  <c r="DD332" i="9"/>
  <c r="DD157" i="9"/>
  <c r="DD333" i="9"/>
  <c r="DD773" i="9"/>
  <c r="DD184" i="9"/>
  <c r="DD765" i="9"/>
  <c r="DD411" i="9"/>
  <c r="DD474" i="9"/>
  <c r="DD65" i="9"/>
  <c r="DD587" i="9"/>
  <c r="DD37" i="9"/>
  <c r="DD863" i="9"/>
  <c r="DD462" i="9"/>
  <c r="DD38" i="9"/>
  <c r="DD578" i="9"/>
  <c r="DD345" i="9"/>
  <c r="CN61" i="9"/>
  <c r="DD237" i="9"/>
  <c r="DD343" i="9"/>
  <c r="DD513" i="9"/>
  <c r="DD694" i="9"/>
  <c r="DD376" i="9"/>
  <c r="DD827" i="9"/>
  <c r="DD779" i="9"/>
  <c r="DD424" i="9"/>
  <c r="DD213" i="9"/>
  <c r="DD324" i="9"/>
  <c r="DD409" i="9"/>
  <c r="DD864" i="9"/>
  <c r="DD251" i="9"/>
  <c r="DD645" i="9"/>
  <c r="DD222" i="9"/>
  <c r="DD294" i="9"/>
  <c r="DD362" i="9"/>
  <c r="DD810" i="9"/>
  <c r="DD478" i="9"/>
  <c r="DD300" i="9"/>
  <c r="DD162" i="9"/>
  <c r="DD248" i="9"/>
  <c r="DD707" i="9"/>
  <c r="DD338" i="9"/>
  <c r="DD298" i="9"/>
  <c r="DD246" i="9"/>
  <c r="DD755" i="9"/>
  <c r="DD320" i="9"/>
  <c r="DD436" i="9"/>
  <c r="CN192" i="9"/>
  <c r="DD620" i="9"/>
  <c r="DD155" i="9"/>
  <c r="DD704" i="9"/>
  <c r="DD597" i="9"/>
  <c r="DD563" i="9"/>
  <c r="DD210" i="9"/>
  <c r="DD34" i="9"/>
  <c r="DD690" i="9"/>
  <c r="CV103" i="9"/>
  <c r="CV345" i="9"/>
  <c r="DD651" i="9"/>
  <c r="DD822" i="9"/>
  <c r="DD238" i="9"/>
  <c r="DD500" i="9"/>
  <c r="DD865" i="9"/>
  <c r="DD730" i="9"/>
  <c r="CN110" i="9"/>
  <c r="DD379" i="9"/>
  <c r="DD744" i="9"/>
  <c r="DD87" i="9"/>
  <c r="CF62" i="9"/>
  <c r="DD264" i="9"/>
  <c r="DD685" i="9"/>
  <c r="DD490" i="9"/>
  <c r="DD466" i="9"/>
  <c r="CN189" i="9"/>
  <c r="DD713" i="9"/>
  <c r="DD839" i="9"/>
  <c r="DD606" i="9"/>
  <c r="AN19" i="13"/>
  <c r="AP19" i="13" s="1"/>
  <c r="EF6" i="9" l="1"/>
  <c r="E11" i="16" s="1"/>
  <c r="DX6" i="9"/>
  <c r="E10" i="16" s="1"/>
  <c r="BF6" i="9"/>
  <c r="AN20" i="13"/>
  <c r="AP20" i="13" s="1"/>
  <c r="EI6" i="9" l="1"/>
  <c r="EA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H6" i="9" l="1"/>
  <c r="E10" i="15" s="1"/>
  <c r="DK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CZ11" i="9"/>
  <c r="DC11" i="9" s="1"/>
  <c r="CZ9" i="9"/>
  <c r="CZ8" i="9"/>
  <c r="CZ7" i="9"/>
  <c r="CZ13" i="9" s="1"/>
  <c r="CR11" i="9"/>
  <c r="CU11" i="9" s="1"/>
  <c r="CR9" i="9"/>
  <c r="CR8" i="9"/>
  <c r="CR7" i="9"/>
  <c r="CR14" i="9" s="1"/>
  <c r="CZ14" i="9" l="1"/>
  <c r="CZ15" i="9"/>
  <c r="CZ16" i="9"/>
  <c r="Y16" i="13"/>
  <c r="Z10" i="13"/>
  <c r="CR13" i="9"/>
  <c r="CR15" i="9"/>
  <c r="CR16" i="9"/>
  <c r="DC7" i="9"/>
  <c r="CU7" i="9"/>
  <c r="CJ11" i="9"/>
  <c r="CM11" i="9" s="1"/>
  <c r="CJ9" i="9"/>
  <c r="CJ8" i="9"/>
  <c r="CJ7" i="9"/>
  <c r="CJ13" i="9" s="1"/>
  <c r="CB11" i="9"/>
  <c r="CB9" i="9"/>
  <c r="CB8" i="9"/>
  <c r="CB7" i="9"/>
  <c r="I9" i="15" l="1"/>
  <c r="H9" i="15"/>
  <c r="CB14" i="9"/>
  <c r="F9" i="15"/>
  <c r="G9" i="15"/>
  <c r="Z11" i="13"/>
  <c r="AA10" i="13"/>
  <c r="Y17" i="13"/>
  <c r="CJ15" i="9"/>
  <c r="CJ16" i="9"/>
  <c r="CJ14" i="9"/>
  <c r="CB15" i="9"/>
  <c r="CB16" i="9"/>
  <c r="CB13" i="9"/>
  <c r="CM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4" i="3"/>
  <c r="N51" i="3"/>
  <c r="N52" i="3"/>
  <c r="C15" i="9"/>
  <c r="C14" i="9" l="1"/>
  <c r="F9" i="9"/>
  <c r="C13" i="9"/>
  <c r="BT7" i="9"/>
  <c r="BT9" i="9"/>
  <c r="Q7" i="9"/>
  <c r="Q9" i="9"/>
  <c r="AB7" i="9"/>
  <c r="AB9" i="9"/>
  <c r="AM7" i="9"/>
  <c r="AM9" i="9"/>
  <c r="AX7" i="9"/>
  <c r="AX9" i="9"/>
  <c r="BI7" i="9"/>
  <c r="BI9" i="9"/>
  <c r="BF14" i="9"/>
  <c r="BQ15" i="9"/>
  <c r="S40" i="3"/>
  <c r="P75" i="3"/>
  <c r="O88" i="3"/>
  <c r="N88" i="3"/>
  <c r="O87" i="3"/>
  <c r="N87" i="3"/>
  <c r="P74" i="3"/>
  <c r="P73" i="3"/>
  <c r="O86" i="3"/>
  <c r="N86" i="3"/>
  <c r="R86" i="3" s="1"/>
  <c r="N85" i="3"/>
  <c r="O85" i="3"/>
  <c r="P72" i="3"/>
  <c r="N84" i="3"/>
  <c r="O84" i="3"/>
  <c r="P71" i="3"/>
  <c r="N83" i="3"/>
  <c r="O83" i="3"/>
  <c r="P70" i="3"/>
  <c r="P69" i="3"/>
  <c r="N82" i="3"/>
  <c r="O82" i="3"/>
  <c r="P68" i="3"/>
  <c r="N68" i="3"/>
  <c r="O81" i="3"/>
  <c r="N81" i="3"/>
  <c r="P67" i="3"/>
  <c r="O80" i="3"/>
  <c r="N80" i="3"/>
  <c r="P66" i="3"/>
  <c r="N79" i="3"/>
  <c r="O79" i="3"/>
  <c r="N66" i="3"/>
  <c r="N56" i="3"/>
  <c r="N59" i="3"/>
  <c r="N57" i="3"/>
  <c r="BQ14" i="9"/>
  <c r="AU14" i="9"/>
  <c r="N14" i="9"/>
  <c r="C16" i="9"/>
  <c r="N53" i="3"/>
  <c r="N58" i="3"/>
  <c r="U73" i="3"/>
  <c r="U72" i="3"/>
  <c r="AJ14" i="9"/>
  <c r="U69" i="3"/>
  <c r="U70" i="3"/>
  <c r="N15" i="9"/>
  <c r="N13" i="9"/>
  <c r="AJ13" i="9"/>
  <c r="AJ16" i="9"/>
  <c r="AJ15" i="9"/>
  <c r="N16" i="9"/>
  <c r="AU15" i="9"/>
  <c r="AU13" i="9"/>
  <c r="Y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U16" i="9"/>
  <c r="BQ13" i="9"/>
  <c r="BF13" i="9"/>
  <c r="BQ16" i="9"/>
  <c r="Q37" i="3"/>
  <c r="Q32" i="3"/>
  <c r="O67" i="3"/>
  <c r="N75" i="3"/>
  <c r="O68" i="3"/>
  <c r="Q36" i="3"/>
  <c r="N74" i="3"/>
  <c r="Y15" i="9"/>
  <c r="Y16" i="9"/>
  <c r="N34" i="3"/>
  <c r="P34" i="3" s="1"/>
  <c r="Y14" i="9"/>
  <c r="BF15" i="9"/>
  <c r="BF16" i="9"/>
  <c r="Q39" i="3"/>
  <c r="N39" i="3"/>
  <c r="P39" i="3" s="1"/>
  <c r="N38" i="3"/>
  <c r="P38" i="3" s="1"/>
  <c r="Q38" i="3"/>
  <c r="S38" i="3"/>
  <c r="U67" i="3"/>
  <c r="S36" i="3"/>
  <c r="S35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R87" i="3" l="1"/>
  <c r="R80" i="3"/>
  <c r="R88" i="3"/>
  <c r="R82" i="3"/>
  <c r="R81" i="3"/>
  <c r="R85" i="3"/>
  <c r="R84" i="3"/>
  <c r="R83" i="3"/>
  <c r="R79" i="3"/>
  <c r="L11" i="13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R66" i="3"/>
  <c r="O73" i="3"/>
  <c r="R73" i="3" s="1"/>
  <c r="N41" i="3"/>
  <c r="P41" i="3" s="1"/>
  <c r="Q34" i="3"/>
  <c r="U75" i="3"/>
  <c r="Y6" i="9" l="1"/>
  <c r="R70" i="3"/>
  <c r="Y22" i="13"/>
  <c r="Z16" i="13"/>
  <c r="AA15" i="13"/>
  <c r="J14" i="13"/>
  <c r="L13" i="13"/>
  <c r="AB6" i="9" l="1"/>
  <c r="E10" i="8"/>
  <c r="F11" i="8" s="1"/>
  <c r="AU6" i="9"/>
  <c r="Z17" i="13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Z6" i="9" l="1"/>
  <c r="CR6" i="9"/>
  <c r="CJ6" i="9"/>
  <c r="CB6" i="9"/>
  <c r="Z23" i="13"/>
  <c r="AA22" i="13"/>
  <c r="Y29" i="13"/>
  <c r="L20" i="13"/>
  <c r="J21" i="13"/>
  <c r="E9" i="15" l="1"/>
  <c r="CU6" i="9"/>
  <c r="F11" i="16"/>
  <c r="CM6" i="9"/>
  <c r="F10" i="16"/>
  <c r="E8" i="14"/>
  <c r="F9" i="14" s="1"/>
  <c r="F9" i="16"/>
  <c r="DC6" i="9"/>
  <c r="E10" i="14"/>
  <c r="F11" i="14" s="1"/>
  <c r="E11" i="14"/>
  <c r="E9" i="14"/>
  <c r="F10" i="14" s="1"/>
  <c r="CE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N6" i="9" l="1"/>
  <c r="Q6" i="9" s="1"/>
  <c r="AJ6" i="9"/>
  <c r="E12" i="8" s="1"/>
  <c r="BI6" i="9"/>
  <c r="BQ6" i="9"/>
  <c r="E14" i="8" s="1"/>
  <c r="Y34" i="13"/>
  <c r="Z28" i="13"/>
  <c r="L25" i="13"/>
  <c r="J26" i="13"/>
  <c r="AX6" i="9" l="1"/>
  <c r="E13" i="8"/>
  <c r="F14" i="8" s="1"/>
  <c r="AM6" i="9"/>
  <c r="F13" i="8"/>
  <c r="E8" i="8"/>
  <c r="F9" i="8" s="1"/>
  <c r="E8" i="15"/>
  <c r="E9" i="8"/>
  <c r="F10" i="8" s="1"/>
  <c r="F6" i="9"/>
  <c r="E11" i="8"/>
  <c r="F12" i="8" s="1"/>
  <c r="BT6" i="9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<sst xmlns="http://schemas.openxmlformats.org/spreadsheetml/2006/main" count="25118" uniqueCount="7352">
  <si>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</si>
  <si>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</si>
  <si>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</si>
  <si>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</si>
  <si>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</si>
  <si>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</si>
  <si>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</si>
  <si>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</si>
  <si>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</si>
  <si>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</si>
  <si>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</si>
  <si>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</si>
  <si>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</si>
  <si>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</si>
  <si>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</si>
  <si>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</si>
  <si>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</si>
  <si>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</si>
  <si>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</si>
  <si>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</si>
  <si>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</si>
  <si>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</si>
  <si>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</si>
  <si>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</si>
  <si>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</si>
  <si>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</si>
  <si>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</si>
  <si>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</si>
  <si>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</si>
  <si>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</si>
  <si>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</si>
  <si>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</si>
  <si>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</si>
  <si>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</si>
  <si>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</si>
  <si>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</si>
  <si>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</si>
  <si>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</si>
  <si>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</si>
  <si>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</si>
  <si>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</si>
  <si>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</si>
  <si>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</si>
  <si>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</si>
  <si>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</si>
  <si>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</si>
  <si>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</si>
  <si>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</si>
  <si>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</si>
  <si>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</si>
  <si>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</si>
  <si>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</si>
  <si>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</si>
  <si>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</si>
  <si>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</si>
  <si>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</si>
  <si>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</si>
  <si>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</si>
  <si>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</si>
  <si>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</si>
  <si>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</si>
  <si>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</si>
  <si>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</si>
  <si>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</si>
  <si>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</si>
  <si>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</si>
  <si>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</si>
  <si>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</si>
  <si>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</si>
  <si>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</si>
  <si>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</si>
  <si>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</si>
  <si>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</si>
  <si>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</si>
  <si>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</si>
  <si>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</si>
  <si>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</si>
  <si>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</si>
  <si>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</si>
  <si>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</si>
  <si>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</si>
  <si>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</si>
  <si>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</si>
  <si>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</si>
  <si>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</si>
  <si>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</si>
  <si>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</si>
  <si>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</si>
  <si>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</si>
  <si>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</si>
  <si>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</si>
  <si>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</si>
  <si>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</si>
  <si>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</si>
  <si>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</si>
  <si>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</si>
  <si>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</si>
  <si>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</si>
  <si>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</si>
  <si>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</si>
  <si>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</si>
  <si>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</si>
  <si>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</si>
  <si>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</si>
  <si>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</si>
  <si>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</si>
  <si>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</si>
  <si>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</si>
  <si>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</si>
  <si>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</si>
  <si>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</si>
  <si>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</si>
  <si>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</si>
  <si>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</si>
  <si>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</si>
  <si>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</si>
  <si>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</si>
  <si>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</si>
  <si>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</si>
  <si>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</si>
  <si>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</si>
  <si>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</si>
  <si>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</si>
  <si>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</si>
  <si>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</si>
  <si>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</si>
  <si>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</si>
  <si>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</si>
  <si>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</si>
  <si>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</si>
  <si>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</si>
  <si>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</si>
  <si>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</si>
  <si>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</si>
  <si>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</si>
  <si>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</si>
  <si>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</si>
  <si>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</si>
  <si>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</si>
  <si>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</si>
  <si>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</si>
  <si>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</si>
  <si>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</si>
  <si>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</si>
  <si>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</si>
  <si>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</si>
  <si>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</si>
  <si>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</si>
  <si>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</si>
  <si>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</si>
  <si>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</si>
  <si>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</si>
  <si>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</si>
  <si>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</si>
  <si>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</si>
  <si>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</si>
  <si>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</si>
  <si>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</si>
  <si>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</si>
  <si>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</si>
  <si>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</si>
  <si>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</si>
  <si>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</si>
  <si>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</si>
  <si>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</si>
  <si>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</si>
  <si>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</si>
  <si>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</si>
  <si>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</si>
  <si>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</si>
  <si>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</si>
  <si>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</si>
  <si>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</si>
  <si>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</si>
  <si>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</si>
  <si>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</si>
  <si>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</si>
  <si>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</si>
  <si>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</si>
  <si>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</si>
  <si>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</si>
  <si>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</si>
  <si>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</si>
  <si>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</si>
  <si>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</si>
  <si>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</si>
  <si>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</si>
  <si>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</si>
  <si>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</si>
  <si>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</si>
  <si>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</si>
  <si>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</si>
  <si>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</si>
  <si>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</si>
  <si>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</si>
  <si>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</si>
  <si>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</si>
  <si>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</si>
  <si>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</si>
  <si>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</si>
  <si>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</si>
  <si>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</si>
  <si>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</si>
  <si>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</si>
  <si>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</si>
  <si>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</si>
  <si>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</si>
  <si>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</si>
  <si>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</si>
  <si>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</si>
  <si>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</si>
  <si>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</si>
  <si>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</si>
  <si>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</si>
  <si>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</si>
  <si>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</si>
  <si>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</si>
  <si>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</si>
  <si>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</si>
  <si>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</si>
  <si>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</si>
  <si>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</si>
  <si>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</si>
  <si>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</si>
  <si>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</si>
  <si>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</si>
  <si>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</si>
  <si>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</si>
  <si>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</si>
  <si>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</si>
  <si>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</si>
  <si>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</si>
  <si>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</si>
  <si>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</si>
  <si>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</si>
  <si>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</si>
  <si>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</si>
  <si>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</si>
  <si>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</si>
  <si>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</si>
  <si>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</si>
  <si>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</si>
  <si>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</si>
  <si>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</si>
  <si>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</si>
  <si>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</si>
  <si>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</si>
  <si>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</si>
  <si>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</si>
  <si>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</si>
  <si>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</si>
  <si>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</si>
  <si>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</si>
  <si>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</si>
  <si>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</si>
  <si>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</si>
  <si>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</si>
  <si>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</si>
  <si>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</si>
  <si>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</si>
  <si>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</si>
  <si>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</si>
  <si>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</si>
  <si>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</si>
  <si>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</si>
  <si>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</si>
  <si>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</si>
  <si>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</si>
  <si>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</si>
  <si>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</si>
  <si>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</si>
  <si>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</si>
  <si>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</si>
  <si>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</si>
  <si>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</si>
  <si>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</si>
  <si>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</si>
  <si>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</si>
  <si>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</si>
  <si>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</si>
  <si>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</si>
  <si>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</si>
  <si>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</si>
  <si>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</si>
  <si>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</si>
  <si>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</si>
  <si>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</si>
  <si>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</si>
  <si>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</si>
  <si>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</si>
  <si>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</si>
  <si>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</si>
  <si>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</si>
  <si>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</si>
  <si>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</si>
  <si>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</si>
  <si>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</si>
  <si>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</si>
  <si>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</si>
  <si>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</si>
  <si>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</si>
  <si>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</si>
  <si>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</si>
  <si>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</si>
  <si>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</si>
  <si>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</si>
  <si>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</si>
  <si>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</si>
  <si>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</si>
  <si>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</si>
  <si>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</si>
  <si>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</si>
  <si>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</si>
  <si>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</si>
  <si>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</si>
  <si>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</si>
  <si>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</si>
  <si>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</si>
  <si>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</si>
  <si>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</si>
  <si>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</si>
  <si>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</si>
  <si>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</si>
  <si>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</si>
  <si>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</si>
  <si>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</si>
  <si>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</si>
  <si>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</si>
  <si>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</si>
  <si>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</si>
  <si>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</si>
  <si>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</si>
  <si>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</si>
  <si>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</si>
  <si>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</si>
  <si>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</si>
  <si>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</si>
  <si>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</si>
  <si>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</si>
  <si>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</si>
  <si>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</si>
  <si>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</si>
  <si>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</si>
  <si>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</si>
  <si>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</si>
  <si>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</si>
  <si>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</si>
  <si>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</si>
  <si>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</si>
  <si>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</si>
  <si>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</si>
  <si>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</si>
  <si>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</si>
  <si>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</si>
  <si>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</si>
  <si>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</si>
  <si>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</si>
  <si>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</si>
  <si>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</si>
  <si>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</si>
  <si>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</si>
  <si>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</si>
  <si>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</si>
  <si>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</si>
  <si>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</si>
  <si>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</si>
  <si>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</si>
  <si>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</si>
  <si>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</si>
  <si>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</si>
  <si>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</si>
  <si>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</si>
  <si>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</si>
  <si>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</si>
  <si>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</si>
  <si>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</si>
  <si>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</si>
  <si>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</si>
  <si>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</si>
  <si>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</si>
  <si>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</si>
  <si>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</si>
  <si>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</si>
  <si>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</si>
  <si>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</si>
  <si>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</si>
  <si>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</si>
  <si>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</si>
  <si>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</si>
  <si>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</si>
  <si>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</si>
  <si>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</si>
  <si>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</si>
  <si>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</si>
  <si>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</si>
  <si>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</si>
  <si>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</si>
  <si>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</si>
  <si>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</si>
  <si>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</si>
  <si>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</si>
  <si>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</si>
  <si>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</si>
  <si>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</si>
  <si>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</si>
  <si>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</si>
  <si>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</si>
  <si>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</si>
  <si>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</si>
  <si>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</si>
  <si>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</si>
  <si>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</si>
  <si>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</si>
  <si>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</si>
  <si>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</si>
  <si>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</si>
  <si>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</si>
  <si>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</si>
  <si>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</si>
  <si>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</si>
  <si>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</si>
  <si>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</si>
  <si>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</si>
  <si>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</si>
  <si>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</si>
  <si>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</si>
  <si>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</si>
  <si>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</si>
  <si>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</si>
  <si>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</si>
  <si>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</si>
  <si>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</si>
  <si>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</si>
  <si>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</si>
  <si>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</si>
  <si>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</si>
  <si>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</si>
  <si>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</si>
  <si>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</si>
  <si>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</si>
  <si>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</si>
  <si>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</si>
  <si>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</si>
  <si>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</si>
  <si>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</si>
  <si>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</si>
  <si>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</si>
  <si>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</si>
  <si>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</si>
  <si>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</si>
  <si>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</si>
  <si>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</si>
  <si>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</si>
  <si>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</si>
  <si>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</si>
  <si>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</si>
  <si>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</si>
  <si>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</si>
  <si>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</si>
  <si>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</si>
  <si>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</si>
  <si>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</si>
  <si>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</si>
  <si>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</si>
  <si>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</si>
  <si>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</si>
  <si>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</si>
  <si>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</si>
  <si>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</si>
  <si>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</si>
  <si>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</si>
  <si>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</si>
  <si>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</si>
  <si>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</si>
  <si>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</si>
  <si>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</si>
  <si>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</si>
  <si>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</si>
  <si>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</si>
  <si>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</si>
  <si>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</si>
  <si>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</si>
  <si>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</si>
  <si>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</si>
  <si>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</si>
  <si>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</si>
  <si>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</si>
  <si>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</si>
  <si>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</si>
  <si>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</si>
  <si>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</si>
  <si>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</si>
  <si>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</si>
  <si>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</si>
  <si>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</si>
  <si>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</si>
  <si>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</si>
  <si>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</si>
  <si>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</si>
  <si>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</si>
  <si>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</si>
  <si>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</si>
  <si>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</si>
  <si>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</si>
  <si>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</si>
  <si>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</si>
  <si>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</si>
  <si>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</si>
  <si>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</si>
  <si>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</si>
  <si>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</si>
  <si>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</si>
  <si>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</si>
  <si>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</si>
  <si>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</si>
  <si>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</si>
  <si>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</si>
  <si>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</si>
  <si>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</si>
  <si>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</si>
  <si>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</si>
  <si>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</si>
  <si>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</si>
  <si>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</si>
  <si>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</si>
  <si>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</si>
  <si>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</si>
  <si>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</si>
  <si>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</si>
  <si>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</si>
  <si>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</si>
  <si>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</si>
  <si>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</si>
  <si>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</si>
  <si>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</si>
  <si>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</si>
  <si>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</si>
  <si>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</si>
  <si>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</si>
  <si>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</si>
  <si>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</si>
  <si>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</si>
  <si>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</si>
  <si>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</si>
  <si>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</si>
  <si>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</si>
  <si>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</si>
  <si>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</si>
  <si>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</si>
  <si>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</si>
  <si>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</si>
  <si>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</si>
  <si>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</si>
  <si>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</si>
  <si>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</si>
  <si>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</si>
  <si>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</si>
  <si>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</si>
  <si>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</si>
  <si>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</si>
  <si>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</si>
  <si>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</si>
  <si>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</si>
  <si>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</si>
  <si>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</si>
  <si>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</si>
  <si>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</si>
  <si>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</si>
  <si>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</si>
  <si>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</si>
  <si>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</si>
  <si>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</si>
  <si>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</si>
  <si>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</si>
  <si>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</si>
  <si>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</si>
  <si>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</si>
  <si>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</si>
  <si>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</si>
  <si>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</si>
  <si>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</si>
  <si>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</si>
  <si>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</si>
  <si>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</si>
  <si>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</si>
  <si>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</si>
  <si>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</si>
  <si>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</si>
  <si>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</si>
  <si>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</si>
  <si>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</si>
  <si>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</si>
  <si>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</si>
  <si>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</si>
  <si>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</si>
  <si>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</si>
  <si>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</si>
  <si>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</si>
  <si>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</si>
  <si>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</si>
  <si>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</si>
  <si>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</si>
  <si>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</si>
  <si>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</si>
  <si>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</si>
  <si>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</si>
  <si>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</si>
  <si>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</si>
  <si>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</si>
  <si>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</si>
  <si>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</si>
  <si>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</si>
  <si>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</si>
  <si>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</si>
  <si>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</si>
  <si>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</si>
  <si>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</si>
  <si>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</si>
  <si>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</si>
  <si>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</si>
  <si>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</si>
  <si>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</si>
  <si>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</si>
  <si>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</si>
  <si>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</si>
  <si>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</si>
  <si>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</si>
  <si>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</si>
  <si>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</si>
  <si>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</si>
  <si>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</si>
  <si>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</si>
  <si>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</si>
  <si>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</si>
  <si>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</si>
  <si>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</si>
  <si>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</si>
  <si>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</si>
  <si>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</si>
  <si>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</si>
  <si>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</si>
  <si>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</si>
  <si>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</si>
  <si>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</si>
  <si>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</si>
  <si>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</si>
  <si>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</si>
  <si>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</si>
  <si>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</si>
  <si>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</si>
  <si>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</si>
  <si>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</si>
  <si>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rapido y poca duracion</t>
  </si>
  <si>
    <t>lento y mas duracion</t>
  </si>
  <si>
    <t>v</t>
  </si>
  <si>
    <t>Lo hacemos asi?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</si>
  <si>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</si>
  <si>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</si>
  <si>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</si>
  <si>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</si>
  <si>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</si>
  <si>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</si>
  <si>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</si>
  <si>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</si>
  <si>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</si>
  <si>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</si>
  <si>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</si>
  <si>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</si>
  <si>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</si>
  <si>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</si>
  <si>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</si>
  <si>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</si>
  <si>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</si>
  <si>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</si>
  <si>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</si>
  <si>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</si>
  <si>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</si>
  <si>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</si>
  <si>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</si>
  <si>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</si>
  <si>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</si>
  <si>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</si>
  <si>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</si>
  <si>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</si>
  <si>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</si>
  <si>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</si>
  <si>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</si>
  <si>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</si>
  <si>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</si>
  <si>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</si>
  <si>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</si>
  <si>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</si>
  <si>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</si>
  <si>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</si>
  <si>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</si>
  <si>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</si>
  <si>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</si>
  <si>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</si>
  <si>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</si>
  <si>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</si>
  <si>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</si>
  <si>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</si>
  <si>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</si>
  <si>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</si>
  <si>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</si>
  <si>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</si>
  <si>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</si>
  <si>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</si>
  <si>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</si>
  <si>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</si>
  <si>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</si>
  <si>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</si>
  <si>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</si>
  <si>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</si>
  <si>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</si>
  <si>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</si>
  <si>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</si>
  <si>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</si>
  <si>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</si>
  <si>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</si>
  <si>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</si>
  <si>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</si>
  <si>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</si>
  <si>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</si>
  <si>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</si>
  <si>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</si>
  <si>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</si>
  <si>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</si>
  <si>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</si>
  <si>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</si>
  <si>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</si>
  <si>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</si>
  <si>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</si>
  <si>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</si>
  <si>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</si>
  <si>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</si>
  <si>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</si>
  <si>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</si>
  <si>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</si>
  <si>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</si>
  <si>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</si>
  <si>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</si>
  <si>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</si>
  <si>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</si>
  <si>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</si>
  <si>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</si>
  <si>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</si>
  <si>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</si>
  <si>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</si>
  <si>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</si>
  <si>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</si>
  <si>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</si>
  <si>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</si>
  <si>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</si>
  <si>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</si>
  <si>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</si>
  <si>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</si>
  <si>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</si>
  <si>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</si>
  <si>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</si>
  <si>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</si>
  <si>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</si>
  <si>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</si>
  <si>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</si>
  <si>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</si>
  <si>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</si>
  <si>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</si>
  <si>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</si>
  <si>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</si>
  <si>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</si>
  <si>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</si>
  <si>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</si>
  <si>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</si>
  <si>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</si>
  <si>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</si>
  <si>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</si>
  <si>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</si>
  <si>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</si>
  <si>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</si>
  <si>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</si>
  <si>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</si>
  <si>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</si>
  <si>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</si>
  <si>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</si>
  <si>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</si>
  <si>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</si>
  <si>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</si>
  <si>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</si>
  <si>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</si>
  <si>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</si>
  <si>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</si>
  <si>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</si>
  <si>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</si>
  <si>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</si>
  <si>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</si>
  <si>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</si>
  <si>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</si>
  <si>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</si>
  <si>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</si>
  <si>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</si>
  <si>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</si>
  <si>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</si>
  <si>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</si>
  <si>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</si>
  <si>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</si>
  <si>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</si>
  <si>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</si>
  <si>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</si>
  <si>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</si>
  <si>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</si>
  <si>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</si>
  <si>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</si>
  <si>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</si>
  <si>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</si>
  <si>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</si>
  <si>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</si>
  <si>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</si>
  <si>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</si>
  <si>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</si>
  <si>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</si>
  <si>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</si>
  <si>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</si>
  <si>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</si>
  <si>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</si>
  <si>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</si>
  <si>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</si>
  <si>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</si>
  <si>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</si>
  <si>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</si>
  <si>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</si>
  <si>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</si>
  <si>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</si>
  <si>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</si>
  <si>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</si>
  <si>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</si>
  <si>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</si>
  <si>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</si>
  <si>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</si>
  <si>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</si>
  <si>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</si>
  <si>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</si>
  <si>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</si>
  <si>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</si>
  <si>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</si>
  <si>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</si>
  <si>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</si>
  <si>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</si>
  <si>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</si>
  <si>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</si>
  <si>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</si>
  <si>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</si>
  <si>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</si>
  <si>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</si>
  <si>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</si>
  <si>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</si>
  <si>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</si>
  <si>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</si>
  <si>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</si>
  <si>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</si>
  <si>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</si>
  <si>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</si>
  <si>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</si>
  <si>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</si>
  <si>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</si>
  <si>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</si>
  <si>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</si>
  <si>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</si>
  <si>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</si>
  <si>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</si>
  <si>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</si>
  <si>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</si>
  <si>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</si>
  <si>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</si>
  <si>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</si>
  <si>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</si>
  <si>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</si>
  <si>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</si>
  <si>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</si>
  <si>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</si>
  <si>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</si>
  <si>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</si>
  <si>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</si>
  <si>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</si>
  <si>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</si>
  <si>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</si>
  <si>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</si>
  <si>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</si>
  <si>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</si>
  <si>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</si>
  <si>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</si>
  <si>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</si>
  <si>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</si>
  <si>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</si>
  <si>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</si>
  <si>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</si>
  <si>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</si>
  <si>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</si>
  <si>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</si>
  <si>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</si>
  <si>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</si>
  <si>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</si>
  <si>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</si>
  <si>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</si>
  <si>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</si>
  <si>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</si>
  <si>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</si>
  <si>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</si>
  <si>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</si>
  <si>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</si>
  <si>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</si>
  <si>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</si>
  <si>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</si>
  <si>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</si>
  <si>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</si>
  <si>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</si>
  <si>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</si>
  <si>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</si>
  <si>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</si>
  <si>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</si>
  <si>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</si>
  <si>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</si>
  <si>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</si>
  <si>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</si>
  <si>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</si>
  <si>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</si>
  <si>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</si>
  <si>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</si>
  <si>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</si>
  <si>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</si>
  <si>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</si>
  <si>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</si>
  <si>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</si>
  <si>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</si>
  <si>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</si>
  <si>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</si>
  <si>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</si>
  <si>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</si>
  <si>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</si>
  <si>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</si>
  <si>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</si>
  <si>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</si>
  <si>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</si>
  <si>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</si>
  <si>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</si>
  <si>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</si>
  <si>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</si>
  <si>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</si>
  <si>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</si>
  <si>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</si>
  <si>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</si>
  <si>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</si>
  <si>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</si>
  <si>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</si>
  <si>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</si>
  <si>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</si>
  <si>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</si>
  <si>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</si>
  <si>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</si>
  <si>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</si>
  <si>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</si>
  <si>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</si>
  <si>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</si>
  <si>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</si>
  <si>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</si>
  <si>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</si>
  <si>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</si>
  <si>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</si>
  <si>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</si>
  <si>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</si>
  <si>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</si>
  <si>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</si>
  <si>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</si>
  <si>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</si>
  <si>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</si>
  <si>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</si>
  <si>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</si>
  <si>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</si>
  <si>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</si>
  <si>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</si>
  <si>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</si>
  <si>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</si>
  <si>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</si>
  <si>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</si>
  <si>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</si>
  <si>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</si>
  <si>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</si>
  <si>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</si>
  <si>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</si>
  <si>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</si>
  <si>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</si>
  <si>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</si>
  <si>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</si>
  <si>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</si>
  <si>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</si>
  <si>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</si>
  <si>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</si>
  <si>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</si>
  <si>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</si>
  <si>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</si>
  <si>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</si>
  <si>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</si>
  <si>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</si>
  <si>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</si>
  <si>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</si>
  <si>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</si>
  <si>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</si>
  <si>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</si>
  <si>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</si>
  <si>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</si>
  <si>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</si>
  <si>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</si>
  <si>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</si>
  <si>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</si>
  <si>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</si>
  <si>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</si>
  <si>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</si>
  <si>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</si>
  <si>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</si>
  <si>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</si>
  <si>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</si>
  <si>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</si>
  <si>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</si>
  <si>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</si>
  <si>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</si>
  <si>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</si>
  <si>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</si>
  <si>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</si>
  <si>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</si>
  <si>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</si>
  <si>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</si>
  <si>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</si>
  <si>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</si>
  <si>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</si>
  <si>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</si>
  <si>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</si>
  <si>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</si>
  <si>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</si>
  <si>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</si>
  <si>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</si>
  <si>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</si>
  <si>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</si>
  <si>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</si>
  <si>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</si>
  <si>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</si>
  <si>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</si>
  <si>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</si>
  <si>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</si>
  <si>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</si>
  <si>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</si>
  <si>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</si>
  <si>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</si>
  <si>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</si>
  <si>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</si>
  <si>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</si>
  <si>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</si>
  <si>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</si>
  <si>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</si>
  <si>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</si>
  <si>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</si>
  <si>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</si>
  <si>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</si>
  <si>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</si>
  <si>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</si>
  <si>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</si>
  <si>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</si>
  <si>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</si>
  <si>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</si>
  <si>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</si>
  <si>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</si>
  <si>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</si>
  <si>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</si>
  <si>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</si>
  <si>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</si>
  <si>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</si>
  <si>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</si>
  <si>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</si>
  <si>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</si>
  <si>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</si>
  <si>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</si>
  <si>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</si>
  <si>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</si>
  <si>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</si>
  <si>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</si>
  <si>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</si>
  <si>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</si>
  <si>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</si>
  <si>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</si>
  <si>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</si>
  <si>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</si>
  <si>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</si>
  <si>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</si>
  <si>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</si>
  <si>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</si>
  <si>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</si>
  <si>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</si>
  <si>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</si>
  <si>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</si>
  <si>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</si>
  <si>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</si>
  <si>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</si>
  <si>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</si>
  <si>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</si>
  <si>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</si>
  <si>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</si>
  <si>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</si>
  <si>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</si>
  <si>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</si>
  <si>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</si>
  <si>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</si>
  <si>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</si>
  <si>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</si>
  <si>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</si>
  <si>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</si>
  <si>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</si>
  <si>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</si>
  <si>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</si>
  <si>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</si>
  <si>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</si>
  <si>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</si>
  <si>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</si>
  <si>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</si>
  <si>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</si>
  <si>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</si>
  <si>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</si>
  <si>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</si>
  <si>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</si>
  <si>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</si>
  <si>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</si>
  <si>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</si>
  <si>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</si>
  <si>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</si>
  <si>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</si>
  <si>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</si>
  <si>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</si>
  <si>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</si>
  <si>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</si>
  <si>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</si>
  <si>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</si>
  <si>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</si>
  <si>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</si>
  <si>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</si>
  <si>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</si>
  <si>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</si>
  <si>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</si>
  <si>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</si>
  <si>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</si>
  <si>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</si>
  <si>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</si>
  <si>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</si>
  <si>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</si>
  <si>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</si>
  <si>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</si>
  <si>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</si>
  <si>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</si>
  <si>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</si>
  <si>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</si>
  <si>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</si>
  <si>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</si>
  <si>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</si>
  <si>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</si>
  <si>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</si>
  <si>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</si>
  <si>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</si>
  <si>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</si>
  <si>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</si>
  <si>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</si>
  <si>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</si>
  <si>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</si>
  <si>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</si>
  <si>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</si>
  <si>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</si>
  <si>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</si>
  <si>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</si>
  <si>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</si>
  <si>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</si>
  <si>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</si>
  <si>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</si>
  <si>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</si>
  <si>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</si>
  <si>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</si>
  <si>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</si>
  <si>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</si>
  <si>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</si>
  <si>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</si>
  <si>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</si>
  <si>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</si>
  <si>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</si>
  <si>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</si>
  <si>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</si>
  <si>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</si>
  <si>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</si>
  <si>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</si>
  <si>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</si>
  <si>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</si>
  <si>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</si>
  <si>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</si>
  <si>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</si>
  <si>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</si>
  <si>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</si>
  <si>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</si>
  <si>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</si>
  <si>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</si>
  <si>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</si>
  <si>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</si>
  <si>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</si>
  <si>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</si>
  <si>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</si>
  <si>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</si>
  <si>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</si>
  <si>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</si>
  <si>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</si>
  <si>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</si>
  <si>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</si>
  <si>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</si>
  <si>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</si>
  <si>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</si>
  <si>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</si>
  <si>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</si>
  <si>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</si>
  <si>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</si>
  <si>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</si>
  <si>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</si>
  <si>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</si>
  <si>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</si>
  <si>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</si>
  <si>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</si>
  <si>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</si>
  <si>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</si>
  <si>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</si>
  <si>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</si>
  <si>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</si>
  <si>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</si>
  <si>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</si>
  <si>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</si>
  <si>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</si>
  <si>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</si>
  <si>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</si>
  <si>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</si>
  <si>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</si>
  <si>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</si>
  <si>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</si>
  <si>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</si>
  <si>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</si>
  <si>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</si>
  <si>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</si>
  <si>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</si>
  <si>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</si>
  <si>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</si>
  <si>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</si>
  <si>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</si>
  <si>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</si>
  <si>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</si>
  <si>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</si>
  <si>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</si>
  <si>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</si>
  <si>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</si>
  <si>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</si>
  <si>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</si>
  <si>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</si>
  <si>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</si>
  <si>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</si>
  <si>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</si>
  <si>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</si>
  <si>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</si>
  <si>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</si>
  <si>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</si>
  <si>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</si>
  <si>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</si>
  <si>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</si>
  <si>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</si>
  <si>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</si>
  <si>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</si>
  <si>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</si>
  <si>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</si>
  <si>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</si>
  <si>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</si>
  <si>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</si>
  <si>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</si>
  <si>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</si>
  <si>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</si>
  <si>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</si>
  <si>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</si>
  <si>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</si>
  <si>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</si>
  <si>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</si>
  <si>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</si>
  <si>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</si>
  <si>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</si>
  <si>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</si>
  <si>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</si>
  <si>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</si>
  <si>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</si>
  <si>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</si>
  <si>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</si>
  <si>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</si>
  <si>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</si>
  <si>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</si>
  <si>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</si>
  <si>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</si>
  <si>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</si>
  <si>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</si>
  <si>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</si>
  <si>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</si>
  <si>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</si>
  <si>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</si>
  <si>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</si>
  <si>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</si>
  <si>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</si>
  <si>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</si>
  <si>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</si>
  <si>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</si>
  <si>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</si>
  <si>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</si>
  <si>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</si>
  <si>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</si>
  <si>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</si>
  <si>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</si>
  <si>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</si>
  <si>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</si>
  <si>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</si>
  <si>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</si>
  <si>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</si>
  <si>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</si>
  <si>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</si>
  <si>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</si>
  <si>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</si>
  <si>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</si>
  <si>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</si>
  <si>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</si>
  <si>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</si>
  <si>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</si>
  <si>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</si>
  <si>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</si>
  <si>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</si>
  <si>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</si>
  <si>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</si>
  <si>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</si>
  <si>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</si>
  <si>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</si>
  <si>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</si>
  <si>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</si>
  <si>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</si>
  <si>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</si>
  <si>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</si>
  <si>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</si>
  <si>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</si>
  <si>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</si>
  <si>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</si>
  <si>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</si>
  <si>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</si>
  <si>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</si>
  <si>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</si>
  <si>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</si>
  <si>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</si>
  <si>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</si>
  <si>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</si>
  <si>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</si>
  <si>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</si>
  <si>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</si>
  <si>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</si>
  <si>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</si>
  <si>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</si>
  <si>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</si>
  <si>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</si>
  <si>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</si>
  <si>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</si>
  <si>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</si>
  <si>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</si>
  <si>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</si>
  <si>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</si>
  <si>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</si>
  <si>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</si>
  <si>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</si>
  <si>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</si>
  <si>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</si>
  <si>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</si>
  <si>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</si>
  <si>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</si>
  <si>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</si>
  <si>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</si>
  <si>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</si>
  <si>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</si>
  <si>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</si>
  <si>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</si>
  <si>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</si>
  <si>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</si>
  <si>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</si>
  <si>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</si>
  <si>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</si>
  <si>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</si>
  <si>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</si>
  <si>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</si>
  <si>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</si>
  <si>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</si>
  <si>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</si>
  <si>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</si>
  <si>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</si>
  <si>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</si>
  <si>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</si>
  <si>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</si>
  <si>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</si>
  <si>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</si>
  <si>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</si>
  <si>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</si>
  <si>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</si>
  <si>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</si>
  <si>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</si>
  <si>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</si>
  <si>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</si>
  <si>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</si>
  <si>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</si>
  <si>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</si>
  <si>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</si>
  <si>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</si>
  <si>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</si>
  <si>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</si>
  <si>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</si>
  <si>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</si>
  <si>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</si>
  <si>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</si>
  <si>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</si>
  <si>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</si>
  <si>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</si>
  <si>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</si>
  <si>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</si>
  <si>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</si>
  <si>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</si>
  <si>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</si>
  <si>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</si>
  <si>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</si>
  <si>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</si>
  <si>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</si>
  <si>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</si>
  <si>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</si>
  <si>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</si>
  <si>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</si>
  <si>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</si>
  <si>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</si>
  <si>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</si>
  <si>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</si>
  <si>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</si>
  <si>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</si>
  <si>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</si>
  <si>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</si>
  <si>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</si>
  <si>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</si>
  <si>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</si>
  <si>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</si>
  <si>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</si>
  <si>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</si>
  <si>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</si>
  <si>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</si>
  <si>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</si>
  <si>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</si>
  <si>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</si>
  <si>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</si>
  <si>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</si>
  <si>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</si>
  <si>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</si>
  <si>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</si>
  <si>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</si>
  <si>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</si>
  <si>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</si>
  <si>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</si>
  <si>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</si>
  <si>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</si>
  <si>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</si>
  <si>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</si>
  <si>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</si>
  <si>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</si>
  <si>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</si>
  <si>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</si>
  <si>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</si>
  <si>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</si>
  <si>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</si>
  <si>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</si>
  <si>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</si>
  <si>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</si>
  <si>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</si>
  <si>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</si>
  <si>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</si>
  <si>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</si>
  <si>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</si>
  <si>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</si>
  <si>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</si>
  <si>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</si>
  <si>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</si>
  <si>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</si>
  <si>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</si>
  <si>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</si>
  <si>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</si>
  <si>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</si>
  <si>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</si>
  <si>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</si>
  <si>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</si>
  <si>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</si>
  <si>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</si>
  <si>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</si>
  <si>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</si>
  <si>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</si>
  <si>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</si>
  <si>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</si>
  <si>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</si>
  <si>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</si>
  <si>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</si>
  <si>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</si>
  <si>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</si>
  <si>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</si>
  <si>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</si>
  <si>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</si>
  <si>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</si>
  <si>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</si>
  <si>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</si>
  <si>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</si>
  <si>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</si>
  <si>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</si>
  <si>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</si>
  <si>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</si>
  <si>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</si>
  <si>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</si>
  <si>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</si>
  <si>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</si>
  <si>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</si>
  <si>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</si>
  <si>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</si>
  <si>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</si>
  <si>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</si>
  <si>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</si>
  <si>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</si>
  <si>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</si>
  <si>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</si>
  <si>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</si>
  <si>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</si>
  <si>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</si>
  <si>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</si>
  <si>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</si>
  <si>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</si>
  <si>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</si>
  <si>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</si>
  <si>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</si>
  <si>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</si>
  <si>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</si>
  <si>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</si>
  <si>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</si>
  <si>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</si>
  <si>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</si>
  <si>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</si>
  <si>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</si>
  <si>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</si>
  <si>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</si>
  <si>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</si>
  <si>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</si>
  <si>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</si>
  <si>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</si>
  <si>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</si>
  <si>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</si>
  <si>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</si>
  <si>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</si>
  <si>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</si>
  <si>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</si>
  <si>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</si>
  <si>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</si>
  <si>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</si>
  <si>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</si>
  <si>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</si>
  <si>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</si>
  <si>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</si>
  <si>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</si>
  <si>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</si>
  <si>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</si>
  <si>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</si>
  <si>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</si>
  <si>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</si>
  <si>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</si>
  <si>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</si>
  <si>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</si>
  <si>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</si>
  <si>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</si>
  <si>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</si>
  <si>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</si>
  <si>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</si>
  <si>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</si>
  <si>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</si>
  <si>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</si>
  <si>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</si>
  <si>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</si>
  <si>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</si>
  <si>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</si>
  <si>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</si>
  <si>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</si>
  <si>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</si>
  <si>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</si>
  <si>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</si>
  <si>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</si>
  <si>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</si>
  <si>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</si>
  <si>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</si>
  <si>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</si>
  <si>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</si>
  <si>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</si>
  <si>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</si>
  <si>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</si>
  <si>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</si>
  <si>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</si>
  <si>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</si>
  <si>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</si>
  <si>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</si>
  <si>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</si>
  <si>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</si>
  <si>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</si>
  <si>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</si>
  <si>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</si>
  <si>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</si>
  <si>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</si>
  <si>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</si>
  <si>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</si>
  <si>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</si>
  <si>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</si>
  <si>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</si>
  <si>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</si>
  <si>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</si>
  <si>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</si>
  <si>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</si>
  <si>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</si>
  <si>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</si>
  <si>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</si>
  <si>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</si>
  <si>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</si>
  <si>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</si>
  <si>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</si>
  <si>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</si>
  <si>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</si>
  <si>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</si>
  <si>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</si>
  <si>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</si>
  <si>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</si>
  <si>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</si>
  <si>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</si>
  <si>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</si>
  <si>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</si>
  <si>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</si>
  <si>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</si>
  <si>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</si>
  <si>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</si>
  <si>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</si>
  <si>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</si>
  <si>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</si>
  <si>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</si>
  <si>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</si>
  <si>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</si>
  <si>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</si>
  <si>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</si>
  <si>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</si>
  <si>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</si>
  <si>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</si>
  <si>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</si>
  <si>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</si>
  <si>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</si>
  <si>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</si>
  <si>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</si>
  <si>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</si>
  <si>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</si>
  <si>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</si>
  <si>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</si>
  <si>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</si>
  <si>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</si>
  <si>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</si>
  <si>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</si>
  <si>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</si>
  <si>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</si>
  <si>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</si>
  <si>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</si>
  <si>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</si>
  <si>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</si>
  <si>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</si>
  <si>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</si>
  <si>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</si>
  <si>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</si>
  <si>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</si>
  <si>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</si>
  <si>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</si>
  <si>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</si>
  <si>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</si>
  <si>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</si>
  <si>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</si>
  <si>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</si>
  <si>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</si>
  <si>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</si>
  <si>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</si>
  <si>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</si>
  <si>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</si>
  <si>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</si>
  <si>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</si>
  <si>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</si>
  <si>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</si>
  <si>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</si>
  <si>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</si>
  <si>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</si>
  <si>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</si>
  <si>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</si>
  <si>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</si>
  <si>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</si>
  <si>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</si>
  <si>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</si>
  <si>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</si>
  <si>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</si>
  <si>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</si>
  <si>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</si>
  <si>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</si>
  <si>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</si>
  <si>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</si>
  <si>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</si>
  <si>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</si>
  <si>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</si>
  <si>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</si>
  <si>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</si>
  <si>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</si>
  <si>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</si>
  <si>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</si>
  <si>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</si>
  <si>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</si>
  <si>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</si>
  <si>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</si>
  <si>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</si>
  <si>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</si>
  <si>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</si>
  <si>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</si>
  <si>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</si>
  <si>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</si>
  <si>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</si>
  <si>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</si>
  <si>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</si>
  <si>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</si>
  <si>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</si>
  <si>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</si>
  <si>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</si>
  <si>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</si>
  <si>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</si>
  <si>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</si>
  <si>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</si>
  <si>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</si>
  <si>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</si>
  <si>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</si>
  <si>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</si>
  <si>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</si>
  <si>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</si>
  <si>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</si>
  <si>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</si>
  <si>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</si>
  <si>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</si>
  <si>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</si>
  <si>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</si>
  <si>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</si>
  <si>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</si>
  <si>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</si>
  <si>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</si>
  <si>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</si>
  <si>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</si>
  <si>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</si>
  <si>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</si>
  <si>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</si>
  <si>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</si>
  <si>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</si>
  <si>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</si>
  <si>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</si>
  <si>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</si>
  <si>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</si>
  <si>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</si>
  <si>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</si>
  <si>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</si>
  <si>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</si>
  <si>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</si>
  <si>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</si>
  <si>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</si>
  <si>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</si>
  <si>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</si>
  <si>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</si>
  <si>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</si>
  <si>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</si>
  <si>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</si>
  <si>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</si>
  <si>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</si>
  <si>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</si>
  <si>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</si>
  <si>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</si>
  <si>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</si>
  <si>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</si>
  <si>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</si>
  <si>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</si>
  <si>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</si>
  <si>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</si>
  <si>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</si>
  <si>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</si>
  <si>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</si>
  <si>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</si>
  <si>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</si>
  <si>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</si>
  <si>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</si>
  <si>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</si>
  <si>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</si>
  <si>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</si>
  <si>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</si>
  <si>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</si>
  <si>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</si>
  <si>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</si>
  <si>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</si>
  <si>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</si>
  <si>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</si>
  <si>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</si>
  <si>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</si>
  <si>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</si>
  <si>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</si>
  <si>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</si>
  <si>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</si>
  <si>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</si>
  <si>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</si>
  <si>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</si>
  <si>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</si>
  <si>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</si>
  <si>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</si>
  <si>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</si>
  <si>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</si>
  <si>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</si>
  <si>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</si>
  <si>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</si>
  <si>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</si>
  <si>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</si>
  <si>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</si>
  <si>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</si>
  <si>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</si>
  <si>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</si>
  <si>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</si>
  <si>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</si>
  <si>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</si>
  <si>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</si>
  <si>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</si>
  <si>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</si>
  <si>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</si>
  <si>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</si>
  <si>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</si>
  <si>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</si>
  <si>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</si>
  <si>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</si>
  <si>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</si>
  <si>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</si>
  <si>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</si>
  <si>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</si>
  <si>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</si>
  <si>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</si>
  <si>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</si>
  <si>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</si>
  <si>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</si>
  <si>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</si>
  <si>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</si>
  <si>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</si>
  <si>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</si>
  <si>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</si>
  <si>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</si>
  <si>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</si>
  <si>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</si>
  <si>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</si>
  <si>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</si>
  <si>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</si>
  <si>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</si>
  <si>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</si>
  <si>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</si>
  <si>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</si>
  <si>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</si>
  <si>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</si>
  <si>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</si>
  <si>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</si>
  <si>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</si>
  <si>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</si>
  <si>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</si>
  <si>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</si>
  <si>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</si>
  <si>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</si>
  <si>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</si>
  <si>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</si>
  <si>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</si>
  <si>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</si>
  <si>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</si>
  <si>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</si>
  <si>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</si>
  <si>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</si>
  <si>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</si>
  <si>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</si>
  <si>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</si>
  <si>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</si>
  <si>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</si>
  <si>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</si>
  <si>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</si>
  <si>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</si>
  <si>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</si>
  <si>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</si>
  <si>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</si>
  <si>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</si>
  <si>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</si>
  <si>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</si>
  <si>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</si>
  <si>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</si>
  <si>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</si>
  <si>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</si>
  <si>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</si>
  <si>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</si>
  <si>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</si>
  <si>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</si>
  <si>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</si>
  <si>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</si>
  <si>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</si>
  <si>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</si>
  <si>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</si>
  <si>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</si>
  <si>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</si>
  <si>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</si>
  <si>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</si>
  <si>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</si>
  <si>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</si>
  <si>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</si>
  <si>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</si>
  <si>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</si>
  <si>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</si>
  <si>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</si>
  <si>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</si>
  <si>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</si>
  <si>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</si>
  <si>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</si>
  <si>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</si>
  <si>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</si>
  <si>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</si>
  <si>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</si>
  <si>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</si>
  <si>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</si>
  <si>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</si>
  <si>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</si>
  <si>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</si>
  <si>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</si>
  <si>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</si>
  <si>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</si>
  <si>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</si>
  <si>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</si>
  <si>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</si>
  <si>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</si>
  <si>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</si>
  <si>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</si>
  <si>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</si>
  <si>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</si>
  <si>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</si>
  <si>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</si>
  <si>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</si>
  <si>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</si>
  <si>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</si>
  <si>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</si>
  <si>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</si>
  <si>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</si>
  <si>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</si>
  <si>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</si>
  <si>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</si>
  <si>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</si>
  <si>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</si>
  <si>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</si>
  <si>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</si>
  <si>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</si>
  <si>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</si>
  <si>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</si>
  <si>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</si>
  <si>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</si>
  <si>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</si>
  <si>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</si>
  <si>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</si>
  <si>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</si>
  <si>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</si>
  <si>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</si>
  <si>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</si>
  <si>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</si>
  <si>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</si>
  <si>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</si>
  <si>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</si>
  <si>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</si>
  <si>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</si>
  <si>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</si>
  <si>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</si>
  <si>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</si>
  <si>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</si>
  <si>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</si>
  <si>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</si>
  <si>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</si>
  <si>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</si>
  <si>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</si>
  <si>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</si>
  <si>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</si>
  <si>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</si>
  <si>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</si>
  <si>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</si>
  <si>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</si>
  <si>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</si>
  <si>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</si>
  <si>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</si>
  <si>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</si>
  <si>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</si>
  <si>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</si>
  <si>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</si>
  <si>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</si>
  <si>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</si>
  <si>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</si>
  <si>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</si>
  <si>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</si>
  <si>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</si>
  <si>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</si>
  <si>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</si>
  <si>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</si>
  <si>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</si>
  <si>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</si>
  <si>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</si>
  <si>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</si>
  <si>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</si>
  <si>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</si>
  <si>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</si>
  <si>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</si>
  <si>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</si>
  <si>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</si>
  <si>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</si>
  <si>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</si>
  <si>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</si>
  <si>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</si>
  <si>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</si>
  <si>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</si>
  <si>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</si>
  <si>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</si>
  <si>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</si>
  <si>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</si>
  <si>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</si>
  <si>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</si>
  <si>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</si>
  <si>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</si>
  <si>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</si>
  <si>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</si>
  <si>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</si>
  <si>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</si>
  <si>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</si>
  <si>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</si>
  <si>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</si>
  <si>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</si>
  <si>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</si>
  <si>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</si>
  <si>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</si>
  <si>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</si>
  <si>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</si>
  <si>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</si>
  <si>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</si>
  <si>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</si>
  <si>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</si>
  <si>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</si>
  <si>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</si>
  <si>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</si>
  <si>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</si>
  <si>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</si>
  <si>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</si>
  <si>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</si>
  <si>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</si>
  <si>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</si>
  <si>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</si>
  <si>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</si>
  <si>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</si>
  <si>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</si>
  <si>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</si>
  <si>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</si>
  <si>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</si>
  <si>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</si>
  <si>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</si>
  <si>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</si>
  <si>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</si>
  <si>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</si>
  <si>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</si>
  <si>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</si>
  <si>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</si>
  <si>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</si>
  <si>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</si>
  <si>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</si>
  <si>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</si>
  <si>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</si>
  <si>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</si>
  <si>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</si>
  <si>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</si>
  <si>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</si>
  <si>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</si>
  <si>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</si>
  <si>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</si>
  <si>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</si>
  <si>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</si>
  <si>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</si>
  <si>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</si>
  <si>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</si>
  <si>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</si>
  <si>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</si>
  <si>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</si>
  <si>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</si>
  <si>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</si>
  <si>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</si>
  <si>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</si>
  <si>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</si>
  <si>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</si>
  <si>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</si>
  <si>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</si>
  <si>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</si>
  <si>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</si>
  <si>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</si>
  <si>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</si>
  <si>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</si>
  <si>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</si>
  <si>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</si>
  <si>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</si>
  <si>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</si>
  <si>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</si>
  <si>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</si>
  <si>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</si>
  <si>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</si>
  <si>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</si>
  <si>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</si>
  <si>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</si>
  <si>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</si>
  <si>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</si>
  <si>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</si>
  <si>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</si>
  <si>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</si>
  <si>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</si>
  <si>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</si>
  <si>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</si>
  <si>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</si>
  <si>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</si>
  <si>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</si>
  <si>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</si>
  <si>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</si>
  <si>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</si>
  <si>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</si>
  <si>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</si>
  <si>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</si>
  <si>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</si>
  <si>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</si>
  <si>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</si>
  <si>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</si>
  <si>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</si>
  <si>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</si>
  <si>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</si>
  <si>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</si>
  <si>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</si>
  <si>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</si>
  <si>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</si>
  <si>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</si>
  <si>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</si>
  <si>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</si>
  <si>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</si>
  <si>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</si>
  <si>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</si>
  <si>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</si>
  <si>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</si>
  <si>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</si>
  <si>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</si>
  <si>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</si>
  <si>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</si>
  <si>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</si>
  <si>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</si>
  <si>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</si>
  <si>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</si>
  <si>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</si>
  <si>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</si>
  <si>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</si>
  <si>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</si>
  <si>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</si>
  <si>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</si>
  <si>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</si>
  <si>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</si>
  <si>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</si>
  <si>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</si>
  <si>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</si>
  <si>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</si>
  <si>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</si>
  <si>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</si>
  <si>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</si>
  <si>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</si>
  <si>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</si>
  <si>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</si>
  <si>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</si>
  <si>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</si>
  <si>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</si>
  <si>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</si>
  <si>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</si>
  <si>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</si>
  <si>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</si>
  <si>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</si>
  <si>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</si>
  <si>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</si>
  <si>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</si>
  <si>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</si>
  <si>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</si>
  <si>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</si>
  <si>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</si>
  <si>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</si>
  <si>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</si>
  <si>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</si>
  <si>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</si>
  <si>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</si>
  <si>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</si>
  <si>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</si>
  <si>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</si>
  <si>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</si>
  <si>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</si>
  <si>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</si>
  <si>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</si>
  <si>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</si>
  <si>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</si>
  <si>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</si>
  <si>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</si>
  <si>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</si>
  <si>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</si>
  <si>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</si>
  <si>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</si>
  <si>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</si>
  <si>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</si>
  <si>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</si>
  <si>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</si>
  <si>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</si>
  <si>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</si>
  <si>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</si>
  <si>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</si>
  <si>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</si>
  <si>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</si>
  <si>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</si>
  <si>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</si>
  <si>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</si>
  <si>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</si>
  <si>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</si>
  <si>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</si>
  <si>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</si>
  <si>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</si>
  <si>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</si>
  <si>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</si>
  <si>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</si>
  <si>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</si>
  <si>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</si>
  <si>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</si>
  <si>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</si>
  <si>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</si>
  <si>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</si>
  <si>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</si>
  <si>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</si>
  <si>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</si>
  <si>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</si>
  <si>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</si>
  <si>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</si>
  <si>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</si>
  <si>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</si>
  <si>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</si>
  <si>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</si>
  <si>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</si>
  <si>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</si>
  <si>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</si>
  <si>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</si>
  <si>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</si>
  <si>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</si>
  <si>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</si>
  <si>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</si>
  <si>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</si>
  <si>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</si>
  <si>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</si>
  <si>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</si>
  <si>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</si>
  <si>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</si>
  <si>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</si>
  <si>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</si>
  <si>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</si>
  <si>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</si>
  <si>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</si>
  <si>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</si>
  <si>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</si>
  <si>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</si>
  <si>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</si>
  <si>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</si>
  <si>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</si>
  <si>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</si>
  <si>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</si>
  <si>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</si>
  <si>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</si>
  <si>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</si>
  <si>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</si>
  <si>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</si>
  <si>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</si>
  <si>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</si>
  <si>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</si>
  <si>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</si>
  <si>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</si>
  <si>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</si>
  <si>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</si>
  <si>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</si>
  <si>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</si>
  <si>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</si>
  <si>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</si>
  <si>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</si>
  <si>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</si>
  <si>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</si>
  <si>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</si>
  <si>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</si>
  <si>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</si>
  <si>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</si>
  <si>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</si>
  <si>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</si>
  <si>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</si>
  <si>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</si>
  <si>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</si>
  <si>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</si>
  <si>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</si>
  <si>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</si>
  <si>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</si>
  <si>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</si>
  <si>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</si>
  <si>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</si>
  <si>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</si>
  <si>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</si>
  <si>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</si>
  <si>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</si>
  <si>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</si>
  <si>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</si>
  <si>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</si>
  <si>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</si>
  <si>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</si>
  <si>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</si>
  <si>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</si>
  <si>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</si>
  <si>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</si>
  <si>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</si>
  <si>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</si>
  <si>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</si>
  <si>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</si>
  <si>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</si>
  <si>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</si>
  <si>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</si>
  <si>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</si>
  <si>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</si>
  <si>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</si>
  <si>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</si>
  <si>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</si>
  <si>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</si>
  <si>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</si>
  <si>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</si>
  <si>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</si>
  <si>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</si>
  <si>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</si>
  <si>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</si>
  <si>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</si>
  <si>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</si>
  <si>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</si>
  <si>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</si>
  <si>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</si>
  <si>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</si>
  <si>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</si>
  <si>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</si>
  <si>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</si>
  <si>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</si>
  <si>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</si>
  <si>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</si>
  <si>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</si>
  <si>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</si>
  <si>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</si>
  <si>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</si>
  <si>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</si>
  <si>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</si>
  <si>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</si>
  <si>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</si>
  <si>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</si>
  <si>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</si>
  <si>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</si>
  <si>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</si>
  <si>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</si>
  <si>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</si>
  <si>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</si>
  <si>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</si>
  <si>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</si>
  <si>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</si>
  <si>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</si>
  <si>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</si>
  <si>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</si>
  <si>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</si>
  <si>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</si>
  <si>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</si>
  <si>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</si>
  <si>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</si>
  <si>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</si>
  <si>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</si>
  <si>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</si>
  <si>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</si>
  <si>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</si>
  <si>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</si>
  <si>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</si>
  <si>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</si>
  <si>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</si>
  <si>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</si>
  <si>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</si>
  <si>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</si>
  <si>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</si>
  <si>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</si>
  <si>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</si>
  <si>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</si>
  <si>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</si>
  <si>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</si>
  <si>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</si>
  <si>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</si>
  <si>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</si>
  <si>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</si>
  <si>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</si>
  <si>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</si>
  <si>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</si>
  <si>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</si>
  <si>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</si>
  <si>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</si>
  <si>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</si>
  <si>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</si>
  <si>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</si>
  <si>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</si>
  <si>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</si>
  <si>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</si>
  <si>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</si>
  <si>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</si>
  <si>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</si>
  <si>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</si>
  <si>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</si>
  <si>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</si>
  <si>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</si>
  <si>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</si>
  <si>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</si>
  <si>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</si>
  <si>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</si>
  <si>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</si>
  <si>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</si>
  <si>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</si>
  <si>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</si>
  <si>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</si>
  <si>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</si>
  <si>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</si>
  <si>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</si>
  <si>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</si>
  <si>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</si>
  <si>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</si>
  <si>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</si>
  <si>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</si>
  <si>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</si>
  <si>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</si>
  <si>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</si>
  <si>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</si>
  <si>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</si>
  <si>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</si>
  <si>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</si>
  <si>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</si>
  <si>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</si>
  <si>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</si>
  <si>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</si>
  <si>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</si>
  <si>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</si>
  <si>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</si>
  <si>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</si>
  <si>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</si>
  <si>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</si>
  <si>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</si>
  <si>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</si>
  <si>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</si>
  <si>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</si>
  <si>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</si>
  <si>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</si>
  <si>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</si>
  <si>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</si>
  <si>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</si>
  <si>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</si>
  <si>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</si>
  <si>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</si>
  <si>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</si>
  <si>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</si>
  <si>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</si>
  <si>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</si>
  <si>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</si>
  <si>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</si>
  <si>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</si>
  <si>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</si>
  <si>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</si>
  <si>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</si>
  <si>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</si>
  <si>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</si>
  <si>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</si>
  <si>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</si>
  <si>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</si>
  <si>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</si>
  <si>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</si>
  <si>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</si>
  <si>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</si>
  <si>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</si>
  <si>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</si>
  <si>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</si>
  <si>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</si>
  <si>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</si>
  <si>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</si>
  <si>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</si>
  <si>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</si>
  <si>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</si>
  <si>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</si>
  <si>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</si>
  <si>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</si>
  <si>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</si>
  <si>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</si>
  <si>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</si>
  <si>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</si>
  <si>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</si>
  <si>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</si>
  <si>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</si>
  <si>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</si>
  <si>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</si>
  <si>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</si>
  <si>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</si>
  <si>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</si>
  <si>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</si>
  <si>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</si>
  <si>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</si>
  <si>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</si>
  <si>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</si>
  <si>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</si>
  <si>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</si>
  <si>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</si>
  <si>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</si>
  <si>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</si>
  <si>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</si>
  <si>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</si>
  <si>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</si>
  <si>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</si>
  <si>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</si>
  <si>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</si>
  <si>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</si>
  <si>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</si>
  <si>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</si>
  <si>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</si>
  <si>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</si>
  <si>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</si>
  <si>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</si>
  <si>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</si>
  <si>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</si>
  <si>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</si>
  <si>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</si>
  <si>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</si>
  <si>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</si>
  <si>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</si>
  <si>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</si>
  <si>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</si>
  <si>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</si>
  <si>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</si>
  <si>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</si>
  <si>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</si>
  <si>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</si>
  <si>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</si>
  <si>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</si>
  <si>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</si>
  <si>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</si>
  <si>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</si>
  <si>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</si>
  <si>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</si>
  <si>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</si>
  <si>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</si>
  <si>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</si>
  <si>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</si>
  <si>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</si>
  <si>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</si>
  <si>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</si>
  <si>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</si>
  <si>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</si>
  <si>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</si>
  <si>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</si>
  <si>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</si>
  <si>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</si>
  <si>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</si>
  <si>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</si>
  <si>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</si>
  <si>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</si>
  <si>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</si>
  <si>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</si>
  <si>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</si>
  <si>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</si>
  <si>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</si>
  <si>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</si>
  <si>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</si>
  <si>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</si>
  <si>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</si>
  <si>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</si>
  <si>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</si>
  <si>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</si>
  <si>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</si>
  <si>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</si>
  <si>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</si>
  <si>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</si>
  <si>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</si>
  <si>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</si>
  <si>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</si>
  <si>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</si>
  <si>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</si>
  <si>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</si>
  <si>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</si>
  <si>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</si>
  <si>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</si>
  <si>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</si>
  <si>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</si>
  <si>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</si>
  <si>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</si>
  <si>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</si>
  <si>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</si>
  <si>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</si>
  <si>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</si>
  <si>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</si>
  <si>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</si>
  <si>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</si>
  <si>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</si>
  <si>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</si>
  <si>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</si>
  <si>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</si>
  <si>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</si>
  <si>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</si>
  <si>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</si>
  <si>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</si>
  <si>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</si>
  <si>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</si>
  <si>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</si>
  <si>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</si>
  <si>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</si>
  <si>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</si>
  <si>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</si>
  <si>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</si>
  <si>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</si>
  <si>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</si>
  <si>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</si>
  <si>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</si>
  <si>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</si>
  <si>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</si>
  <si>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</si>
  <si>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</si>
  <si>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</si>
  <si>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</si>
  <si>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</si>
  <si>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</si>
  <si>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</si>
  <si>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</si>
  <si>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</si>
  <si>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</si>
  <si>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</si>
  <si>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</si>
  <si>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</si>
  <si>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</si>
  <si>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</si>
  <si>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</si>
  <si>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</si>
  <si>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</si>
  <si>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</si>
  <si>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</si>
  <si>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</si>
  <si>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</si>
  <si>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</si>
  <si>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</si>
  <si>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</si>
  <si>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</si>
  <si>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</si>
  <si>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</si>
  <si>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</si>
  <si>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</si>
  <si>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</si>
  <si>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</si>
  <si>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</si>
  <si>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</si>
  <si>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</si>
  <si>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</si>
  <si>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</si>
  <si>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</si>
  <si>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</si>
  <si>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</si>
  <si>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</si>
  <si>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</si>
  <si>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</si>
  <si>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</si>
  <si>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</si>
  <si>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</si>
  <si>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</si>
  <si>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</si>
  <si>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</si>
  <si>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</si>
  <si>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</si>
  <si>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</si>
  <si>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</si>
  <si>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</si>
  <si>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</si>
  <si>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</si>
  <si>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</si>
  <si>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</si>
  <si>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</si>
  <si>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</si>
  <si>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</si>
  <si>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</si>
  <si>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</si>
  <si>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</si>
  <si>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</si>
  <si>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</si>
  <si>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</si>
  <si>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</si>
  <si>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</si>
  <si>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</si>
  <si>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</si>
  <si>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</si>
  <si>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</si>
  <si>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</si>
  <si>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</si>
  <si>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</si>
  <si>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</si>
  <si>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</si>
  <si>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</si>
  <si>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</si>
  <si>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</si>
  <si>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</si>
  <si>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</si>
  <si>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</si>
  <si>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</si>
  <si>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</si>
  <si>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</si>
  <si>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</si>
  <si>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</si>
  <si>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</si>
  <si>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</si>
  <si>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</si>
  <si>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</si>
  <si>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</si>
  <si>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</si>
  <si>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</si>
  <si>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</si>
  <si>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</si>
  <si>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</si>
  <si>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</si>
  <si>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</si>
  <si>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</si>
  <si>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</si>
  <si>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</si>
  <si>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</si>
  <si>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</si>
  <si>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</si>
  <si>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</si>
  <si>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</si>
  <si>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</si>
  <si>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</si>
  <si>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</si>
  <si>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</si>
  <si>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</si>
  <si>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</si>
  <si>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</si>
  <si>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</si>
  <si>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</si>
  <si>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</si>
  <si>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</si>
  <si>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</si>
  <si>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</si>
  <si>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</si>
  <si>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</si>
  <si>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</si>
  <si>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</si>
  <si>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</si>
  <si>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</si>
  <si>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</si>
  <si>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</si>
  <si>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</si>
  <si>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</si>
  <si>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</si>
  <si>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</si>
  <si>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</si>
  <si>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</si>
  <si>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</si>
  <si>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</si>
  <si>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</si>
  <si>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</si>
  <si>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</si>
  <si>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</si>
  <si>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</si>
  <si>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</si>
  <si>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</si>
  <si>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</si>
  <si>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</si>
  <si>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</si>
  <si>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</si>
  <si>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</si>
  <si>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</si>
  <si>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</si>
  <si>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</si>
  <si>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</si>
  <si>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</si>
  <si>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</si>
  <si>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</si>
  <si>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</si>
  <si>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</si>
  <si>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</si>
  <si>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</si>
  <si>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</si>
  <si>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</si>
  <si>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</si>
  <si>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</si>
  <si>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</si>
  <si>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</si>
  <si>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</si>
  <si>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</si>
  <si>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</si>
  <si>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</si>
  <si>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</si>
  <si>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</si>
  <si>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</si>
  <si>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</si>
  <si>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</si>
  <si>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</si>
  <si>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</si>
  <si>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</si>
  <si>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</si>
  <si>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</si>
  <si>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</si>
  <si>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</si>
  <si>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</si>
  <si>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</si>
  <si>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</si>
  <si>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</si>
  <si>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</si>
  <si>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</si>
  <si>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</si>
  <si>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</si>
  <si>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</si>
  <si>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</si>
  <si>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</si>
  <si>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</si>
  <si>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</si>
  <si>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</si>
  <si>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</si>
  <si>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</si>
  <si>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</si>
  <si>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</si>
  <si>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</si>
  <si>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</si>
  <si>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</si>
  <si>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</si>
  <si>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</si>
  <si>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</si>
  <si>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</si>
  <si>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</si>
  <si>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</si>
  <si>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</si>
  <si>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</si>
  <si>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</si>
  <si>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</si>
  <si>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</si>
  <si>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</si>
  <si>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</si>
  <si>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</si>
  <si>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</si>
  <si>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</si>
  <si>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</si>
  <si>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</si>
  <si>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</si>
  <si>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</si>
  <si>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</si>
  <si>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</si>
  <si>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</si>
  <si>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</si>
  <si>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</si>
  <si>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</si>
  <si>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</si>
  <si>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</si>
  <si>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</si>
  <si>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</si>
  <si>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</si>
  <si>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</si>
  <si>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</si>
  <si>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</si>
  <si>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</si>
  <si>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</si>
  <si>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</si>
  <si>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</si>
  <si>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</si>
  <si>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</si>
  <si>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</si>
  <si>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</si>
  <si>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</si>
  <si>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</si>
  <si>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</si>
  <si>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</si>
  <si>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</si>
  <si>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</si>
  <si>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</si>
  <si>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</si>
  <si>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</si>
  <si>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</si>
  <si>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</si>
  <si>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</si>
  <si>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</si>
  <si>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</si>
  <si>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</si>
  <si>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</si>
  <si>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</si>
  <si>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</si>
  <si>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</si>
  <si>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</si>
  <si>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</si>
  <si>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</si>
  <si>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</si>
  <si>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</si>
  <si>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</si>
  <si>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</si>
  <si>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</si>
  <si>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</si>
  <si>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</si>
  <si>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</si>
  <si>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</si>
  <si>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</si>
  <si>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</si>
  <si>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</si>
  <si>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</si>
  <si>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</si>
  <si>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</si>
  <si>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</si>
  <si>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</si>
  <si>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</si>
  <si>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</si>
  <si>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</si>
  <si>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</si>
  <si>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</si>
  <si>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</si>
  <si>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</si>
  <si>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</si>
  <si>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</si>
  <si>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</si>
  <si>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</si>
  <si>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</si>
  <si>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</si>
  <si>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</si>
  <si>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</si>
  <si>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</si>
  <si>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</si>
  <si>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</si>
  <si>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</si>
  <si>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</si>
  <si>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</si>
  <si>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</si>
  <si>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</si>
  <si>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</si>
  <si>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</si>
  <si>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</si>
  <si>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</si>
  <si>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</si>
  <si>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</si>
  <si>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</si>
  <si>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</si>
  <si>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</si>
  <si>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</si>
  <si>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</si>
  <si>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</si>
  <si>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</si>
  <si>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</si>
  <si>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</si>
  <si>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</si>
  <si>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</si>
  <si>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</si>
  <si>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</si>
  <si>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</si>
  <si>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</si>
  <si>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</si>
  <si>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</si>
  <si>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</si>
  <si>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</si>
  <si>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</si>
  <si>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</si>
  <si>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</si>
  <si>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</si>
  <si>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</si>
  <si>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</si>
  <si>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</si>
  <si>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</si>
  <si>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</si>
  <si>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</si>
  <si>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</si>
  <si>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</si>
  <si>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</si>
  <si>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</si>
  <si>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</si>
  <si>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</si>
  <si>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</si>
  <si>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</si>
  <si>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</si>
  <si>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</si>
  <si>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</si>
  <si>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</si>
  <si>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</si>
  <si>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</si>
  <si>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</si>
  <si>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</si>
  <si>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</si>
  <si>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</si>
  <si>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</si>
  <si>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</si>
  <si>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</si>
  <si>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</si>
  <si>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</si>
  <si>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</si>
  <si>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</si>
  <si>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</si>
  <si>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</si>
  <si>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</si>
  <si>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</si>
  <si>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</si>
  <si>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</si>
  <si>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</si>
  <si>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</si>
  <si>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</si>
  <si>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</si>
  <si>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</si>
  <si>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</si>
  <si>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</si>
  <si>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</si>
  <si>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</si>
  <si>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</si>
  <si>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</si>
  <si>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</si>
  <si>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</si>
  <si>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</si>
  <si>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</si>
  <si>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</si>
  <si>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</si>
  <si>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</si>
  <si>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</si>
  <si>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</si>
  <si>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</si>
  <si>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</si>
  <si>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</si>
  <si>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</si>
  <si>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</si>
  <si>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</si>
  <si>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</si>
  <si>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</si>
  <si>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</si>
  <si>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</si>
  <si>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</si>
  <si>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</si>
  <si>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</si>
  <si>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</si>
  <si>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</si>
  <si>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</si>
  <si>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</si>
  <si>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</si>
  <si>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</si>
  <si>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</si>
  <si>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</si>
  <si>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</si>
  <si>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</si>
  <si>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</si>
  <si>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</si>
  <si>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</si>
  <si>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</si>
  <si>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</si>
  <si>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</si>
  <si>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</si>
  <si>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</si>
  <si>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</si>
  <si>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</si>
  <si>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</si>
  <si>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</si>
  <si>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</si>
  <si>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</si>
  <si>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</si>
  <si>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</si>
  <si>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</si>
  <si>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</si>
  <si>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</si>
  <si>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</si>
  <si>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</si>
  <si>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</si>
  <si>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</si>
  <si>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</si>
  <si>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</si>
  <si>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</si>
  <si>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</si>
  <si>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</si>
  <si>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</si>
  <si>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</si>
  <si>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</si>
  <si>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</si>
  <si>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</si>
  <si>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</si>
  <si>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</si>
  <si>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</si>
  <si>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</si>
  <si>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</si>
  <si>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</si>
  <si>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</si>
  <si>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</si>
  <si>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</si>
  <si>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</si>
  <si>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</si>
  <si>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</si>
  <si>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</si>
  <si>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</si>
  <si>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</si>
  <si>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</si>
  <si>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</si>
  <si>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</si>
  <si>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</si>
  <si>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</si>
  <si>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</si>
  <si>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</si>
  <si>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</si>
  <si>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</si>
  <si>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</si>
  <si>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</si>
  <si>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</si>
  <si>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</si>
  <si>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</si>
  <si>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</si>
  <si>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</si>
  <si>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</si>
  <si>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</si>
  <si>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</si>
  <si>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</si>
  <si>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</si>
  <si>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</si>
  <si>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</si>
  <si>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</si>
  <si>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</si>
  <si>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</si>
  <si>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</si>
  <si>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</si>
  <si>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</si>
  <si>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</si>
  <si>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</si>
  <si>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</si>
  <si>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</si>
  <si>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</si>
  <si>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</si>
  <si>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</si>
  <si>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</si>
  <si>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</si>
  <si>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</si>
  <si>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</si>
  <si>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</si>
  <si>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</si>
  <si>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</si>
  <si>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</si>
  <si>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</si>
  <si>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</si>
  <si>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</si>
  <si>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</si>
  <si>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</si>
  <si>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</si>
  <si>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</si>
  <si>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</si>
  <si>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</si>
  <si>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</si>
  <si>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</si>
  <si>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</si>
  <si>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</si>
  <si>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</si>
  <si>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</si>
  <si>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</si>
  <si>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</si>
  <si>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</si>
  <si>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</si>
  <si>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</si>
  <si>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</si>
  <si>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</si>
  <si>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</si>
  <si>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</si>
  <si>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</si>
  <si>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</si>
  <si>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</si>
  <si>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</si>
  <si>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</si>
  <si>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</si>
  <si>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</si>
  <si>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</si>
  <si>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</si>
  <si>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</si>
  <si>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</si>
  <si>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</si>
  <si>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</si>
  <si>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</si>
  <si>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</si>
  <si>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</si>
  <si>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</si>
  <si>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</si>
  <si>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</si>
  <si>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</si>
  <si>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</si>
  <si>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</si>
  <si>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</si>
  <si>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</si>
  <si>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</si>
  <si>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</si>
  <si>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</si>
  <si>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</si>
  <si>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</si>
  <si>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</si>
  <si>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</si>
  <si>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</si>
  <si>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</si>
  <si>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</si>
  <si>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</si>
  <si>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</si>
  <si>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</si>
  <si>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</si>
  <si>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</si>
  <si>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</si>
  <si>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</si>
  <si>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</si>
  <si>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</si>
  <si>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</si>
  <si>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</si>
  <si>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</si>
  <si>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</si>
  <si>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</si>
  <si>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</si>
  <si>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</si>
  <si>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</si>
  <si>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</si>
  <si>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</si>
  <si>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</si>
  <si>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</si>
  <si>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</si>
  <si>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</si>
  <si>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</si>
  <si>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</si>
  <si>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</si>
  <si>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</si>
  <si>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</si>
  <si>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</si>
  <si>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</si>
  <si>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</si>
  <si>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</si>
  <si>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</si>
  <si>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</si>
  <si>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</si>
  <si>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</si>
  <si>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</si>
  <si>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</si>
  <si>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</si>
  <si>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</si>
  <si>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</si>
  <si>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</si>
  <si>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</si>
  <si>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</si>
  <si>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</si>
  <si>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</si>
  <si>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</si>
  <si>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</si>
  <si>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</si>
  <si>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</si>
  <si>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</si>
  <si>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</si>
  <si>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</si>
  <si>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</si>
  <si>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</si>
  <si>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</si>
  <si>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</si>
  <si>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</si>
  <si>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</si>
  <si>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</si>
  <si>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</si>
  <si>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</si>
  <si>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</si>
  <si>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</si>
  <si>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</si>
  <si>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</si>
  <si>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</si>
  <si>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</si>
  <si>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</si>
  <si>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</si>
  <si>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</si>
  <si>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</si>
  <si>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</si>
  <si>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</si>
  <si>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</si>
  <si>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</si>
  <si>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</si>
  <si>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</si>
  <si>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</si>
  <si>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</si>
  <si>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</si>
  <si>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</si>
  <si>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</si>
  <si>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</si>
  <si>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</si>
  <si>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</si>
  <si>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</si>
  <si>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</si>
  <si>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</si>
  <si>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</si>
  <si>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</si>
  <si>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</si>
  <si>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</si>
  <si>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</si>
  <si>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</si>
  <si>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</si>
  <si>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</si>
  <si>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</si>
  <si>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</si>
  <si>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</si>
  <si>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</si>
  <si>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</si>
  <si>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</si>
  <si>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</si>
  <si>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</si>
  <si>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</si>
  <si>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</si>
  <si>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</si>
  <si>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</si>
  <si>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</si>
  <si>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</si>
  <si>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</si>
  <si>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</si>
  <si>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</si>
  <si>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</si>
  <si>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</si>
  <si>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</si>
  <si>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</si>
  <si>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</si>
  <si>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</si>
  <si>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</si>
  <si>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</si>
  <si>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</si>
  <si>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</si>
  <si>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</si>
  <si>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</si>
  <si>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</si>
  <si>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</si>
  <si>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</si>
  <si>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</si>
  <si>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</si>
  <si>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</si>
  <si>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</si>
  <si>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</si>
  <si>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</si>
  <si>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</si>
  <si>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</si>
  <si>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</si>
  <si>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</si>
  <si>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</si>
  <si>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</si>
  <si>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</si>
  <si>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</si>
  <si>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</si>
  <si>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</si>
  <si>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</si>
  <si>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</si>
  <si>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</si>
  <si>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</si>
  <si>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</si>
  <si>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</si>
  <si>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</si>
  <si>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</si>
  <si>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</si>
  <si>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</si>
  <si>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</si>
  <si>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</si>
  <si>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</si>
  <si>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</si>
  <si>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</si>
  <si>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</si>
  <si>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</si>
  <si>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</si>
  <si>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</si>
  <si>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</si>
  <si>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</si>
  <si>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</si>
  <si>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</si>
  <si>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</si>
  <si>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</si>
  <si>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</si>
  <si>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</si>
  <si>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</si>
  <si>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</si>
  <si>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</si>
  <si>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</si>
  <si>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</si>
  <si>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</si>
  <si>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</si>
  <si>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</si>
  <si>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</si>
  <si>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</si>
  <si>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</si>
  <si>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</si>
  <si>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</si>
  <si>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</si>
  <si>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</si>
  <si>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</si>
  <si>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</si>
  <si>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</si>
  <si>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</si>
  <si>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</si>
  <si>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</si>
  <si>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</si>
  <si>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</si>
  <si>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</si>
  <si>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</si>
  <si>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</si>
  <si>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</si>
  <si>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</si>
  <si>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</si>
  <si>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</si>
  <si>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</si>
  <si>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</si>
  <si>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</si>
  <si>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</si>
  <si>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</si>
  <si>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</si>
  <si>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</si>
  <si>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</si>
  <si>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</si>
  <si>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</si>
  <si>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</si>
  <si>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</si>
  <si>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</si>
  <si>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</si>
  <si>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</si>
  <si>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</si>
  <si>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</si>
  <si>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</si>
  <si>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</si>
  <si>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</si>
  <si>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</si>
  <si>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</si>
  <si>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</si>
  <si>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</si>
  <si>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</si>
  <si>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</si>
  <si>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</si>
  <si>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</si>
  <si>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</si>
  <si>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</si>
  <si>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</si>
  <si>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</si>
  <si>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</si>
  <si>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</si>
  <si>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</si>
  <si>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</si>
  <si>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</si>
  <si>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</si>
  <si>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</si>
  <si>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</si>
  <si>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</si>
  <si>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</si>
  <si>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</si>
  <si>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</si>
  <si>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</si>
  <si>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</si>
  <si>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</si>
  <si>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</si>
  <si>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</si>
  <si>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</si>
  <si>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</si>
  <si>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</si>
  <si>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</si>
  <si>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</si>
  <si>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</si>
  <si>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</si>
  <si>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</si>
  <si>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</si>
  <si>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</si>
  <si>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</si>
  <si>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</si>
  <si>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</si>
  <si>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</si>
  <si>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</si>
  <si>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</si>
  <si>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</si>
  <si>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</si>
  <si>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</si>
  <si>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</si>
  <si>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</si>
  <si>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</si>
  <si>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</si>
  <si>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</si>
  <si>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</si>
  <si>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</si>
  <si>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</si>
  <si>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</si>
  <si>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</si>
  <si>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</si>
  <si>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</si>
  <si>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</si>
  <si>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</si>
  <si>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</si>
  <si>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</si>
  <si>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</si>
  <si>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</si>
  <si>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</si>
  <si>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</si>
  <si>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</si>
  <si>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</si>
  <si>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</si>
  <si>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</si>
  <si>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</si>
  <si>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</si>
  <si>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</si>
  <si>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</si>
  <si>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</si>
  <si>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</si>
  <si>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</si>
  <si>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</si>
  <si>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</si>
  <si>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</si>
  <si>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</si>
  <si>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</si>
  <si>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</si>
  <si>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</si>
  <si>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</si>
  <si>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</si>
  <si>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</si>
  <si>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</si>
  <si>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</si>
  <si>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</si>
  <si>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</si>
  <si>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</si>
  <si>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</si>
  <si>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</si>
  <si>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</si>
  <si>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</si>
  <si>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</si>
  <si>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</si>
  <si>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</si>
  <si>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</si>
  <si>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</si>
  <si>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</si>
  <si>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</si>
  <si>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</si>
  <si>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</si>
  <si>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</si>
  <si>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</si>
  <si>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</si>
  <si>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</si>
  <si>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</si>
  <si>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</si>
  <si>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</si>
  <si>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</si>
  <si>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</si>
  <si>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</si>
  <si>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</si>
  <si>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</si>
  <si>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</si>
  <si>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</si>
  <si>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</si>
  <si>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</si>
  <si>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</si>
  <si>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</si>
  <si>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</si>
  <si>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</si>
  <si>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</si>
  <si>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</si>
  <si>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</si>
  <si>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</si>
  <si>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</si>
  <si>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</si>
  <si>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</si>
  <si>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</si>
  <si>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</si>
  <si>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</si>
  <si>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</si>
  <si>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</si>
  <si>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</si>
  <si>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</si>
  <si>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</si>
  <si>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</si>
  <si>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</si>
  <si>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</si>
  <si>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</si>
  <si>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</si>
  <si>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</si>
  <si>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</si>
  <si>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</si>
  <si>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</si>
  <si>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</si>
  <si>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</si>
  <si>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</si>
  <si>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</si>
  <si>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</si>
  <si>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</si>
  <si>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</si>
  <si>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</si>
  <si>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</si>
  <si>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</si>
  <si>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</si>
  <si>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</si>
  <si>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</si>
  <si>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</si>
  <si>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</si>
  <si>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</si>
  <si>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</si>
  <si>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</si>
  <si>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</si>
  <si>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</si>
  <si>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</si>
  <si>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</si>
  <si>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</si>
  <si>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</si>
  <si>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</si>
  <si>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</si>
  <si>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</si>
  <si>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</si>
  <si>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</si>
  <si>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</si>
  <si>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</si>
  <si>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</si>
  <si>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</si>
  <si>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</si>
  <si>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</si>
  <si>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</si>
  <si>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</si>
  <si>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</si>
  <si>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</si>
  <si>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</si>
  <si>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</si>
  <si>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</si>
  <si>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</si>
  <si>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</si>
  <si>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</si>
  <si>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</si>
  <si>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</si>
  <si>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</si>
  <si>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</si>
  <si>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</si>
  <si>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</si>
  <si>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</si>
  <si>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</si>
  <si>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</si>
  <si>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</si>
  <si>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</si>
  <si>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</si>
  <si>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</si>
  <si>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</si>
  <si>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</si>
  <si>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</si>
  <si>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</si>
  <si>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</si>
  <si>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</si>
  <si>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</si>
  <si>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</si>
  <si>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</si>
  <si>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</si>
  <si>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</si>
  <si>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</si>
  <si>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</si>
  <si>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</si>
  <si>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</si>
  <si>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</si>
  <si>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</si>
  <si>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</si>
  <si>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</si>
  <si>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</si>
  <si>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</si>
  <si>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</si>
  <si>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</si>
  <si>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</si>
  <si>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</si>
  <si>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</si>
  <si>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</si>
  <si>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</si>
  <si>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</si>
  <si>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</si>
  <si>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</si>
  <si>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</si>
  <si>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</si>
  <si>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</si>
  <si>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</si>
  <si>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</si>
  <si>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</si>
  <si>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</si>
  <si>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</si>
  <si>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</si>
  <si>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</si>
  <si>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</si>
  <si>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</si>
  <si>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</si>
  <si>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</si>
  <si>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</si>
  <si>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</si>
  <si>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</si>
  <si>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</si>
  <si>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</si>
  <si>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</si>
  <si>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</si>
  <si>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</si>
  <si>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</si>
  <si>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</si>
  <si>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</si>
  <si>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</si>
  <si>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</si>
  <si>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</si>
  <si>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</si>
  <si>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</si>
  <si>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</si>
  <si>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</si>
  <si>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</si>
  <si>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</si>
  <si>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</si>
  <si>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</si>
  <si>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</si>
  <si>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</si>
  <si>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</si>
  <si>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</si>
  <si>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</si>
  <si>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</si>
  <si>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</si>
  <si>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</si>
  <si>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</si>
  <si>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</si>
  <si>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</si>
  <si>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</si>
  <si>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</si>
  <si>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</si>
  <si>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</si>
  <si>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</si>
  <si>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</si>
  <si>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</si>
  <si>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</si>
  <si>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</si>
  <si>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</si>
  <si>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</si>
  <si>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</si>
  <si>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</si>
  <si>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</si>
  <si>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</si>
  <si>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</si>
  <si>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</si>
  <si>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</si>
  <si>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</si>
  <si>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</si>
  <si>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</si>
  <si>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</si>
  <si>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</si>
  <si>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</si>
  <si>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</si>
  <si>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</si>
  <si>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</si>
  <si>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</si>
  <si>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</si>
  <si>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</si>
  <si>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</si>
  <si>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</si>
  <si>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</si>
  <si>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</si>
  <si>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</si>
  <si>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</si>
  <si>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</si>
  <si>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</si>
  <si>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</si>
  <si>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</si>
  <si>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</si>
  <si>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</si>
  <si>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</si>
  <si>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</si>
  <si>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</si>
  <si>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</si>
  <si>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</si>
  <si>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</si>
  <si>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</si>
  <si>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</si>
  <si>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</si>
  <si>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</si>
  <si>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</si>
  <si>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</si>
  <si>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</si>
  <si>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</si>
  <si>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</si>
  <si>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</si>
  <si>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</si>
  <si>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</si>
  <si>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</si>
  <si>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</si>
  <si>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</si>
  <si>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</si>
  <si>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</si>
  <si>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</si>
  <si>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</si>
  <si>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</si>
  <si>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</si>
  <si>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</si>
  <si>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</si>
  <si>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</si>
  <si>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</si>
  <si>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</si>
  <si>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</si>
  <si>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</si>
  <si>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</si>
  <si>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</si>
  <si>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</si>
  <si>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</si>
  <si>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</si>
  <si>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</si>
  <si>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</si>
  <si>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</si>
  <si>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</si>
  <si>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</si>
  <si>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</si>
  <si>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</si>
  <si>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</si>
  <si>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</si>
  <si>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</si>
  <si>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</si>
  <si>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</si>
  <si>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</si>
  <si>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</si>
  <si>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</si>
  <si>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</si>
  <si>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</si>
  <si>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</si>
  <si>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</si>
  <si>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</si>
  <si>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</si>
  <si>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</si>
  <si>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</si>
  <si>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</si>
  <si>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</si>
  <si>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</si>
  <si>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</si>
  <si>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</si>
  <si>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</si>
  <si>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</si>
  <si>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</si>
  <si>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</si>
  <si>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</si>
  <si>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</si>
  <si>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</si>
  <si>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</si>
  <si>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</si>
  <si>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</si>
  <si>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</si>
  <si>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</si>
  <si>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</si>
  <si>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</si>
  <si>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</si>
  <si>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</si>
  <si>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</si>
  <si>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</si>
  <si>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</si>
  <si>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</si>
  <si>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</si>
  <si>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</si>
  <si>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</si>
  <si>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</si>
  <si>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</si>
  <si>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</si>
  <si>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</si>
  <si>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</si>
  <si>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</si>
  <si>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</si>
  <si>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</si>
  <si>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</si>
  <si>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</si>
  <si>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</si>
  <si>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</si>
  <si>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</si>
  <si>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</si>
  <si>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</si>
  <si>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</si>
  <si>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</si>
  <si>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</si>
  <si>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</si>
  <si>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</si>
  <si>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</si>
  <si>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</si>
  <si>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</si>
  <si>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</si>
  <si>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</si>
  <si>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</si>
  <si>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</si>
  <si>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</si>
  <si>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</si>
  <si>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</si>
  <si>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</si>
  <si>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</si>
  <si>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</si>
  <si>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</si>
  <si>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</si>
  <si>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</si>
  <si>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</si>
  <si>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</si>
  <si>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</si>
  <si>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</si>
  <si>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</si>
  <si>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</si>
  <si>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</si>
  <si>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</si>
  <si>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</si>
  <si>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</si>
  <si>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</si>
  <si>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</si>
  <si>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</si>
  <si>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</si>
  <si>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</si>
  <si>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</si>
  <si>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</si>
  <si>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</si>
  <si>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</si>
  <si>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</si>
  <si>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</si>
  <si>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</si>
  <si>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</si>
  <si>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</si>
  <si>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</si>
  <si>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</si>
  <si>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</si>
  <si>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</si>
  <si>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</si>
  <si>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</si>
  <si>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</si>
  <si>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</si>
  <si>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</si>
  <si>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</si>
  <si>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</si>
  <si>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</si>
  <si>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</si>
  <si>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</si>
  <si>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</si>
  <si>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</si>
  <si>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</si>
  <si>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</si>
  <si>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</si>
  <si>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</si>
  <si>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</si>
  <si>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</si>
  <si>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</si>
  <si>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</si>
  <si>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</si>
  <si>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</si>
  <si>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</si>
  <si>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</si>
  <si>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</si>
  <si>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</si>
  <si>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</si>
  <si>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</si>
  <si>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</si>
  <si>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</si>
  <si>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</si>
  <si>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</si>
  <si>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</si>
  <si>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</si>
  <si>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</si>
  <si>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</si>
  <si>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</si>
  <si>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</si>
  <si>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</si>
  <si>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</si>
  <si>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</si>
  <si>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</si>
  <si>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</si>
  <si>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</si>
  <si>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</si>
  <si>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</si>
  <si>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</si>
  <si>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</si>
  <si>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</si>
  <si>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</si>
  <si>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</si>
  <si>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</si>
  <si>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</si>
  <si>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</si>
  <si>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</si>
  <si>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</si>
  <si>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</si>
  <si>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</si>
  <si>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</si>
  <si>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</si>
  <si>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</si>
  <si>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</si>
  <si>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</si>
  <si>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</si>
  <si>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</si>
  <si>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</si>
  <si>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</si>
  <si>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</si>
  <si>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</si>
  <si>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</si>
  <si>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</si>
  <si>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</si>
  <si>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</si>
  <si>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</si>
  <si>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</si>
  <si>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</si>
  <si>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</si>
  <si>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</si>
  <si>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</si>
  <si>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</si>
  <si>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</si>
  <si>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</si>
  <si>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</si>
  <si>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</si>
  <si>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</si>
  <si>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</si>
  <si>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</si>
  <si>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</si>
  <si>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</si>
  <si>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</si>
  <si>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</si>
  <si>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</si>
  <si>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</si>
  <si>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</si>
  <si>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</si>
  <si>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</si>
  <si>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</si>
  <si>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</si>
  <si>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</si>
  <si>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</si>
  <si>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</si>
  <si>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</si>
  <si>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</si>
  <si>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</si>
  <si>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</si>
  <si>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</si>
  <si>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</si>
  <si>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</si>
  <si>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</si>
  <si>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</si>
  <si>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</si>
  <si>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</si>
  <si>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</si>
  <si>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</si>
  <si>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</si>
  <si>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</si>
  <si>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</si>
  <si>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</si>
  <si>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</si>
  <si>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</si>
  <si>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</si>
  <si>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</si>
  <si>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</si>
  <si>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</si>
  <si>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</si>
  <si>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</si>
  <si>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</si>
  <si>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</si>
  <si>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</si>
  <si>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</si>
  <si>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</si>
  <si>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</si>
  <si>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</si>
  <si>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</si>
  <si>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</si>
  <si>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</si>
  <si>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</si>
  <si>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</si>
  <si>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</si>
  <si>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</si>
  <si>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</si>
  <si>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</si>
  <si>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</si>
  <si>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</si>
  <si>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</si>
  <si>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</si>
  <si>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</si>
  <si>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</si>
  <si>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</si>
  <si>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</si>
  <si>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</si>
  <si>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</si>
  <si>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</si>
  <si>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</si>
  <si>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</si>
  <si>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</si>
  <si>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</si>
  <si>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</si>
  <si>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</si>
  <si>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</si>
  <si>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</si>
  <si>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</si>
  <si>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</si>
  <si>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</si>
  <si>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</si>
  <si>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</si>
  <si>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</si>
  <si>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</si>
  <si>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</si>
  <si>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</si>
  <si>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</si>
  <si>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</si>
  <si>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</si>
  <si>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</si>
  <si>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</si>
  <si>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</si>
  <si>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</si>
  <si>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</si>
  <si>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</si>
  <si>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</si>
  <si>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</si>
  <si>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</si>
  <si>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</si>
  <si>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</si>
  <si>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</si>
  <si>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</si>
  <si>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</si>
  <si>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</si>
  <si>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</si>
  <si>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</si>
  <si>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</si>
  <si>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</si>
  <si>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</si>
  <si>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</si>
  <si>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</si>
  <si>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</si>
  <si>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</si>
  <si>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</si>
  <si>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</si>
  <si>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</si>
  <si>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</si>
  <si>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</si>
  <si>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</si>
  <si>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</si>
  <si>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</si>
  <si>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</si>
  <si>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</si>
  <si>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</si>
  <si>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</si>
  <si>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</si>
  <si>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</si>
  <si>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</si>
  <si>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</si>
  <si>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</si>
  <si>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</si>
  <si>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</si>
  <si>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</si>
  <si>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</si>
  <si>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</si>
  <si>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</si>
  <si>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</si>
  <si>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</si>
  <si>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</si>
  <si>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</si>
  <si>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</si>
  <si>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</si>
  <si>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</si>
  <si>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</si>
  <si>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</si>
  <si>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</si>
  <si>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</si>
  <si>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</si>
  <si>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</si>
  <si>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</si>
  <si>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</si>
  <si>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</si>
  <si>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</si>
  <si>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</si>
  <si>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</si>
  <si>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</si>
  <si>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</si>
  <si>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</si>
  <si>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</si>
  <si>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</si>
  <si>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</si>
  <si>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</si>
  <si>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</si>
  <si>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</si>
  <si>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</si>
  <si>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</si>
  <si>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</si>
  <si>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</si>
  <si>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</si>
  <si>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</si>
  <si>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</si>
  <si>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</si>
  <si>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</si>
  <si>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</si>
  <si>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</si>
  <si>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</si>
  <si>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</si>
  <si>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</si>
  <si>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</si>
  <si>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</si>
  <si>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</si>
  <si>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</si>
  <si>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</si>
  <si>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</si>
  <si>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</si>
  <si>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</si>
  <si>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</si>
  <si>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</si>
  <si>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</si>
  <si>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</si>
  <si>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</si>
  <si>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</si>
  <si>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</si>
  <si>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</si>
  <si>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</si>
  <si>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</si>
  <si>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</si>
  <si>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</si>
  <si>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</si>
  <si>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</si>
  <si>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</si>
  <si>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</si>
  <si>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</si>
  <si>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</si>
  <si>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</si>
  <si>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</si>
  <si>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</si>
  <si>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</si>
  <si>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</si>
  <si>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</si>
  <si>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</si>
  <si>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</si>
  <si>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</si>
  <si>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</si>
  <si>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</si>
  <si>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</si>
  <si>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</si>
  <si>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</si>
  <si>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</si>
  <si>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</si>
  <si>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</si>
  <si>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</si>
  <si>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</si>
  <si>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</si>
  <si>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</si>
  <si>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</si>
  <si>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</si>
  <si>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</si>
  <si>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</si>
  <si>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</si>
  <si>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</si>
  <si>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</si>
  <si>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</si>
  <si>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</si>
  <si>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</si>
  <si>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</si>
  <si>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</si>
  <si>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</si>
  <si>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</si>
  <si>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</si>
  <si>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</si>
  <si>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</si>
  <si>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</si>
  <si>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</si>
  <si>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</si>
  <si>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</si>
  <si>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</si>
  <si>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</si>
  <si>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</si>
  <si>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</si>
  <si>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</si>
  <si>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</si>
  <si>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</si>
  <si>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</si>
  <si>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</si>
  <si>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</si>
  <si>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</si>
  <si>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</si>
  <si>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</si>
  <si>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</si>
  <si>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</si>
  <si>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</si>
  <si>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</si>
  <si>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</si>
  <si>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</si>
  <si>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</si>
  <si>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</si>
  <si>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</si>
  <si>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</si>
  <si>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</si>
  <si>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</si>
  <si>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</si>
  <si>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</si>
  <si>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</si>
  <si>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</si>
  <si>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</si>
  <si>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</si>
  <si>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</si>
  <si>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</si>
  <si>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</si>
  <si>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</si>
  <si>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</si>
  <si>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</si>
  <si>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</si>
  <si>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</si>
  <si>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</si>
  <si>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</si>
  <si>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</si>
  <si>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</si>
  <si>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</si>
  <si>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</si>
  <si>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</si>
  <si>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</si>
  <si>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</si>
  <si>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</si>
  <si>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</si>
  <si>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</si>
  <si>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</si>
  <si>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</si>
  <si>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</si>
  <si>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</si>
  <si>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</si>
  <si>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</si>
  <si>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</si>
  <si>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</si>
  <si>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</si>
  <si>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</si>
  <si>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</si>
  <si>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</si>
  <si>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</si>
  <si>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</si>
  <si>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</si>
  <si>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</si>
  <si>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</si>
  <si>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</si>
  <si>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</si>
  <si>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</si>
  <si>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</si>
  <si>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</si>
  <si>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</si>
  <si>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</si>
  <si>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</si>
  <si>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</si>
  <si>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</si>
  <si>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</si>
  <si>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</si>
  <si>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</si>
  <si>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</si>
  <si>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</si>
  <si>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</si>
  <si>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</si>
  <si>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</si>
  <si>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</si>
  <si>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</si>
  <si>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</si>
  <si>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</si>
  <si>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</si>
  <si>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</si>
  <si>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</si>
  <si>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</si>
  <si>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</si>
  <si>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</si>
  <si>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</si>
  <si>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</si>
  <si>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</si>
  <si>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</si>
  <si>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</si>
  <si>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</si>
  <si>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</si>
  <si>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</si>
  <si>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</si>
  <si>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</si>
  <si>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</si>
  <si>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</si>
  <si>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</si>
  <si>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</si>
  <si>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</si>
  <si>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</si>
  <si>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</si>
  <si>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</si>
  <si>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</si>
  <si>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</si>
  <si>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</si>
  <si>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</si>
  <si>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</si>
  <si>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</si>
  <si>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</si>
  <si>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</si>
  <si>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</si>
  <si>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</si>
  <si>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</si>
  <si>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</si>
  <si>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</si>
  <si>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</si>
  <si>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</si>
  <si>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</si>
  <si>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</si>
  <si>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</si>
  <si>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</si>
  <si>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</si>
  <si>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</si>
  <si>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</si>
  <si>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</si>
  <si>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</si>
  <si>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</si>
  <si>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</si>
  <si>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</si>
  <si>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</si>
  <si>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</si>
  <si>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</si>
  <si>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</si>
  <si>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</si>
  <si>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</si>
  <si>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</si>
  <si>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</si>
  <si>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</si>
  <si>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</si>
  <si>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</si>
  <si>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</si>
  <si>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</si>
  <si>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</si>
  <si>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</si>
  <si>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</si>
  <si>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</si>
  <si>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</si>
  <si>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</si>
  <si>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</si>
  <si>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</si>
  <si>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</si>
  <si>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</si>
  <si>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</si>
  <si>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</si>
  <si>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</si>
  <si>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</si>
  <si>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</si>
  <si>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</si>
  <si>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</si>
  <si>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</si>
  <si>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</si>
  <si>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</si>
  <si>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</si>
  <si>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</si>
  <si>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</si>
  <si>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</si>
  <si>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</si>
  <si>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</si>
  <si>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</si>
  <si>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</si>
  <si>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</si>
  <si>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</si>
  <si>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</si>
  <si>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</si>
  <si>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</si>
  <si>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</si>
  <si>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</si>
  <si>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</si>
  <si>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</si>
  <si>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</si>
  <si>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</si>
  <si>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</si>
  <si>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</si>
  <si>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</si>
  <si>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</si>
  <si>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</si>
  <si>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</si>
  <si>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</si>
  <si>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</si>
  <si>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</si>
  <si>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</si>
  <si>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</si>
  <si>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</si>
  <si>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</si>
  <si>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</si>
  <si>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</si>
  <si>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</si>
  <si>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</si>
  <si>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</si>
  <si>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</si>
  <si>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</si>
  <si>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</si>
  <si>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</si>
  <si>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</si>
  <si>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</si>
  <si>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</si>
  <si>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</si>
  <si>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</si>
  <si>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</si>
  <si>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</si>
  <si>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</si>
  <si>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</si>
  <si>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</si>
  <si>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</si>
  <si>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</si>
  <si>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</si>
  <si>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</si>
  <si>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</si>
  <si>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</si>
  <si>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</si>
  <si>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</si>
  <si>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</si>
  <si>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</si>
  <si>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</si>
  <si>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</si>
  <si>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</si>
  <si>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</si>
  <si>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</si>
  <si>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</si>
  <si>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</si>
  <si>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</si>
  <si>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</si>
  <si>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</si>
  <si>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</si>
  <si>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</si>
  <si>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</si>
  <si>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</si>
  <si>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</si>
  <si>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</si>
  <si>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</si>
  <si>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</si>
  <si>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</si>
  <si>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</si>
  <si>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</si>
  <si>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</si>
  <si>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</si>
  <si>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</si>
  <si>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</si>
  <si>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</si>
  <si>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</si>
  <si>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</si>
  <si>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</si>
  <si>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</si>
  <si>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</si>
  <si>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</si>
  <si>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</si>
  <si>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</si>
  <si>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</si>
  <si>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</si>
  <si>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</si>
  <si>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</si>
  <si>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</si>
  <si>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</si>
  <si>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</si>
  <si>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</si>
  <si>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</si>
  <si>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</si>
  <si>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</si>
  <si>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</si>
  <si>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</si>
  <si>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</si>
  <si>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</si>
  <si>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</si>
  <si>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</si>
  <si>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</si>
  <si>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</si>
  <si>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</si>
  <si>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</si>
  <si>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</si>
  <si>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</si>
  <si>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</si>
  <si>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</si>
  <si>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</si>
  <si>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</si>
  <si>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</si>
  <si>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</si>
  <si>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</si>
  <si>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</si>
  <si>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</si>
  <si>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</si>
  <si>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</si>
  <si>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</si>
  <si>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</si>
  <si>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</si>
  <si>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</si>
  <si>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</si>
  <si>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</si>
  <si>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</si>
  <si>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</si>
  <si>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</si>
  <si>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</si>
  <si>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</si>
  <si>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</si>
  <si>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</si>
  <si>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</si>
  <si>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</si>
  <si>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</si>
  <si>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</si>
  <si>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</si>
  <si>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</si>
  <si>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</si>
  <si>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</si>
  <si>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</si>
  <si>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</si>
  <si>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</si>
  <si>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</si>
  <si>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</si>
  <si>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</si>
  <si>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</si>
  <si>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</si>
  <si>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</si>
  <si>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</si>
  <si>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</si>
  <si>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</si>
  <si>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</si>
  <si>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</si>
  <si>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</si>
  <si>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</si>
  <si>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</si>
  <si>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</si>
  <si>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</si>
  <si>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</si>
  <si>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</si>
  <si>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</si>
  <si>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</si>
  <si>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</si>
  <si>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</si>
  <si>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</si>
  <si>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</si>
  <si>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</si>
  <si>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</si>
  <si>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</si>
  <si>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</si>
  <si>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</si>
  <si>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</si>
  <si>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</si>
  <si>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</si>
  <si>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</si>
  <si>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</si>
  <si>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</si>
  <si>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</si>
  <si>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</si>
  <si>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</si>
  <si>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</si>
  <si>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</si>
  <si>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</si>
  <si>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</si>
  <si>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</si>
  <si>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</si>
  <si>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</si>
  <si>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</si>
  <si>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</si>
  <si>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</si>
  <si>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</si>
  <si>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</si>
  <si>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</si>
  <si>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</si>
  <si>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</si>
  <si>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</si>
  <si>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</si>
  <si>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</si>
  <si>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</si>
  <si>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</si>
  <si>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</si>
  <si>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</si>
  <si>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</si>
  <si>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</si>
  <si>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</si>
  <si>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</si>
  <si>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</si>
  <si>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</si>
  <si>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</si>
  <si>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</si>
  <si>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</si>
  <si>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</si>
  <si>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</si>
  <si>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</si>
  <si>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</si>
  <si>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</si>
  <si>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</si>
  <si>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</si>
  <si>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</si>
  <si>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</si>
  <si>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</si>
  <si>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</si>
  <si>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</si>
  <si>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</si>
  <si>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</si>
  <si>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</si>
  <si>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</si>
  <si>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</si>
  <si>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</si>
  <si>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</si>
  <si>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</si>
  <si>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</si>
  <si>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</si>
  <si>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</si>
  <si>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</si>
  <si>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</si>
  <si>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</si>
  <si>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</si>
  <si>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</si>
  <si>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</si>
  <si>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</si>
  <si>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</si>
  <si>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</si>
  <si>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</si>
  <si>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</si>
  <si>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</si>
  <si>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</si>
  <si>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</si>
  <si>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</si>
  <si>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</si>
  <si>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</si>
  <si>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</si>
  <si>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</si>
  <si>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</si>
  <si>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</si>
  <si>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</si>
  <si>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</si>
  <si>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</si>
  <si>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</si>
  <si>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</si>
  <si>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</si>
  <si>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</si>
  <si>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</si>
  <si>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</si>
  <si>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</si>
  <si>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</si>
  <si>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</si>
  <si>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</si>
  <si>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</si>
  <si>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</si>
  <si>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</si>
  <si>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</si>
  <si>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</si>
  <si>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</si>
  <si>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</si>
  <si>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</si>
  <si>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</si>
  <si>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</si>
  <si>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</si>
  <si>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</si>
  <si>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</si>
  <si>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</si>
  <si>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</si>
  <si>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</si>
  <si>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</si>
  <si>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</si>
  <si>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</si>
  <si>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</si>
  <si>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</si>
  <si>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</si>
  <si>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</si>
  <si>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</si>
  <si>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</si>
  <si>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</si>
  <si>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</si>
  <si>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</si>
  <si>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</si>
  <si>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</si>
  <si>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</si>
  <si>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</si>
  <si>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</si>
  <si>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</si>
  <si>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</si>
  <si>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</si>
  <si>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</si>
  <si>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</si>
  <si>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</si>
  <si>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</si>
  <si>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</si>
  <si>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</si>
  <si>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</si>
  <si>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</si>
  <si>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</si>
  <si>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</si>
  <si>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</si>
  <si>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</si>
  <si>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</si>
  <si>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</si>
  <si>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</si>
  <si>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</si>
  <si>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</si>
  <si>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</si>
  <si>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</si>
  <si>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</si>
  <si>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</si>
  <si>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</si>
  <si>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</si>
  <si>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</si>
  <si>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</si>
  <si>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</si>
  <si>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</si>
  <si>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</si>
  <si>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</si>
  <si>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</si>
  <si>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</si>
  <si>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</si>
  <si>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</si>
  <si>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</si>
  <si>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</si>
  <si>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</si>
  <si>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</si>
  <si>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</si>
  <si>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</si>
  <si>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</si>
  <si>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</si>
  <si>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</si>
  <si>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</si>
  <si>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</si>
  <si>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</si>
  <si>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</si>
  <si>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</si>
  <si>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</si>
  <si>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</si>
  <si>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</si>
  <si>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</si>
  <si>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</si>
  <si>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</si>
  <si>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</si>
  <si>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</si>
  <si>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</si>
  <si>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</si>
  <si>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</si>
  <si>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</si>
  <si>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</si>
  <si>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</si>
  <si>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</si>
  <si>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</si>
  <si>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</si>
  <si>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</si>
  <si>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</si>
  <si>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</si>
  <si>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</si>
  <si>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</si>
  <si>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</si>
  <si>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</si>
  <si>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</si>
  <si>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</si>
  <si>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</si>
  <si>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</si>
  <si>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</si>
  <si>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</si>
  <si>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</si>
  <si>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</si>
  <si>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</si>
  <si>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</si>
  <si>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</si>
  <si>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</si>
  <si>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</si>
  <si>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</si>
  <si>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</si>
  <si>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</si>
  <si>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</si>
  <si>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</si>
  <si>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</si>
  <si>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</si>
  <si>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</si>
  <si>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</si>
  <si>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</si>
  <si>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</si>
  <si>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</si>
  <si>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</si>
  <si>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</si>
  <si>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</si>
  <si>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</si>
  <si>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</si>
  <si>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</si>
  <si>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</si>
  <si>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</si>
  <si>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</si>
  <si>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</si>
  <si>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</si>
  <si>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</si>
  <si>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</si>
  <si>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</si>
  <si>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</si>
  <si>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</si>
  <si>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</si>
  <si>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</si>
  <si>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</si>
  <si>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</si>
  <si>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</si>
  <si>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</si>
  <si>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</si>
  <si>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</si>
  <si>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</si>
  <si>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</si>
  <si>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</si>
  <si>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</si>
  <si>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</si>
  <si>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</si>
  <si>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</si>
  <si>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</si>
  <si>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</si>
  <si>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</si>
  <si>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</si>
  <si>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</si>
  <si>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</si>
  <si>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</si>
  <si>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</si>
  <si>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</si>
  <si>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</si>
  <si>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</si>
  <si>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</si>
  <si>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</si>
  <si>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</si>
  <si>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</si>
  <si>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</si>
  <si>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</si>
  <si>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</si>
  <si>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</si>
  <si>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</si>
  <si>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</si>
  <si>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</si>
  <si>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</si>
  <si>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</si>
  <si>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</si>
  <si>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</si>
  <si>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</si>
  <si>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</si>
  <si>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</si>
  <si>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</si>
  <si>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</si>
  <si>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</si>
  <si>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</si>
  <si>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</si>
  <si>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</si>
  <si>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</si>
  <si>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</si>
  <si>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</si>
  <si>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</si>
  <si>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</si>
  <si>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</si>
  <si>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</si>
  <si>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</si>
  <si>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</si>
  <si>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</si>
  <si>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</si>
  <si>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</si>
  <si>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</si>
  <si>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</si>
  <si>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</si>
  <si>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</si>
  <si>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</si>
  <si>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</si>
  <si>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</si>
  <si>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</si>
  <si>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</si>
  <si>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</si>
  <si>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</si>
  <si>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</si>
  <si>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</si>
  <si>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</si>
  <si>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</si>
  <si>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</si>
  <si>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</si>
  <si>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</si>
  <si>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</si>
  <si>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</si>
  <si>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</si>
  <si>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</si>
  <si>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</si>
  <si>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</si>
  <si>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</si>
  <si>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</si>
  <si>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</si>
  <si>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</si>
  <si>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</si>
  <si>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</si>
  <si>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</si>
  <si>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</si>
  <si>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</si>
  <si>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</si>
  <si>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</si>
  <si>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</si>
  <si>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</si>
  <si>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</si>
  <si>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</si>
  <si>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</si>
  <si>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</si>
  <si>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</si>
  <si>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</si>
  <si>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</si>
  <si>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</si>
  <si>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</si>
  <si>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</si>
  <si>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</si>
  <si>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</si>
  <si>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</si>
  <si>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</si>
  <si>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</si>
  <si>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</si>
  <si>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</si>
  <si>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</si>
  <si>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</si>
  <si>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</si>
  <si>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</si>
  <si>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</si>
  <si>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</si>
  <si>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</si>
  <si>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</si>
  <si>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</si>
  <si>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</si>
  <si>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</si>
  <si>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</si>
  <si>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</si>
  <si>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</si>
  <si>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</si>
  <si>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</si>
  <si>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</si>
  <si>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</si>
  <si>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</si>
  <si>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</si>
  <si>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</si>
  <si>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</si>
  <si>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</si>
  <si>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</si>
  <si>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</si>
  <si>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</si>
  <si>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</si>
  <si>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</si>
  <si>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</si>
  <si>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</si>
  <si>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</si>
  <si>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</si>
  <si>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</si>
  <si>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</si>
  <si>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</si>
  <si>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</si>
  <si>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</si>
  <si>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</si>
  <si>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</si>
  <si>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</si>
  <si>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</si>
  <si>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</si>
  <si>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</si>
  <si>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</si>
  <si>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</si>
  <si>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</si>
  <si>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</si>
  <si>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</si>
  <si>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</si>
  <si>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</si>
  <si>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</si>
  <si>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</si>
  <si>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</si>
  <si>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</si>
  <si>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</si>
  <si>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</si>
  <si>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</si>
  <si>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</si>
  <si>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</si>
  <si>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</si>
  <si>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</si>
  <si>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</si>
  <si>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</si>
  <si>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</si>
  <si>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</si>
  <si>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</si>
  <si>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</si>
  <si>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</si>
  <si>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</si>
  <si>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</si>
  <si>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</si>
  <si>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</si>
  <si>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</si>
  <si>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</si>
  <si>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</si>
  <si>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</si>
  <si>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</si>
  <si>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</si>
  <si>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</si>
  <si>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</si>
  <si>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</si>
  <si>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</si>
  <si>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</si>
  <si>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</si>
  <si>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</si>
  <si>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</si>
  <si>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</si>
  <si>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</si>
  <si>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</si>
  <si>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</si>
  <si>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</si>
  <si>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</si>
  <si>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</si>
  <si>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</si>
  <si>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</si>
  <si>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</si>
  <si>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</si>
  <si>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</si>
  <si>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</si>
  <si>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</si>
  <si>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</si>
  <si>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</si>
  <si>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</si>
  <si>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</si>
  <si>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</si>
  <si>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</si>
  <si>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</si>
  <si>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</si>
  <si>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</si>
  <si>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</si>
  <si>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</si>
  <si>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</si>
  <si>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</si>
  <si>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</si>
  <si>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</si>
  <si>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</si>
  <si>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</si>
  <si>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</si>
  <si>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</si>
  <si>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</si>
  <si>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</si>
  <si>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</si>
  <si>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</si>
  <si>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</si>
  <si>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</si>
  <si>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</si>
  <si>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</si>
  <si>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</si>
  <si>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</si>
  <si>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</si>
  <si>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</si>
  <si>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</si>
  <si>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</si>
  <si>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</si>
  <si>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</si>
  <si>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</si>
  <si>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</si>
  <si>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</si>
  <si>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</si>
  <si>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</si>
  <si>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</si>
  <si>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</si>
  <si>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</si>
  <si>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</si>
  <si>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</si>
  <si>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</si>
  <si>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</si>
  <si>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</si>
  <si>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</si>
  <si>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</si>
  <si>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</si>
  <si>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</si>
  <si>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</si>
  <si>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</si>
  <si>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</si>
  <si>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</si>
  <si>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</si>
  <si>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</si>
  <si>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</si>
  <si>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</si>
  <si>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</si>
  <si>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</si>
  <si>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</si>
  <si>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</si>
  <si>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</si>
  <si>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</si>
  <si>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</si>
  <si>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</si>
  <si>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</si>
  <si>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</si>
  <si>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</si>
  <si>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</si>
  <si>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</si>
  <si>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</si>
  <si>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</si>
  <si>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</si>
  <si>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</si>
  <si>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</si>
  <si>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</si>
  <si>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</si>
  <si>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</si>
  <si>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</si>
  <si>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</si>
  <si>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</si>
  <si>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</si>
  <si>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</si>
  <si>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</si>
  <si>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</si>
  <si>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</si>
  <si>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</si>
  <si>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</si>
  <si>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</si>
  <si>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</si>
  <si>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</si>
  <si>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</si>
  <si>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</si>
  <si>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</si>
  <si>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</si>
  <si>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</si>
  <si>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</si>
  <si>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</si>
  <si>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</si>
  <si>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</si>
  <si>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</si>
  <si>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</si>
  <si>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</si>
  <si>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</si>
  <si>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</si>
  <si>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</si>
  <si>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</si>
  <si>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</si>
  <si>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</si>
  <si>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</si>
  <si>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</si>
  <si>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</si>
  <si>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</si>
  <si>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</si>
  <si>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</si>
  <si>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</si>
  <si>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</si>
  <si>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</si>
  <si>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</si>
  <si>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</si>
  <si>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</si>
  <si>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</si>
  <si>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</si>
  <si>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</si>
  <si>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</si>
  <si>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</si>
  <si>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</si>
  <si>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</si>
  <si>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</si>
  <si>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</si>
  <si>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</si>
  <si>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</si>
  <si>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</si>
  <si>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</si>
  <si>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</si>
  <si>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</si>
  <si>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</si>
  <si>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</si>
  <si>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</si>
  <si>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</si>
  <si>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</si>
  <si>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</si>
  <si>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</si>
  <si>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</si>
  <si>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</si>
  <si>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</si>
  <si>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</si>
  <si>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</si>
  <si>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</si>
  <si>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</si>
  <si>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</si>
  <si>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</si>
  <si>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</si>
  <si>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</si>
  <si>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</si>
  <si>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</si>
  <si>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</si>
  <si>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</si>
  <si>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</si>
  <si>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</si>
  <si>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</si>
  <si>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</si>
  <si>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</si>
  <si>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</si>
  <si>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</si>
  <si>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</si>
  <si>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</si>
  <si>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</si>
  <si>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</si>
  <si>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</si>
  <si>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</si>
  <si>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</si>
  <si>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</si>
  <si>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</si>
  <si>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</si>
  <si>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</si>
  <si>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</si>
  <si>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</si>
  <si>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</si>
  <si>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</si>
  <si>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</si>
  <si>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</si>
  <si>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</si>
  <si>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</si>
  <si>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</si>
  <si>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</si>
  <si>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</si>
  <si>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</si>
  <si>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</si>
  <si>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</si>
  <si>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</si>
  <si>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</si>
  <si>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</si>
  <si>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</si>
  <si>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</si>
  <si>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</si>
  <si>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</si>
  <si>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</si>
  <si>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</si>
  <si>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</si>
  <si>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</si>
  <si>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</si>
  <si>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</si>
  <si>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</si>
  <si>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</si>
  <si>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</si>
  <si>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</si>
  <si>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</si>
  <si>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</si>
  <si>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</si>
  <si>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</si>
  <si>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</si>
  <si>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</si>
  <si>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</si>
  <si>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</si>
  <si>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</si>
  <si>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</si>
  <si>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</si>
  <si>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</si>
  <si>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</si>
  <si>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</si>
  <si>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</si>
  <si>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</si>
  <si>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</si>
  <si>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</si>
  <si>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</si>
  <si>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</si>
  <si>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</si>
  <si>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</si>
  <si>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</si>
  <si>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</si>
  <si>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</si>
  <si>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</si>
  <si>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</si>
  <si>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</si>
  <si>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</si>
  <si>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</si>
  <si>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</si>
  <si>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</si>
  <si>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</si>
  <si>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</si>
  <si>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</si>
  <si>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</si>
  <si>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</si>
  <si>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</si>
  <si>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</si>
  <si>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</si>
  <si>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</si>
  <si>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</si>
  <si>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</si>
  <si>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</si>
  <si>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</si>
  <si>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</si>
  <si>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</si>
  <si>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</si>
  <si>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</si>
  <si>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</si>
  <si>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</si>
  <si>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</si>
  <si>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</si>
  <si>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</si>
  <si>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</si>
  <si>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</si>
  <si>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</si>
  <si>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</si>
  <si>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</si>
  <si>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</si>
  <si>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</si>
  <si>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</si>
  <si>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</si>
  <si>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</si>
  <si>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</si>
  <si>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</si>
  <si>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</si>
  <si>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</si>
  <si>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</si>
  <si>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</si>
  <si>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</si>
  <si>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</si>
  <si>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</si>
  <si>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</si>
  <si>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</si>
  <si>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</si>
  <si>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</si>
  <si>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</si>
  <si>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</si>
  <si>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</si>
  <si>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</si>
  <si>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</si>
  <si>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</si>
  <si>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</si>
  <si>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</si>
  <si>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</si>
  <si>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</si>
  <si>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</si>
  <si>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</si>
  <si>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</si>
  <si>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</si>
  <si>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</si>
  <si>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</si>
  <si>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</si>
  <si>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</si>
  <si>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</si>
  <si>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</si>
  <si>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</si>
  <si>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</si>
  <si>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</si>
  <si>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</si>
  <si>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</si>
  <si>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</si>
  <si>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</si>
  <si>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</si>
  <si>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</si>
  <si>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</si>
  <si>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</si>
  <si>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</si>
  <si>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</si>
  <si>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</si>
  <si>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</si>
  <si>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</si>
  <si>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</si>
  <si>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</si>
  <si>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</si>
  <si>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</si>
  <si>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</si>
  <si>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</si>
  <si>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</si>
  <si>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</si>
  <si>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</si>
  <si>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</si>
  <si>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</si>
  <si>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</si>
  <si>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</si>
  <si>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</si>
  <si>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</si>
  <si>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</si>
  <si>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</si>
  <si>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</si>
  <si>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</si>
  <si>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</si>
  <si>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</si>
  <si>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</si>
  <si>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</si>
  <si>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</si>
  <si>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</si>
  <si>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</si>
  <si>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</si>
  <si>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</si>
  <si>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</si>
  <si>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</si>
  <si>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</si>
  <si>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</si>
  <si>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</si>
  <si>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</si>
  <si>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</si>
  <si>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</si>
  <si>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</si>
  <si>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</si>
  <si>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</si>
  <si>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</si>
  <si>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</si>
  <si>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</si>
  <si>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</si>
  <si>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</si>
  <si>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</si>
  <si>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</si>
  <si>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</si>
  <si>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</si>
  <si>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</si>
  <si>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</si>
  <si>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</si>
  <si>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</si>
  <si>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</si>
  <si>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</si>
  <si>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</si>
  <si>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</si>
  <si>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</si>
  <si>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</si>
  <si>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</si>
  <si>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</si>
  <si>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</si>
  <si>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</si>
  <si>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</si>
  <si>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</si>
  <si>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</si>
  <si>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</si>
  <si>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</si>
  <si>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</si>
  <si>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</si>
  <si>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</si>
  <si>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</si>
  <si>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</si>
  <si>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</si>
  <si>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</si>
  <si>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</si>
  <si>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</si>
  <si>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</si>
  <si>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</si>
  <si>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</si>
  <si>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</si>
  <si>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</si>
  <si>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</si>
  <si>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</si>
  <si>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</si>
  <si>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</si>
  <si>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</si>
  <si>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</si>
  <si>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</si>
  <si>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</si>
  <si>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</si>
  <si>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</si>
  <si>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</si>
  <si>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</si>
  <si>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</si>
  <si>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</si>
  <si>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</si>
  <si>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</si>
  <si>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</si>
  <si>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</si>
  <si>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</si>
  <si>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</si>
  <si>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</si>
  <si>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</si>
  <si>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</si>
  <si>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</si>
  <si>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</si>
  <si>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</si>
  <si>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</si>
  <si>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</si>
  <si>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</si>
  <si>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</si>
  <si>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</si>
  <si>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</si>
  <si>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</si>
  <si>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</si>
  <si>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</si>
  <si>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</si>
  <si>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</si>
  <si>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</si>
  <si>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</si>
  <si>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</si>
  <si>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</si>
  <si>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</si>
  <si>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</si>
  <si>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</si>
  <si>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</si>
  <si>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</si>
  <si>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</si>
  <si>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</si>
  <si>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</si>
  <si>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</si>
  <si>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</si>
  <si>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</si>
  <si>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</si>
  <si>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</si>
  <si>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</si>
  <si>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</si>
  <si>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</si>
  <si>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</si>
  <si>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</si>
  <si>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</si>
  <si>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</si>
  <si>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</si>
  <si>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</si>
  <si>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</si>
  <si>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</si>
  <si>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</si>
  <si>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</si>
  <si>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</si>
  <si>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</si>
  <si>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</si>
  <si>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</si>
  <si>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</si>
  <si>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</si>
  <si>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</si>
  <si>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</si>
  <si>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</si>
  <si>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</si>
  <si>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</si>
  <si>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</si>
  <si>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</si>
  <si>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</si>
  <si>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</si>
  <si>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</si>
  <si>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</si>
  <si>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</si>
  <si>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</si>
  <si>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</si>
  <si>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</si>
  <si>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</si>
  <si>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</si>
  <si>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</si>
  <si>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</si>
  <si>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</si>
  <si>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</si>
  <si>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</si>
  <si>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</si>
  <si>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</si>
  <si>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</si>
  <si>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</si>
  <si>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</si>
  <si>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</si>
  <si>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</si>
  <si>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</si>
  <si>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</si>
  <si>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</si>
  <si>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</si>
  <si>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</si>
  <si>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</si>
  <si>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</si>
  <si>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</si>
  <si>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</si>
  <si>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</si>
  <si>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</si>
  <si>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</si>
  <si>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</si>
  <si>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</si>
  <si>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</si>
  <si>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</si>
  <si>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</si>
  <si>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</si>
  <si>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</si>
  <si>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</si>
  <si>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</si>
  <si>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</si>
  <si>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</si>
  <si>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</si>
  <si>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</si>
  <si>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</si>
  <si>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</si>
  <si>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</si>
  <si>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</si>
  <si>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</si>
  <si>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</si>
  <si>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</si>
  <si>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</si>
  <si>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</si>
  <si>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</si>
  <si>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</si>
  <si>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</si>
  <si>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</si>
  <si>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</si>
  <si>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</si>
  <si>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</si>
  <si>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</si>
  <si>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</si>
  <si>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</si>
  <si>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</si>
  <si>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</si>
  <si>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</si>
  <si>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</si>
  <si>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</si>
  <si>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</si>
  <si>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</si>
  <si>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</si>
  <si>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</si>
  <si>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</si>
  <si>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</si>
  <si>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</si>
  <si>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</si>
  <si>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</si>
  <si>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</si>
  <si>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</si>
  <si>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</si>
  <si>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</si>
  <si>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</si>
  <si>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</si>
  <si>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</si>
  <si>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</si>
  <si>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</si>
  <si>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</si>
  <si>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</si>
  <si>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</si>
  <si>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</si>
  <si>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</si>
  <si>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</si>
  <si>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</si>
  <si>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</si>
  <si>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</si>
  <si>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</si>
  <si>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</si>
  <si>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</si>
  <si>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</si>
  <si>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</si>
  <si>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</si>
  <si>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</si>
  <si>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</si>
  <si>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</si>
  <si>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</si>
  <si>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</si>
  <si>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</si>
  <si>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</si>
  <si>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</si>
  <si>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</si>
  <si>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</si>
  <si>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</si>
  <si>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</si>
  <si>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</si>
  <si>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</si>
  <si>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</si>
  <si>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</si>
  <si>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</si>
  <si>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</si>
  <si>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</si>
  <si>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</si>
  <si>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</si>
  <si>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</si>
  <si>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</si>
  <si>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</si>
  <si>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</si>
  <si>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</si>
  <si>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</si>
  <si>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</si>
  <si>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</si>
  <si>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</si>
  <si>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</si>
  <si>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</si>
  <si>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</si>
  <si>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</si>
  <si>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</si>
  <si>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</si>
  <si>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</si>
  <si>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</si>
  <si>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</si>
  <si>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</si>
  <si>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</si>
  <si>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</si>
  <si>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</si>
  <si>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</si>
  <si>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</si>
  <si>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</si>
  <si>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</si>
  <si>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</si>
  <si>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</si>
  <si>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</si>
  <si>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</si>
  <si>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</si>
  <si>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</si>
  <si>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</si>
  <si>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</si>
  <si>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</si>
  <si>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</si>
  <si>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</si>
  <si>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</si>
  <si>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</si>
  <si>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</si>
  <si>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</si>
  <si>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</si>
  <si>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</si>
  <si>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</si>
  <si>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</si>
  <si>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</si>
  <si>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</si>
  <si>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</si>
  <si>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</si>
  <si>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</si>
  <si>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</si>
  <si>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</si>
  <si>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</si>
  <si>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</si>
  <si>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</si>
  <si>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</si>
  <si>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</si>
  <si>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</si>
  <si>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</si>
  <si>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</si>
  <si>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</si>
  <si>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</si>
  <si>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</si>
  <si>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</si>
  <si>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</si>
  <si>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</si>
  <si>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</si>
  <si>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</si>
  <si>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</si>
  <si>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</si>
  <si>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</si>
  <si>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</si>
  <si>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</si>
  <si>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</si>
  <si>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</si>
  <si>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</si>
  <si>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</si>
  <si>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</si>
  <si>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</si>
  <si>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</si>
  <si>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</si>
  <si>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</si>
  <si>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</si>
  <si>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</si>
  <si>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</si>
  <si>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</si>
  <si>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</si>
  <si>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</si>
  <si>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</si>
  <si>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</si>
  <si>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</si>
  <si>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</si>
  <si>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</si>
  <si>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</si>
  <si>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</si>
  <si>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</si>
  <si>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</si>
  <si>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</si>
  <si>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</si>
  <si>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</si>
  <si>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</si>
  <si>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</si>
  <si>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</si>
  <si>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</si>
  <si>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</si>
  <si>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</si>
  <si>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</si>
  <si>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</si>
  <si>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</si>
  <si>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</si>
  <si>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</si>
  <si>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</si>
  <si>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</si>
  <si>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</si>
  <si>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</si>
  <si>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</si>
  <si>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</si>
  <si>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</si>
  <si>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</si>
  <si>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</si>
  <si>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</si>
  <si>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</si>
  <si>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</si>
  <si>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</si>
  <si>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</si>
  <si>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</si>
  <si>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</si>
  <si>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</si>
  <si>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</si>
  <si>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</si>
  <si>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</si>
  <si>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</si>
  <si>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</si>
  <si>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</si>
  <si>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</si>
  <si>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</si>
  <si>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</si>
  <si>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</si>
  <si>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</si>
  <si>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</si>
  <si>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</si>
  <si>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</si>
  <si>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</si>
  <si>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</si>
  <si>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</si>
  <si>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</si>
  <si>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</si>
  <si>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</si>
  <si>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</si>
  <si>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</si>
  <si>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</si>
  <si>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</si>
  <si>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</si>
  <si>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</si>
  <si>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</si>
  <si>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</si>
  <si>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</si>
  <si>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</si>
  <si>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</si>
  <si>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</si>
  <si>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</si>
  <si>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</si>
  <si>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</si>
  <si>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</si>
  <si>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</si>
  <si>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</si>
  <si>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</si>
  <si>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</si>
  <si>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</si>
  <si>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</si>
  <si>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</si>
  <si>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</si>
  <si>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</si>
  <si>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</si>
  <si>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</si>
  <si>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</si>
  <si>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</si>
  <si>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</si>
  <si>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</si>
  <si>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</si>
  <si>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</si>
  <si>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</si>
  <si>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</si>
  <si>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</si>
  <si>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</si>
  <si>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</si>
  <si>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</si>
  <si>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</si>
  <si>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</si>
  <si>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</si>
  <si>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</si>
  <si>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</si>
  <si>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</si>
  <si>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</si>
  <si>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</si>
  <si>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</si>
  <si>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</si>
  <si>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</si>
  <si>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</si>
  <si>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</si>
  <si>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</si>
  <si>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</si>
  <si>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</si>
  <si>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</si>
  <si>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</si>
  <si>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</si>
  <si>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</si>
  <si>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</si>
  <si>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</si>
  <si>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</si>
  <si>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</si>
  <si>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</si>
  <si>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</si>
  <si>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</si>
  <si>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</si>
  <si>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</si>
  <si>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</si>
  <si>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</si>
  <si>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</si>
  <si>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</si>
  <si>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</si>
  <si>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</si>
  <si>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</si>
  <si>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</si>
  <si>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</si>
  <si>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</si>
  <si>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</si>
  <si>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</si>
  <si>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</si>
  <si>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</si>
  <si>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</si>
  <si>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</si>
  <si>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</si>
  <si>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</si>
  <si>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</si>
  <si>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</si>
  <si>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</si>
  <si>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</si>
  <si>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</si>
  <si>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</si>
  <si>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</si>
  <si>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</si>
  <si>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</si>
  <si>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</si>
  <si>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</si>
  <si>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</si>
  <si>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</si>
  <si>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</si>
  <si>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</si>
  <si>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</si>
  <si>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</si>
  <si>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</si>
  <si>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</si>
  <si>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</si>
  <si>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</si>
  <si>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</si>
  <si>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</si>
  <si>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</si>
  <si>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</si>
  <si>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</si>
  <si>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</si>
  <si>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</si>
  <si>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</si>
  <si>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</si>
  <si>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</si>
  <si>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</si>
  <si>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</si>
  <si>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</si>
  <si>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</si>
  <si>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</si>
  <si>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</si>
  <si>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</si>
  <si>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</si>
  <si>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</si>
  <si>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</si>
  <si>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</si>
  <si>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</si>
  <si>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</si>
  <si>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</si>
  <si>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</si>
  <si>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</si>
  <si>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</si>
  <si>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</si>
  <si>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</si>
  <si>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</si>
  <si>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</si>
  <si>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</si>
  <si>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</si>
  <si>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</si>
  <si>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</si>
  <si>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</si>
  <si>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</si>
  <si>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</si>
  <si>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</si>
  <si>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</si>
  <si>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</si>
  <si>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</si>
  <si>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</si>
  <si>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</si>
  <si>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</si>
  <si>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</si>
  <si>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</si>
  <si>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</si>
  <si>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</si>
  <si>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</si>
  <si>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</si>
  <si>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</si>
  <si>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</si>
  <si>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</si>
  <si>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</si>
  <si>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</si>
  <si>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</si>
  <si>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</si>
  <si>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</si>
  <si>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</si>
  <si>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</si>
  <si>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</si>
  <si>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</si>
  <si>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</si>
  <si>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</si>
  <si>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</si>
  <si>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</si>
  <si>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</si>
  <si>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</si>
  <si>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</si>
  <si>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</si>
  <si>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</si>
  <si>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</si>
  <si>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</si>
  <si>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</si>
  <si>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</si>
  <si>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</si>
  <si>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</si>
  <si>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</si>
  <si>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</si>
  <si>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</si>
  <si>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</si>
  <si>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</si>
  <si>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</si>
  <si>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</si>
  <si>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</si>
  <si>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</si>
  <si>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</si>
  <si>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</si>
  <si>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</si>
  <si>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</si>
  <si>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</si>
  <si>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</si>
  <si>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</si>
  <si>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</si>
  <si>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</si>
  <si>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</si>
  <si>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</si>
  <si>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</si>
  <si>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</si>
  <si>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</si>
  <si>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</si>
  <si>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</si>
  <si>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</si>
  <si>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</si>
  <si>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</si>
  <si>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</si>
  <si>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</si>
  <si>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</si>
  <si>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</si>
  <si>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</si>
  <si>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</si>
  <si>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</si>
  <si>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</si>
  <si>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</si>
  <si>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</si>
  <si>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</si>
  <si>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</si>
  <si>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</si>
  <si>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</si>
  <si>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</si>
  <si>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</si>
  <si>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</si>
  <si>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</si>
  <si>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</si>
  <si>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</si>
  <si>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</si>
  <si>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</si>
  <si>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</si>
  <si>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</si>
  <si>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</si>
  <si>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</si>
  <si>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</si>
  <si>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</si>
  <si>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</si>
  <si>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</si>
  <si>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</si>
  <si>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</si>
  <si>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</si>
  <si>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</si>
  <si>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</si>
  <si>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</si>
  <si>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</si>
  <si>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</si>
  <si>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</si>
  <si>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</si>
  <si>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</si>
  <si>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</si>
  <si>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</si>
  <si>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</si>
  <si>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</si>
  <si>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</si>
  <si>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</si>
  <si>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</si>
  <si>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</si>
  <si>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</si>
  <si>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</si>
  <si>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</si>
  <si>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</si>
  <si>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</si>
  <si>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</si>
  <si>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</si>
  <si>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</si>
  <si>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</si>
  <si>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</si>
  <si>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</si>
  <si>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</si>
  <si>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</si>
  <si>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</si>
  <si>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</si>
  <si>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</si>
  <si>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</si>
  <si>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</si>
  <si>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</si>
  <si>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</si>
  <si>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</si>
  <si>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</si>
  <si>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</si>
  <si>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</si>
  <si>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</si>
  <si>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</si>
  <si>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</si>
  <si>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</si>
  <si>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</si>
  <si>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</si>
  <si>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</si>
  <si>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</si>
  <si>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</si>
  <si>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</si>
  <si>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</si>
  <si>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</si>
  <si>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</si>
  <si>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</si>
  <si>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</si>
  <si>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</si>
  <si>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</si>
  <si>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</si>
  <si>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</si>
  <si>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</si>
  <si>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</si>
  <si>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</si>
  <si>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</si>
  <si>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</si>
  <si>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</si>
  <si>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</si>
  <si>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</si>
  <si>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</si>
  <si>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</si>
  <si>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</si>
  <si>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</si>
  <si>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</si>
  <si>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</si>
  <si>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</si>
  <si>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</si>
  <si>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</si>
  <si>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</si>
  <si>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</si>
  <si>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</si>
  <si>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</si>
  <si>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</si>
  <si>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</si>
  <si>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</si>
  <si>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</si>
  <si>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</si>
  <si>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</si>
  <si>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</si>
  <si>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</si>
  <si>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</si>
  <si>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</si>
  <si>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</si>
  <si>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</si>
  <si>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</si>
  <si>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</si>
  <si>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</si>
  <si>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</si>
  <si>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</si>
  <si>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</si>
  <si>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</si>
  <si>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</si>
  <si>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</si>
  <si>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</si>
  <si>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</si>
  <si>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</si>
  <si>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</si>
  <si>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</si>
  <si>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</si>
  <si>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</si>
  <si>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</si>
  <si>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</si>
  <si>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</si>
  <si>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</si>
  <si>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</si>
  <si>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</si>
  <si>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</si>
  <si>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</si>
  <si>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</si>
  <si>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</si>
  <si>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</si>
  <si>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</si>
  <si>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</si>
  <si>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</si>
  <si>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</si>
  <si>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</si>
  <si>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</si>
  <si>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</si>
  <si>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</si>
  <si>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</si>
  <si>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</si>
  <si>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</si>
  <si>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</si>
  <si>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</si>
  <si>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</si>
  <si>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</si>
  <si>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</si>
  <si>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</si>
  <si>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</si>
  <si>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</si>
  <si>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</si>
  <si>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</si>
  <si>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</si>
  <si>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</si>
  <si>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</si>
  <si>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</si>
  <si>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</si>
  <si>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</si>
  <si>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</si>
  <si>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</si>
  <si>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</si>
  <si>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</si>
  <si>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</si>
  <si>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</si>
  <si>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</si>
  <si>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</si>
  <si>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</si>
  <si>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</si>
  <si>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</si>
  <si>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</si>
  <si>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</si>
  <si>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</si>
  <si>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</si>
  <si>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</si>
  <si>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</si>
  <si>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</si>
  <si>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</si>
  <si>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</si>
  <si>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</si>
  <si>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</si>
  <si>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</si>
  <si>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</si>
  <si>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</si>
  <si>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</si>
  <si>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</si>
  <si>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</si>
  <si>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</si>
  <si>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</si>
  <si>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</si>
  <si>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</si>
  <si>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</si>
  <si>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</si>
  <si>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</si>
  <si>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</si>
  <si>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</si>
  <si>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</si>
  <si>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</si>
  <si>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</si>
  <si>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</si>
  <si>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</si>
  <si>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</si>
  <si>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</si>
  <si>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</si>
  <si>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</si>
  <si>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</si>
  <si>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</si>
  <si>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</si>
  <si>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</si>
  <si>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</si>
  <si>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</si>
  <si>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</si>
  <si>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</si>
  <si>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</si>
  <si>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</si>
  <si>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</si>
  <si>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</si>
  <si>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</si>
  <si>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</si>
  <si>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</si>
  <si>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</si>
  <si>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</si>
  <si>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</si>
  <si>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</si>
  <si>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</si>
  <si>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</si>
  <si>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</si>
  <si>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</si>
  <si>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</si>
  <si>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</si>
  <si>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</si>
  <si>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</si>
  <si>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</si>
  <si>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</si>
  <si>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</si>
  <si>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</si>
  <si>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</si>
  <si>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</si>
  <si>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</si>
  <si>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</si>
  <si>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</si>
  <si>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</si>
  <si>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</si>
  <si>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</si>
  <si>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</si>
  <si>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</si>
  <si>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</si>
  <si>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</si>
  <si>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</si>
  <si>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</si>
  <si>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</si>
  <si>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</si>
  <si>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</si>
  <si>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</si>
  <si>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</si>
  <si>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</si>
  <si>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</si>
  <si>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</si>
  <si>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</si>
  <si>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</si>
  <si>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</si>
  <si>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</si>
  <si>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</si>
  <si>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</si>
  <si>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</si>
  <si>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</si>
  <si>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</si>
  <si>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</si>
  <si>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</si>
  <si>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</si>
  <si>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</si>
  <si>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</si>
  <si>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</si>
  <si>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</si>
  <si>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</si>
  <si>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</si>
  <si>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</si>
  <si>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</si>
  <si>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</si>
  <si>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</si>
  <si>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</si>
  <si>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</si>
  <si>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</si>
  <si>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</si>
  <si>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</si>
  <si>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</si>
  <si>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</si>
  <si>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</si>
  <si>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</si>
  <si>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</si>
  <si>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</si>
  <si>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</si>
  <si>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</si>
  <si>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</si>
  <si>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</si>
  <si>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</si>
  <si>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</si>
  <si>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</si>
  <si>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</si>
  <si>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</si>
  <si>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</si>
  <si>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</si>
  <si>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</si>
  <si>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</si>
  <si>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</si>
  <si>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</si>
  <si>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</si>
  <si>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</si>
  <si>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</si>
  <si>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</si>
  <si>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</si>
  <si>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</si>
  <si>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</si>
  <si>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</si>
  <si>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</si>
  <si>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</si>
  <si>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</si>
  <si>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</si>
  <si>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</si>
  <si>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</si>
  <si>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</si>
  <si>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</si>
  <si>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</si>
  <si>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</si>
  <si>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</si>
  <si>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</si>
  <si>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</si>
  <si>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</si>
  <si>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</si>
  <si>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</si>
  <si>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</si>
  <si>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</si>
  <si>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</si>
  <si>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</si>
  <si>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</si>
  <si>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</si>
  <si>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</si>
  <si>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</si>
  <si>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</si>
  <si>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</si>
  <si>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</si>
  <si>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</si>
  <si>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</si>
  <si>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</si>
  <si>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</si>
  <si>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</si>
  <si>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</si>
  <si>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</si>
  <si>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</si>
  <si>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</si>
  <si>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</si>
  <si>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</si>
  <si>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</si>
  <si>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</si>
  <si>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</si>
  <si>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</si>
  <si>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</si>
  <si>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</si>
  <si>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</si>
  <si>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</si>
  <si>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</si>
  <si>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</si>
  <si>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</si>
  <si>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</si>
  <si>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</si>
  <si>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</si>
  <si>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</si>
  <si>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</si>
  <si>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</si>
  <si>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</si>
  <si>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</si>
  <si>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</si>
  <si>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</si>
  <si>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</si>
  <si>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</si>
  <si>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</si>
  <si>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</si>
  <si>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</si>
  <si>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</si>
  <si>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</si>
  <si>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</si>
  <si>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</si>
  <si>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</si>
  <si>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</si>
  <si>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</si>
  <si>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</si>
  <si>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</si>
  <si>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</si>
  <si>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</si>
  <si>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</si>
  <si>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</si>
  <si>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</si>
  <si>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</si>
  <si>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</si>
  <si>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</si>
  <si>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</si>
  <si>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</si>
  <si>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</si>
  <si>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</si>
  <si>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</si>
  <si>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</si>
  <si>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</si>
  <si>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</si>
  <si>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</si>
  <si>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</si>
  <si>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</si>
  <si>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</si>
  <si>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</si>
  <si>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</si>
  <si>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</si>
  <si>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</si>
  <si>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</si>
  <si>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</si>
  <si>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</si>
  <si>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</si>
  <si>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</si>
  <si>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</si>
  <si>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</si>
  <si>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</si>
  <si>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</si>
  <si>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</si>
  <si>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</si>
  <si>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</si>
  <si>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</si>
  <si>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</si>
  <si>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</si>
  <si>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</si>
  <si>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</si>
  <si>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</si>
  <si>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</si>
  <si>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</si>
  <si>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</si>
  <si>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</si>
  <si>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</si>
  <si>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</si>
  <si>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</si>
  <si>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</si>
  <si>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</si>
  <si>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</si>
  <si>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</si>
  <si>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</si>
  <si>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</si>
  <si>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</si>
  <si>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</si>
  <si>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</si>
  <si>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</si>
  <si>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</si>
  <si>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</si>
  <si>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</si>
  <si>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</si>
  <si>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</si>
  <si>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</si>
  <si>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</si>
  <si>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</si>
  <si>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</si>
  <si>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</si>
  <si>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</si>
  <si>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</si>
  <si>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</si>
  <si>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</si>
  <si>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</si>
  <si>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</si>
  <si>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</si>
  <si>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</si>
  <si>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</si>
  <si>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</si>
  <si>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</si>
  <si>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</si>
  <si>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</si>
  <si>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</si>
  <si>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</si>
  <si>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</si>
  <si>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</si>
  <si>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</si>
  <si>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</si>
  <si>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</si>
  <si>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</si>
  <si>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</si>
  <si>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</si>
  <si>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</si>
  <si>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</si>
  <si>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</si>
  <si>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</si>
  <si>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</si>
  <si>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</si>
  <si>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</si>
  <si>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</si>
  <si>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</si>
  <si>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</si>
  <si>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</si>
  <si>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</si>
  <si>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</si>
  <si>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</si>
  <si>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</si>
  <si>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</si>
  <si>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</si>
  <si>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</si>
  <si>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</si>
  <si>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</si>
  <si>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</si>
  <si>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</si>
  <si>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</si>
  <si>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</si>
  <si>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</si>
  <si>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</si>
  <si>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</si>
  <si>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</si>
  <si>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</si>
  <si>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</si>
  <si>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</si>
  <si>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</si>
  <si>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</si>
  <si>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</si>
  <si>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</si>
  <si>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</si>
  <si>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</si>
  <si>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</si>
  <si>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</si>
  <si>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</si>
  <si>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</si>
  <si>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</si>
  <si>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</si>
  <si>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</si>
  <si>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</si>
  <si>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</si>
  <si>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</si>
  <si>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</si>
  <si>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</si>
  <si>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</si>
  <si>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</si>
  <si>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</si>
  <si>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</si>
  <si>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</si>
  <si>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</si>
  <si>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</si>
  <si>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</si>
  <si>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</si>
  <si>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</si>
  <si>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</si>
  <si>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</si>
  <si>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</si>
  <si>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</si>
  <si>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</si>
  <si>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</si>
  <si>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</si>
  <si>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</si>
  <si>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</si>
  <si>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</si>
  <si>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</si>
  <si>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</si>
  <si>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</si>
  <si>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</si>
  <si>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</si>
  <si>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</si>
  <si>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</si>
  <si>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</si>
  <si>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</si>
  <si>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</si>
  <si>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</si>
  <si>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</si>
  <si>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</si>
  <si>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</si>
  <si>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</si>
  <si>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</si>
  <si>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</si>
  <si>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</si>
  <si>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</si>
  <si>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</si>
  <si>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</si>
  <si>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</si>
  <si>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</si>
  <si>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</si>
  <si>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</si>
  <si>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</si>
  <si>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</si>
  <si>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</si>
  <si>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</si>
  <si>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</si>
  <si>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</si>
  <si>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</si>
  <si>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</si>
  <si>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</si>
  <si>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</si>
  <si>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</si>
  <si>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</si>
  <si>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</si>
  <si>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</si>
  <si>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</si>
  <si>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</si>
  <si>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</si>
  <si>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</si>
  <si>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</si>
  <si>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</si>
  <si>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</si>
  <si>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</si>
  <si>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</si>
  <si>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</si>
  <si>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</si>
  <si>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</si>
  <si>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</si>
  <si>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</si>
  <si>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</si>
  <si>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</si>
  <si>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</si>
  <si>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</si>
  <si>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</si>
  <si>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</si>
  <si>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</si>
  <si>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</si>
  <si>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</si>
  <si>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</si>
  <si>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</si>
  <si>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</si>
  <si>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</si>
  <si>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</si>
  <si>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</si>
  <si>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</si>
  <si>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</si>
  <si>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</si>
  <si>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</si>
  <si>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</si>
  <si>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</si>
  <si>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</si>
  <si>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</si>
  <si>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</si>
  <si>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</si>
  <si>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</si>
  <si>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</si>
  <si>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</si>
  <si>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</si>
  <si>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</si>
  <si>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</si>
  <si>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</si>
  <si>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</si>
  <si>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</si>
  <si>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</si>
  <si>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</si>
  <si>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</si>
  <si>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</si>
  <si>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</si>
  <si>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</si>
  <si>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</si>
  <si>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</si>
  <si>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</si>
  <si>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</si>
  <si>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</si>
  <si>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</si>
  <si>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</si>
  <si>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</si>
  <si>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</si>
  <si>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</si>
  <si>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</si>
  <si>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</si>
  <si>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</si>
  <si>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</si>
  <si>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</si>
  <si>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</si>
  <si>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</si>
  <si>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</si>
  <si>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</si>
  <si>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</si>
  <si>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</si>
  <si>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</si>
  <si>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</si>
  <si>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</si>
  <si>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</si>
  <si>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</si>
  <si>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</si>
  <si>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</si>
  <si>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</si>
  <si>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</si>
  <si>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</si>
  <si>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</si>
  <si>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</si>
  <si>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</si>
  <si>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</si>
  <si>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</si>
  <si>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</si>
  <si>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</si>
  <si>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</si>
  <si>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</si>
  <si>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</si>
  <si>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</si>
  <si>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</si>
  <si>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</si>
  <si>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</si>
  <si>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</si>
  <si>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</si>
  <si>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</si>
  <si>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</si>
  <si>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</si>
  <si>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</si>
  <si>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</si>
  <si>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</si>
  <si>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</si>
  <si>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</si>
  <si>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</si>
  <si>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</si>
  <si>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</si>
  <si>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</si>
  <si>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</si>
  <si>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</si>
  <si>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</si>
  <si>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</si>
  <si>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</si>
  <si>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</si>
  <si>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</si>
  <si>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</si>
  <si>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</si>
  <si>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</si>
  <si>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</si>
  <si>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</si>
  <si>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</si>
  <si>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</si>
  <si>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</si>
  <si>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</si>
  <si>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</si>
  <si>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</si>
  <si>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</si>
  <si>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</si>
  <si>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</si>
  <si>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</si>
  <si>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</si>
  <si>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</si>
  <si>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</si>
  <si>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</si>
  <si>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</si>
  <si>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</si>
  <si>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</si>
  <si>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</si>
  <si>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</si>
  <si>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</si>
  <si>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</si>
  <si>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</si>
  <si>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</si>
  <si>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</si>
  <si>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</si>
  <si>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</si>
  <si>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</si>
  <si>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</si>
  <si>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</si>
  <si>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</si>
  <si>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</si>
  <si>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</si>
  <si>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</si>
  <si>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</si>
  <si>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</si>
  <si>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</si>
  <si>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</si>
  <si>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</si>
  <si>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</si>
  <si>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</si>
  <si>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</si>
  <si>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</si>
  <si>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</si>
  <si>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</si>
  <si>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</si>
  <si>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</si>
  <si>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</si>
  <si>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</si>
  <si>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</si>
  <si>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</si>
  <si>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</si>
  <si>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</si>
  <si>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</si>
  <si>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</si>
  <si>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</si>
  <si>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</si>
  <si>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</si>
  <si>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</si>
  <si>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</si>
  <si>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</si>
  <si>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</si>
  <si>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</si>
  <si>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</si>
  <si>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</si>
  <si>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</si>
  <si>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</si>
  <si>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</si>
  <si>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</si>
  <si>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</si>
  <si>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</si>
  <si>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</si>
  <si>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</si>
  <si>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</si>
  <si>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</si>
  <si>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</si>
  <si>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</si>
  <si>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</si>
  <si>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</si>
  <si>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</si>
  <si>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</si>
  <si>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</si>
  <si>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</si>
  <si>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</si>
  <si>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</si>
  <si>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</si>
  <si>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</si>
  <si>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</si>
  <si>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</si>
  <si>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</si>
  <si>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</si>
  <si>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</si>
  <si>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</si>
  <si>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</si>
  <si>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</si>
  <si>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</si>
  <si>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</si>
  <si>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</si>
  <si>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</si>
  <si>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</si>
  <si>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</si>
  <si>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</si>
  <si>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</si>
  <si>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</si>
  <si>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</si>
  <si>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</si>
  <si>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</si>
  <si>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</si>
  <si>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</si>
  <si>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</si>
  <si>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</si>
  <si>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</si>
  <si>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</si>
  <si>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</si>
  <si>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</si>
  <si>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</si>
  <si>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</si>
  <si>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</si>
  <si>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</si>
  <si>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</si>
  <si>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</si>
  <si>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</si>
  <si>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</si>
  <si>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</si>
  <si>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</si>
  <si>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</si>
  <si>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</si>
  <si>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</si>
  <si>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</si>
  <si>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</si>
  <si>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</si>
  <si>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</si>
  <si>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</si>
  <si>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</si>
  <si>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</si>
  <si>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</si>
  <si>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</si>
  <si>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</si>
  <si>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</si>
  <si>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</si>
  <si>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</si>
  <si>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</si>
  <si>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</si>
  <si>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</si>
  <si>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</si>
  <si>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</si>
  <si>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</si>
  <si>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</si>
  <si>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</si>
  <si>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</si>
  <si>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</si>
  <si>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</si>
  <si>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</si>
  <si>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</si>
  <si>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</si>
  <si>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</si>
  <si>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</si>
  <si>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</si>
  <si>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</si>
  <si>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</si>
  <si>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</si>
  <si>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</si>
  <si>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</si>
  <si>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</si>
  <si>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</si>
  <si>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</si>
  <si>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</si>
  <si>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</si>
  <si>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</si>
  <si>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</si>
  <si>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</si>
  <si>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</si>
  <si>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</si>
  <si>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</si>
  <si>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</si>
  <si>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</si>
  <si>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</si>
  <si>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</si>
  <si>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</si>
  <si>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</si>
  <si>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</si>
  <si>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</si>
  <si>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</si>
  <si>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</si>
  <si>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</si>
  <si>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</si>
  <si>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</si>
  <si>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</si>
  <si>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</si>
  <si>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</si>
  <si>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</si>
  <si>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</si>
  <si>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</si>
  <si>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</si>
  <si>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</si>
  <si>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</si>
  <si>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</si>
  <si>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</si>
  <si>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</si>
  <si>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</si>
  <si>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</si>
  <si>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</si>
  <si>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</si>
  <si>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</si>
  <si>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</si>
  <si>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</si>
  <si>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</si>
  <si>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</si>
  <si>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</si>
  <si>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</si>
  <si>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</si>
  <si>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</si>
  <si>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</si>
  <si>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</si>
  <si>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</si>
  <si>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</si>
  <si>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</si>
  <si>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</si>
  <si>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</si>
  <si>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</si>
  <si>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</si>
  <si>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</si>
  <si>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</si>
  <si>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</si>
  <si>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</si>
  <si>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</si>
  <si>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</si>
  <si>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</si>
  <si>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</si>
  <si>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</si>
  <si>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</si>
  <si>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</si>
  <si>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</si>
  <si>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</si>
  <si>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</si>
  <si>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</si>
  <si>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</si>
  <si>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</si>
  <si>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</si>
  <si>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</si>
  <si>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</si>
  <si>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</si>
  <si>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</si>
  <si>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</si>
  <si>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</si>
  <si>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</si>
  <si>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</si>
  <si>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</si>
  <si>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</si>
  <si>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</si>
  <si>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</si>
  <si>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</si>
  <si>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</si>
  <si>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</si>
  <si>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</si>
  <si>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</si>
  <si>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</si>
  <si>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</si>
  <si>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</si>
  <si>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</si>
  <si>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</si>
  <si>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</si>
  <si>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</si>
  <si>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</si>
  <si>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</si>
  <si>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</si>
  <si>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</si>
  <si>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</si>
  <si>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</si>
  <si>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</si>
  <si>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</si>
  <si>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</si>
  <si>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</si>
  <si>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</si>
  <si>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</si>
  <si>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</si>
  <si>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</si>
  <si>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</si>
  <si>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</si>
  <si>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</si>
  <si>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</si>
  <si>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</si>
  <si>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</si>
  <si>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</si>
  <si>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</si>
  <si>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</si>
  <si>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</si>
  <si>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</si>
  <si>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</si>
  <si>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</si>
  <si>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</si>
  <si>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</si>
  <si>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</si>
  <si>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</si>
  <si>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</si>
  <si>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</si>
  <si>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</si>
  <si>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</si>
  <si>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</si>
  <si>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</si>
  <si>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</si>
  <si>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</si>
  <si>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</si>
  <si>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</si>
  <si>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</si>
  <si>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</si>
  <si>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</si>
  <si>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</si>
  <si>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</si>
  <si>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</si>
  <si>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</si>
  <si>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</si>
  <si>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</si>
  <si>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</si>
  <si>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</si>
  <si>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</si>
  <si>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</si>
  <si>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</si>
  <si>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</si>
  <si>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</si>
  <si>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</si>
  <si>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</si>
  <si>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</si>
  <si>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</si>
  <si>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</si>
  <si>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</si>
  <si>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</si>
  <si>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</si>
  <si>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</si>
  <si>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</si>
  <si>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</si>
  <si>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</si>
  <si>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</si>
  <si>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</si>
  <si>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</si>
  <si>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</si>
  <si>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</si>
  <si>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</si>
  <si>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</si>
  <si>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</si>
  <si>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</si>
  <si>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</si>
  <si>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</si>
  <si>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</si>
  <si>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</si>
  <si>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</si>
  <si>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</si>
  <si>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</si>
  <si>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</si>
  <si>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</si>
  <si>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</si>
  <si>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</si>
  <si>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</si>
  <si>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</si>
  <si>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</si>
  <si>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</si>
  <si>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</si>
  <si>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</si>
  <si>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</si>
  <si>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</si>
  <si>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</si>
  <si>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</si>
  <si>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</si>
  <si>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</si>
  <si>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</si>
  <si>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</si>
  <si>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</si>
  <si>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</si>
  <si>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</si>
  <si>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</si>
  <si>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</si>
  <si>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</si>
  <si>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</si>
  <si>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</si>
  <si>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</si>
  <si>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</si>
  <si>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</si>
  <si>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</si>
  <si>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</si>
  <si>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</si>
  <si>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</si>
  <si>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</si>
  <si>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</si>
  <si>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</si>
  <si>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</si>
  <si>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</si>
  <si>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</si>
  <si>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</si>
  <si>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</si>
  <si>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</si>
  <si>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</si>
  <si>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</si>
  <si>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</si>
  <si>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</si>
  <si>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</si>
  <si>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</si>
  <si>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</si>
  <si>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</si>
  <si>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</si>
  <si>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</si>
  <si>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</si>
  <si>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</si>
  <si>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</si>
  <si>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</si>
  <si>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</si>
  <si>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</si>
  <si>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</si>
  <si>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</si>
  <si>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</si>
  <si>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</si>
  <si>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</si>
  <si>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</si>
  <si>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</si>
  <si>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</si>
  <si>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</si>
  <si>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</si>
  <si>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</si>
  <si>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</si>
  <si>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</si>
  <si>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</si>
  <si>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</si>
  <si>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</si>
  <si>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</si>
  <si>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</si>
  <si>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</si>
  <si>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</si>
  <si>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</si>
  <si>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</si>
  <si>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</si>
  <si>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</si>
  <si>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</si>
  <si>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</si>
  <si>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</si>
  <si>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</si>
  <si>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</si>
  <si>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</si>
  <si>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</si>
  <si>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</si>
  <si>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</si>
  <si>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</si>
  <si>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</si>
  <si>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</si>
  <si>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</si>
  <si>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</si>
  <si>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</si>
  <si>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</si>
  <si>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</si>
  <si>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</si>
  <si>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</si>
  <si>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</si>
  <si>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</si>
  <si>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</si>
  <si>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</si>
  <si>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</si>
  <si>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</si>
  <si>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</si>
  <si>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</si>
  <si>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</si>
  <si>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</si>
  <si>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</si>
  <si>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</si>
  <si>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</si>
  <si>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</si>
  <si>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</si>
  <si>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</si>
  <si>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</si>
  <si>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</si>
  <si>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</si>
  <si>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</si>
  <si>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</si>
  <si>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</si>
  <si>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</si>
  <si>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</si>
  <si>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</si>
  <si>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</si>
  <si>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</si>
  <si>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</si>
  <si>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</si>
  <si>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</si>
  <si>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</si>
  <si>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</si>
  <si>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</si>
  <si>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</si>
  <si>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</si>
  <si>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</si>
  <si>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</si>
  <si>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</si>
  <si>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</si>
  <si>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</si>
  <si>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</si>
  <si>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</si>
  <si>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</si>
  <si>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</si>
  <si>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</si>
  <si>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</si>
  <si>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</si>
  <si>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</si>
  <si>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</si>
  <si>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</si>
  <si>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</si>
  <si>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</si>
  <si>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</si>
  <si>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</si>
  <si>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</si>
  <si>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</si>
  <si>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</si>
  <si>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</si>
  <si>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</si>
  <si>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</si>
  <si>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</si>
  <si>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</si>
  <si>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</si>
  <si>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</si>
  <si>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</si>
  <si>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</si>
  <si>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</si>
  <si>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</si>
  <si>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</si>
  <si>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</si>
  <si>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</si>
  <si>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</si>
  <si>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</si>
  <si>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</si>
  <si>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</si>
  <si>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</si>
  <si>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</si>
  <si>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</si>
  <si>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</si>
  <si>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</si>
  <si>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</si>
  <si>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</si>
  <si>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</si>
  <si>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</si>
  <si>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</si>
  <si>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</si>
  <si>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</si>
  <si>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</si>
  <si>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</si>
  <si>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</si>
  <si>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</si>
  <si>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</si>
  <si>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</si>
  <si>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</si>
  <si>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</si>
  <si>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</si>
  <si>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</si>
  <si>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</si>
  <si>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</si>
  <si>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</si>
  <si>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</si>
  <si>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</si>
  <si>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</si>
  <si>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</si>
  <si>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</si>
  <si>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ACTUAL</t>
  </si>
  <si>
    <t>ACTUAL BASE 100</t>
  </si>
  <si>
    <t>PROPOSAL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</si>
  <si>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</si>
  <si>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</si>
  <si>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</si>
  <si>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</si>
  <si>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</si>
  <si>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</si>
  <si>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</si>
  <si>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</si>
  <si>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</si>
  <si>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</si>
  <si>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</si>
  <si>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</si>
  <si>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</si>
  <si>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</si>
  <si>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</si>
  <si>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</si>
  <si>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</si>
  <si>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</si>
  <si>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</si>
  <si>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</si>
  <si>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</si>
  <si>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</si>
  <si>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</si>
  <si>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</si>
  <si>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</si>
  <si>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</si>
  <si>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</si>
  <si>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</si>
  <si>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</si>
  <si>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</si>
  <si>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</si>
  <si>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</si>
  <si>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</si>
  <si>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</si>
  <si>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</si>
  <si>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</si>
  <si>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</si>
  <si>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</si>
  <si>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</si>
  <si>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AGRESSIVITY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</si>
</sst>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0" borderId="0" xfId="0" applyNumberFormat="1" applyBorder="1"/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10" fillId="0" borderId="0" xfId="0" applyFont="1"/>
    <xf numFmtId="0" fontId="11" fillId="0" borderId="0" xfId="0" applyFont="1"/>
    <xf numFmtId="0" fontId="11" fillId="0" borderId="1" xfId="0" applyFont="1" applyBorder="1"/>
    <xf numFmtId="0" fontId="11" fillId="0" borderId="0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0" borderId="7" xfId="0" applyFont="1" applyBorder="1"/>
    <xf numFmtId="0" fontId="10" fillId="4" borderId="2" xfId="0" applyFont="1" applyFill="1" applyBorder="1"/>
    <xf numFmtId="0" fontId="10" fillId="4" borderId="2" xfId="0" applyFont="1" applyFill="1" applyBorder="1" applyAlignment="1">
      <alignment horizontal="left"/>
    </xf>
    <xf numFmtId="0" fontId="11" fillId="0" borderId="22" xfId="0" applyFont="1" applyBorder="1"/>
    <xf numFmtId="0" fontId="10" fillId="4" borderId="1" xfId="0" applyFont="1" applyFill="1" applyBorder="1"/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2" xfId="0" applyFont="1" applyFill="1" applyBorder="1" applyAlignment="1">
      <alignment horizontal="left"/>
    </xf>
    <xf numFmtId="0" fontId="10" fillId="6" borderId="2" xfId="0" applyFont="1" applyFill="1" applyBorder="1"/>
    <xf numFmtId="0" fontId="10" fillId="6" borderId="2" xfId="0" applyFont="1" applyFill="1" applyBorder="1" applyAlignment="1">
      <alignment horizontal="left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left"/>
    </xf>
    <xf numFmtId="0" fontId="11" fillId="0" borderId="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</cellXfs>
  <cellStyles count="1">
    <cellStyle name="Normal" xfId="0" builtinId="0"/>
  </cellStyles>
  <dxfs count="1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5953152"/>
        <c:axId val="89584000"/>
      </c:barChart>
      <c:catAx>
        <c:axId val="859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84000"/>
        <c:crosses val="autoZero"/>
        <c:auto val="1"/>
        <c:lblAlgn val="ctr"/>
        <c:lblOffset val="100"/>
        <c:noMultiLvlLbl val="0"/>
      </c:catAx>
      <c:valAx>
        <c:axId val="895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5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34080"/>
        <c:axId val="100735616"/>
      </c:barChart>
      <c:catAx>
        <c:axId val="1007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35616"/>
        <c:crosses val="autoZero"/>
        <c:auto val="1"/>
        <c:lblAlgn val="ctr"/>
        <c:lblOffset val="100"/>
        <c:noMultiLvlLbl val="0"/>
      </c:catAx>
      <c:valAx>
        <c:axId val="1007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56096"/>
        <c:axId val="100761984"/>
      </c:barChart>
      <c:catAx>
        <c:axId val="1007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61984"/>
        <c:crosses val="autoZero"/>
        <c:auto val="1"/>
        <c:lblAlgn val="ctr"/>
        <c:lblOffset val="100"/>
        <c:noMultiLvlLbl val="0"/>
      </c:catAx>
      <c:valAx>
        <c:axId val="1007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DATA_SCENES_UNITY_1!$CJ$5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DATA_SCENES_UNITY_1!$CJ$8:$CJ$9</c:f>
              <c:numCache>
                <c:formatCode>General</c:formatCode>
                <c:ptCount val="2"/>
                <c:pt idx="0">
                  <c:v>52</c:v>
                </c:pt>
                <c:pt idx="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92608"/>
        <c:axId val="99911168"/>
      </c:lineChart>
      <c:catAx>
        <c:axId val="998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911168"/>
        <c:crosses val="autoZero"/>
        <c:auto val="1"/>
        <c:lblAlgn val="ctr"/>
        <c:lblOffset val="100"/>
        <c:noMultiLvlLbl val="0"/>
      </c:catAx>
      <c:valAx>
        <c:axId val="99911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8926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DATA_SCENES_UNITY_1!$CZ$5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DATA_SCENES_UNITY_1!$CZ$8:$CZ$9</c:f>
              <c:numCache>
                <c:formatCode>General</c:formatCode>
                <c:ptCount val="2"/>
                <c:pt idx="0">
                  <c:v>270</c:v>
                </c:pt>
                <c:pt idx="1">
                  <c:v>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(DATA_SCENES_UNITY_1!$CB$18,DATA_SCENES_UNITY_1!$CJ$18,DATA_SCENES_UNITY_1!$CR$18,DATA_SCENES_UNITY_1!$CZ$18)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(DATA_SCENES_UNITY_1!$CB$6,DATA_SCENES_UNITY_1!$CJ$6,DATA_SCENES_UNITY_1!$CR$6,DATA_SCENES_UNITY_1!$CZ$6)</c:f>
              <c:numCache>
                <c:formatCode>General</c:formatCode>
                <c:ptCount val="4"/>
                <c:pt idx="0">
                  <c:v>27074</c:v>
                </c:pt>
                <c:pt idx="1">
                  <c:v>11890</c:v>
                </c:pt>
                <c:pt idx="2">
                  <c:v>25055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25184"/>
        <c:axId val="100526720"/>
      </c:barChart>
      <c:catAx>
        <c:axId val="10052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26720"/>
        <c:crosses val="autoZero"/>
        <c:auto val="1"/>
        <c:lblAlgn val="ctr"/>
        <c:lblOffset val="100"/>
        <c:noMultiLvlLbl val="0"/>
      </c:catAx>
      <c:valAx>
        <c:axId val="1005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43872"/>
        <c:axId val="100557952"/>
      </c:barChart>
      <c:catAx>
        <c:axId val="1005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952"/>
        <c:crosses val="autoZero"/>
        <c:auto val="1"/>
        <c:lblAlgn val="ctr"/>
        <c:lblOffset val="100"/>
        <c:noMultiLvlLbl val="0"/>
      </c:catAx>
      <c:valAx>
        <c:axId val="1005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4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DATA_SCENES_UNITY_1!$CR$5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DATA_SCENES_UNITY_1!$CR$8:$CR$9</c:f>
              <c:numCache>
                <c:formatCode>General</c:formatCode>
                <c:ptCount val="2"/>
                <c:pt idx="0">
                  <c:v>104</c:v>
                </c:pt>
                <c:pt idx="1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DATA_SCENES_UNITY_1!$DH$5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DATA_SCENES_UNITY_1!$DH$8:$DH$9</c:f>
              <c:numCache>
                <c:formatCode>General</c:formatCode>
                <c:ptCount val="2"/>
                <c:pt idx="0">
                  <c:v>270</c:v>
                </c:pt>
                <c:pt idx="1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DATA_SCENES_UNITY_1!$DP$5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DATA_SCENES_UNITY_1!$DP$8:$DP$9</c:f>
              <c:numCache>
                <c:formatCode>General</c:formatCode>
                <c:ptCount val="2"/>
                <c:pt idx="0">
                  <c:v>74</c:v>
                </c:pt>
                <c:pt idx="1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DATA_SCENES_UNITY_1!$EF$5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DATA_SCENES_UNITY_1!$EF$8:$EF$9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(DATA_SCENES_UNITY_1!$DH$18,DATA_SCENES_UNITY_1!$DP$18,DATA_SCENES_UNITY_1!$DX$18,DATA_SCENES_UNITY_1!$EF$18)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(DATA_SCENES_UNITY_1!$DH$6,DATA_SCENES_UNITY_1!$DP$6,DATA_SCENES_UNITY_1!$DX$6,DATA_SCENES_UNITY_1!$EF$6)</c:f>
              <c:numCache>
                <c:formatCode>General</c:formatCode>
                <c:ptCount val="4"/>
                <c:pt idx="0">
                  <c:v>26717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47712"/>
        <c:axId val="101349248"/>
      </c:barChart>
      <c:catAx>
        <c:axId val="1013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49248"/>
        <c:crosses val="autoZero"/>
        <c:auto val="1"/>
        <c:lblAlgn val="ctr"/>
        <c:lblOffset val="100"/>
        <c:noMultiLvlLbl val="0"/>
      </c:catAx>
      <c:valAx>
        <c:axId val="101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70880"/>
        <c:axId val="101450496"/>
      </c:barChart>
      <c:catAx>
        <c:axId val="1013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50496"/>
        <c:crosses val="autoZero"/>
        <c:auto val="1"/>
        <c:lblAlgn val="ctr"/>
        <c:lblOffset val="100"/>
        <c:noMultiLvlLbl val="0"/>
      </c:catAx>
      <c:valAx>
        <c:axId val="1014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7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DATA_SCENES_UNITY_1!$DX$5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DATA_SCENES_UNITY_1!$DX$8:$DX$9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Dragons!$M$92:$M$101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22688"/>
        <c:axId val="99924608"/>
      </c:lineChart>
      <c:catAx>
        <c:axId val="9992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924608"/>
        <c:crosses val="autoZero"/>
        <c:auto val="1"/>
        <c:lblAlgn val="ctr"/>
        <c:lblOffset val="100"/>
        <c:noMultiLvlLbl val="0"/>
      </c:catAx>
      <c:valAx>
        <c:axId val="99924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9226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123970</c:v>
                </c:pt>
                <c:pt idx="2">
                  <c:v>46985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38432"/>
        <c:axId val="86739968"/>
      </c:barChart>
      <c:catAx>
        <c:axId val="867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39968"/>
        <c:crosses val="autoZero"/>
        <c:auto val="1"/>
        <c:lblAlgn val="ctr"/>
        <c:lblOffset val="100"/>
        <c:noMultiLvlLbl val="0"/>
      </c:catAx>
      <c:valAx>
        <c:axId val="867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3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60064"/>
        <c:axId val="100270464"/>
      </c:barChart>
      <c:catAx>
        <c:axId val="86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70464"/>
        <c:crosses val="autoZero"/>
        <c:auto val="1"/>
        <c:lblAlgn val="ctr"/>
        <c:lblOffset val="100"/>
        <c:noMultiLvlLbl val="0"/>
      </c:catAx>
      <c:valAx>
        <c:axId val="1002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6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344</c:v>
                </c:pt>
                <c:pt idx="1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75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100</v>
          </cell>
          <cell r="Y16">
            <v>40</v>
          </cell>
          <cell r="Z16">
            <v>28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1.7</v>
          </cell>
          <cell r="X17">
            <v>100</v>
          </cell>
          <cell r="Y17">
            <v>20</v>
          </cell>
          <cell r="Z17">
            <v>10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2.1</v>
          </cell>
          <cell r="X18">
            <v>100</v>
          </cell>
          <cell r="Y18">
            <v>40</v>
          </cell>
          <cell r="Z18">
            <v>14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W19">
            <v>1.3</v>
          </cell>
          <cell r="X19">
            <v>100</v>
          </cell>
          <cell r="Y19">
            <v>18</v>
          </cell>
          <cell r="Z19">
            <v>22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1.4</v>
          </cell>
          <cell r="X20">
            <v>100</v>
          </cell>
          <cell r="Y20">
            <v>31</v>
          </cell>
          <cell r="Z20">
            <v>34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2.1</v>
          </cell>
          <cell r="X21">
            <v>100</v>
          </cell>
          <cell r="Y21">
            <v>50</v>
          </cell>
          <cell r="Z21">
            <v>14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W22">
            <v>1.6</v>
          </cell>
          <cell r="X22">
            <v>100</v>
          </cell>
          <cell r="Y22">
            <v>29</v>
          </cell>
          <cell r="Z22">
            <v>17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1.4</v>
          </cell>
          <cell r="X23">
            <v>100</v>
          </cell>
          <cell r="Y23">
            <v>20</v>
          </cell>
          <cell r="Z23">
            <v>18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100</v>
          </cell>
          <cell r="Y24">
            <v>50</v>
          </cell>
          <cell r="Z24">
            <v>34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1.4</v>
          </cell>
          <cell r="X25">
            <v>100</v>
          </cell>
          <cell r="Y25">
            <v>33</v>
          </cell>
          <cell r="Z25">
            <v>34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7" totalsRowShown="0" headerRowDxfId="109" dataDxfId="108">
  <autoFilter ref="D11:U147"/>
  <sortState ref="D12:U147">
    <sortCondition ref="D11:D147"/>
  </sortState>
  <tableColumns count="18">
    <tableColumn id="1" name="Content Sku" dataDxfId="107"/>
    <tableColumn id="2" name="Spawner Prefab" dataDxfId="106"/>
    <tableColumn id="3" name="Entity Prefab" dataDxfId="105"/>
    <tableColumn id="4" name="Respawn Min" dataDxfId="104"/>
    <tableColumn id="5" name="Respawn Max" dataDxfId="103"/>
    <tableColumn id="6" name="HP Given" dataDxfId="102"/>
    <tableColumn id="7" name="XP Given" dataDxfId="101"/>
    <tableColumn id="8" name="Edible Tier" dataDxfId="100"/>
    <tableColumn id="9" name="BurnableTier" dataDxfId="99"/>
    <tableColumn id="10" name="Damage" dataDxfId="98"/>
    <tableColumn id="11" name="Total in &quot;Village&quot; scene" dataDxfId="97">
      <calculatedColumnFormula>COUNTIF(Table7[Spawner],Table1[[#This Row],[Spawner Prefab]])</calculatedColumnFormula>
    </tableColumn>
    <tableColumn id="12" name="Percentage1" dataDxfId="96">
      <calculatedColumnFormula>ROUND((Table1[[#This Row],[Total in "Village" scene]]/SUM(Table1[Total in "Village" scene]))*100,1)</calculatedColumnFormula>
    </tableColumn>
    <tableColumn id="13" name="Total in &quot;Castle&quot; scene" dataDxfId="95">
      <calculatedColumnFormula>COUNTIF(Table15[Spawner],Table1[[#This Row],[Spawner Prefab]])</calculatedColumnFormula>
    </tableColumn>
    <tableColumn id="14" name="Percentage2" dataDxfId="94">
      <calculatedColumnFormula>ROUND((Table1[[#This Row],[Total in "Castle" scene]]/SUM(Table1[Total in "Castle" scene]))*100,1)</calculatedColumnFormula>
    </tableColumn>
    <tableColumn id="17" name="Total in &quot;Dark&quot; scene" dataDxfId="93">
      <calculatedColumnFormula>COUNTIF(Table20[Spawner],Table1[[#This Row],[Spawner Prefab]])</calculatedColumnFormula>
    </tableColumn>
    <tableColumn id="18" name="Percentage3" dataDxfId="92">
      <calculatedColumnFormula>ROUND((Table1[[#This Row],[Total in "Dark" scene]]/SUM(Table1[Total in "Dark" scene]))*100,1)</calculatedColumnFormula>
    </tableColumn>
    <tableColumn id="15" name="Total in the game" dataDxfId="91">
      <calculatedColumnFormula>Table1[[#This Row],[Total in "Village" scene]]+Table1[[#This Row],[Total in "Castle" scene]]+Table1[[#This Row],[Total in "Dark" scene]]</calculatedColumnFormula>
    </tableColumn>
    <tableColumn id="16" name="Percentage4" dataDxfId="90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3">
      <calculatedColumnFormula>ROUND((Table6[[#This Row],[XP]]*Table6[[#This Row],[entity_spawned (AVG)]])*(Table6[[#This Row],[activating_chance]]/100),0)</calculatedColumnFormula>
    </tableColumn>
    <tableColumn id="9" name="Aggressive" dataDxfId="1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2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1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0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69">
      <calculatedColumnFormula>ROUND((Table610[[#This Row],[XP]]*Table610[[#This Row],[entity_spawned (AVG)]])*(Table610[[#This Row],[activating_chance]]/100),0)</calculatedColumnFormula>
    </tableColumn>
    <tableColumn id="9" name="Aggressive" dataDxfId="68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0" name="Table61011" displayName="Table61011" ref="BP21:BY508" totalsRowShown="0">
  <autoFilter ref="BP21:BY508"/>
  <sortState ref="BP22:BY504">
    <sortCondition ref="BP21:BP504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7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6">
      <calculatedColumnFormula>ROUND((Table61011[[#This Row],[XP]]*Table61011[[#This Row],[entity_spawned (AVG)]])*(Table61011[[#This Row],[activating_chance]]/100),0)</calculatedColumnFormula>
    </tableColumn>
    <tableColumn id="9" name="Aggressive" dataDxfId="65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20"/>
    <tableColumn id="4" name="max_entities" dataDxfId="19"/>
    <tableColumn id="10" name="hasBonus" dataDxfId="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CA21:CG423" totalsRowShown="0">
  <autoFilter ref="CA21:CG423"/>
  <sortState ref="CA22:CG423">
    <sortCondition descending="1" ref="CC21:CC42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4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Table12" displayName="Table12" ref="CI21:CO218" totalsRowShown="0">
  <autoFilter ref="CI21:CO218"/>
  <sortState ref="CI22:CO218">
    <sortCondition descending="1" ref="CK21:CK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2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1">
      <calculatedColumnFormula>ROUND((Table12[[#This Row],[XP]]*Table12[[#This Row],[entity_spawned (AVG)]])*(Table12[[#This Row],[activating_chance]]/100),0)</calculatedColumnFormula>
    </tableColumn>
    <tableColumn id="7" name="Aggressive" dataDxfId="6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3" name="Table13" displayName="Table13" ref="CQ21:CW356" totalsRowShown="0">
  <autoFilter ref="CQ21:CW356"/>
  <sortState ref="CQ22:CW356">
    <sortCondition descending="1" ref="CS21:CS356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9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8">
      <calculatedColumnFormula>ROUND((Table13[[#This Row],[XP]]*Table13[[#This Row],[entity_spawned (AVG)]])*(Table13[[#This Row],[activating_chance]]/100),0)</calculatedColumnFormula>
    </tableColumn>
    <tableColumn id="7" name="Aggressive" dataDxfId="5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4" name="Table14" displayName="Table14" ref="CY21:DE873" totalsRowShown="0">
  <autoFilter ref="CY21:DE873"/>
  <sortState ref="CY22:DE873">
    <sortCondition descending="1" ref="DA21:DA87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6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5">
      <calculatedColumnFormula>ROUND((Table14[[#This Row],[XP]]*Table14[[#This Row],[entity_spawned (AVG)]])*(Table14[[#This Row],[activating_chance]]/100),0)</calculatedColumnFormula>
    </tableColumn>
    <tableColumn id="7" name="Aggressive" dataDxfId="5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DG21:DM337" totalsRowShown="0" headerRowDxfId="53" headerRowBorderDxfId="52" tableBorderDxfId="51" totalsRowBorderDxfId="50">
  <autoFilter ref="DG21:DM337"/>
  <sortState ref="DG22:DM337">
    <sortCondition ref="DG21:DG33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9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8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820" displayName="Table1820" ref="DO21:DU277" totalsRowShown="0" headerRowDxfId="47" headerRowBorderDxfId="46" tableBorderDxfId="45" totalsRowBorderDxfId="44">
  <autoFilter ref="DO21:DU277"/>
  <sortState ref="DO22:DU277">
    <sortCondition ref="DO21:DO27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42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X147" totalsRowShown="0" headerRowDxfId="11" dataDxfId="12" headerRowBorderDxfId="16" tableBorderDxfId="17" totalsRowBorderDxfId="15">
  <autoFilter ref="W11:X147"/>
  <sortState ref="W12:X147">
    <sortCondition ref="W154:W290"/>
  </sortState>
  <tableColumns count="2">
    <tableColumn id="1" name="Entity Prefab" dataDxfId="14"/>
    <tableColumn id="2" name="AGRESSIVITY" dataDxfId="1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e182023" displayName="Table182023" ref="DW21:EC25" totalsRowShown="0" headerRowDxfId="41" headerRowBorderDxfId="40" tableBorderDxfId="39" totalsRowBorderDxfId="38">
  <autoFilter ref="DW21:EC25"/>
  <tableColumns count="7">
    <tableColumn id="1" name="spawner_sku"/>
    <tableColumn id="2" name="entity_spawned (AVG)"/>
    <tableColumn id="3" name="respawn_time"/>
    <tableColumn id="4" name="activating_chance"/>
    <tableColumn id="5" name="XP" dataDxfId="37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36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e18202324" displayName="Table18202324" ref="EE21:EK25" totalsRowShown="0" headerRowDxfId="35" headerRowBorderDxfId="34" tableBorderDxfId="33" totalsRowBorderDxfId="32">
  <autoFilter ref="EE21:EK25"/>
  <tableColumns count="7">
    <tableColumn id="1" name="spawner_sku"/>
    <tableColumn id="2" name="entity_spawned (AVG)"/>
    <tableColumn id="3" name="respawn_time"/>
    <tableColumn id="4" name="activating_chance"/>
    <tableColumn id="5" name="XP" dataDxfId="3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30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0" name="Table20" displayName="Table20" ref="AI7:AK789" totalsRowShown="0" headerRowDxfId="29" headerRowBorderDxfId="28" tableBorderDxfId="27" totalsRowBorderDxfId="26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89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88">
      <calculatedColumnFormula>DATA_SCENES_UNITY_1!CB7+DATA_SCENES_UNITY_1!CJ7+DATA_SCENES_UNITY_1!CR7+DATA_SCENES_UNITY_1!CZ7</calculatedColumnFormula>
    </tableColumn>
    <tableColumn id="5" name="Total preys" dataDxfId="87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86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5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4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245" displayName="Table245" ref="B21:K676" totalsRowShown="0" headerRowDxfId="85">
  <autoFilter ref="B21:K676"/>
  <sortState ref="B22:K676">
    <sortCondition ref="B21:B676"/>
  </sortState>
  <tableColumns count="10">
    <tableColumn id="1" name="spawner_sku" dataDxfId="84"/>
    <tableColumn id="2" name="entity_spawned (AVG)"/>
    <tableColumn id="5" name="respawn_time"/>
    <tableColumn id="6" name="activating_chance"/>
    <tableColumn id="7" name="XP" dataDxfId="83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82">
      <calculatedColumnFormula>ROUND((Table245[[#This Row],[XP]]*Table245[[#This Row],[entity_spawned (AVG)]])*(Table245[[#This Row],[activating_chance]]/100),0)</calculatedColumnFormula>
    </tableColumn>
    <tableColumn id="3" name="Aggresive" dataDxfId="81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80"/>
    <tableColumn id="9" name="max_entities" dataDxfId="79"/>
    <tableColumn id="10" name="hasBonus" dataDxfId="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76">
      <calculatedColumnFormula>ROUND((Table2[[#This Row],[XP]]*Table2[[#This Row],[entity_spawned (AVG)]])*(Table2[[#This Row],[activating_chance]]/100),0)</calculatedColumnFormula>
    </tableColumn>
    <tableColumn id="9" name="Aggressive" dataDxfId="75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23"/>
    <tableColumn id="4" name="max_entities" dataDxfId="22"/>
    <tableColumn id="10" name="hasBonus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13" Type="http://schemas.openxmlformats.org/officeDocument/2006/relationships/table" Target="../tables/table18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6" Type="http://schemas.openxmlformats.org/officeDocument/2006/relationships/table" Target="../tables/table2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5" Type="http://schemas.openxmlformats.org/officeDocument/2006/relationships/table" Target="../tables/table2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Relationship Id="rId14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X147"/>
  <sheetViews>
    <sheetView workbookViewId="0">
      <pane xSplit="6" topLeftCell="P1" activePane="topRight" state="frozen"/>
      <selection pane="topRight" activeCell="X11" sqref="X11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17.140625" customWidth="1"/>
  </cols>
  <sheetData>
    <row r="2" spans="4:24" x14ac:dyDescent="0.25">
      <c r="E2" t="s">
        <v>277</v>
      </c>
      <c r="N2" s="77"/>
    </row>
    <row r="3" spans="4:24" x14ac:dyDescent="0.25">
      <c r="F3" s="83"/>
      <c r="N3" s="77"/>
    </row>
    <row r="4" spans="4:24" x14ac:dyDescent="0.25">
      <c r="D4" s="83"/>
      <c r="N4" s="77"/>
    </row>
    <row r="5" spans="4:24" x14ac:dyDescent="0.25">
      <c r="N5" s="77"/>
    </row>
    <row r="6" spans="4:24" x14ac:dyDescent="0.25">
      <c r="F6" s="1" t="s">
        <v>373</v>
      </c>
      <c r="H6" s="1" t="s">
        <v>376</v>
      </c>
      <c r="N6" s="78"/>
    </row>
    <row r="7" spans="4:24" x14ac:dyDescent="0.25">
      <c r="F7" t="s">
        <v>374</v>
      </c>
      <c r="H7" t="s">
        <v>377</v>
      </c>
      <c r="N7" s="78"/>
    </row>
    <row r="8" spans="4:24" x14ac:dyDescent="0.25">
      <c r="F8" t="s">
        <v>375</v>
      </c>
      <c r="H8" t="s">
        <v>378</v>
      </c>
      <c r="N8" s="77"/>
      <c r="O8" s="77"/>
    </row>
    <row r="9" spans="4:24" x14ac:dyDescent="0.25">
      <c r="F9" t="s">
        <v>660</v>
      </c>
    </row>
    <row r="11" spans="4:24" x14ac:dyDescent="0.25">
      <c r="D11" s="1" t="s">
        <v>280</v>
      </c>
      <c r="E11" s="1" t="s">
        <v>279</v>
      </c>
      <c r="F11" s="1" t="s">
        <v>281</v>
      </c>
      <c r="G11" s="105" t="s">
        <v>282</v>
      </c>
      <c r="H11" s="105" t="s">
        <v>283</v>
      </c>
      <c r="I11" s="119" t="s">
        <v>284</v>
      </c>
      <c r="J11" s="106" t="s">
        <v>285</v>
      </c>
      <c r="K11" s="106" t="s">
        <v>371</v>
      </c>
      <c r="L11" s="106" t="s">
        <v>416</v>
      </c>
      <c r="M11" s="106" t="s">
        <v>187</v>
      </c>
      <c r="N11" s="118" t="s">
        <v>628</v>
      </c>
      <c r="O11" s="109" t="s">
        <v>551</v>
      </c>
      <c r="P11" s="121" t="s">
        <v>627</v>
      </c>
      <c r="Q11" s="113" t="s">
        <v>543</v>
      </c>
      <c r="R11" s="118" t="s">
        <v>626</v>
      </c>
      <c r="S11" s="109" t="s">
        <v>616</v>
      </c>
      <c r="T11" s="121" t="s">
        <v>615</v>
      </c>
      <c r="U11" s="112" t="s">
        <v>629</v>
      </c>
      <c r="W11" s="99" t="s">
        <v>281</v>
      </c>
      <c r="X11" s="99" t="s">
        <v>7351</v>
      </c>
    </row>
    <row r="12" spans="4:24" ht="15" customHeight="1" x14ac:dyDescent="0.25">
      <c r="D12" s="79" t="s">
        <v>9</v>
      </c>
      <c r="E12" s="79" t="s">
        <v>379</v>
      </c>
      <c r="F12" s="79" t="s">
        <v>380</v>
      </c>
      <c r="G12" s="114">
        <v>450</v>
      </c>
      <c r="H12" s="114">
        <v>450</v>
      </c>
      <c r="I12" s="120" t="s">
        <v>9</v>
      </c>
      <c r="J12" s="104"/>
      <c r="K12" s="104"/>
      <c r="L12" s="104"/>
      <c r="M12" s="104"/>
      <c r="N12" s="116">
        <f>COUNTIF(Table7[Spawner],Table1[[#This Row],[Spawner Prefab]])</f>
        <v>3</v>
      </c>
      <c r="O12" s="107">
        <f>ROUND((Table1[[#This Row],[Total in "Village" scene]]/SUM(Table1[Total in "Village" scene]))*100,1)</f>
        <v>0.1</v>
      </c>
      <c r="P12" s="122">
        <f>COUNTIF(Table15[Spawner],Table1[[#This Row],[Spawner Prefab]])</f>
        <v>0</v>
      </c>
      <c r="Q12" s="111">
        <f>ROUND((Table1[[#This Row],[Total in "Castle" scene]]/SUM(Table1[Total in "Castle" scene]))*100,1)</f>
        <v>0</v>
      </c>
      <c r="R12" s="117">
        <f>COUNTIF(Table20[Spawner],Table1[[#This Row],[Spawner Prefab]])</f>
        <v>0</v>
      </c>
      <c r="S12" s="108">
        <f>ROUND((Table1[[#This Row],[Total in "Dark" scene]]/SUM(Table1[Total in "Dark" scene]))*100,1)</f>
        <v>0</v>
      </c>
      <c r="T12" s="123">
        <f>Table1[[#This Row],[Total in "Village" scene]]+Table1[[#This Row],[Total in "Castle" scene]]+Table1[[#This Row],[Total in "Dark" scene]]</f>
        <v>3</v>
      </c>
      <c r="U12" s="110">
        <f>ROUND((Table1[[#This Row],[Total in the game]]/SUM(Table1[Total in the game]))*100,1)</f>
        <v>0.1</v>
      </c>
      <c r="W12" s="149" t="s">
        <v>564</v>
      </c>
      <c r="X12" s="149" t="s">
        <v>344</v>
      </c>
    </row>
    <row r="13" spans="4:24" ht="17.25" customHeight="1" x14ac:dyDescent="0.25">
      <c r="D13" s="79" t="s">
        <v>9</v>
      </c>
      <c r="E13" s="79" t="s">
        <v>576</v>
      </c>
      <c r="F13" s="79" t="s">
        <v>577</v>
      </c>
      <c r="G13" s="114">
        <v>450</v>
      </c>
      <c r="H13" s="114">
        <v>450</v>
      </c>
      <c r="I13" s="120" t="s">
        <v>9</v>
      </c>
      <c r="J13" s="104"/>
      <c r="K13" s="104"/>
      <c r="L13" s="104"/>
      <c r="M13" s="104"/>
      <c r="N13" s="116">
        <f>COUNTIF(Table7[Spawner],Table1[[#This Row],[Spawner Prefab]])</f>
        <v>0</v>
      </c>
      <c r="O13" s="107">
        <f>ROUND((Table1[[#This Row],[Total in "Village" scene]]/SUM(Table1[Total in "Village" scene]))*100,1)</f>
        <v>0</v>
      </c>
      <c r="P13" s="122">
        <f>COUNTIF(Table15[Spawner],Table1[[#This Row],[Spawner Prefab]])</f>
        <v>3</v>
      </c>
      <c r="Q13" s="111">
        <f>ROUND((Table1[[#This Row],[Total in "Castle" scene]]/SUM(Table1[Total in "Castle" scene]))*100,1)</f>
        <v>0.2</v>
      </c>
      <c r="R13" s="117">
        <f>COUNTIF(Table20[Spawner],Table1[[#This Row],[Spawner Prefab]])</f>
        <v>0</v>
      </c>
      <c r="S13" s="108">
        <f>ROUND((Table1[[#This Row],[Total in "Dark" scene]]/SUM(Table1[Total in "Dark" scene]))*100,1)</f>
        <v>0</v>
      </c>
      <c r="T13" s="123">
        <f>Table1[[#This Row],[Total in "Village" scene]]+Table1[[#This Row],[Total in "Castle" scene]]+Table1[[#This Row],[Total in "Dark" scene]]</f>
        <v>3</v>
      </c>
      <c r="U13" s="110">
        <f>ROUND((Table1[[#This Row],[Total in the game]]/SUM(Table1[Total in the game]))*100,1)</f>
        <v>0.1</v>
      </c>
      <c r="W13" s="148" t="s">
        <v>566</v>
      </c>
      <c r="X13" s="148" t="s">
        <v>344</v>
      </c>
    </row>
    <row r="14" spans="4:24" x14ac:dyDescent="0.25">
      <c r="D14" s="79" t="s">
        <v>9</v>
      </c>
      <c r="E14" s="79" t="s">
        <v>144</v>
      </c>
      <c r="F14" s="79" t="s">
        <v>27</v>
      </c>
      <c r="G14" s="114">
        <v>450</v>
      </c>
      <c r="H14" s="114">
        <v>450</v>
      </c>
      <c r="I14" s="120" t="s">
        <v>9</v>
      </c>
      <c r="J14" s="104"/>
      <c r="K14" s="104"/>
      <c r="L14" s="104"/>
      <c r="M14" s="104"/>
      <c r="N14" s="116">
        <f>COUNTIF(Table7[Spawner],Table1[[#This Row],[Spawner Prefab]])</f>
        <v>6</v>
      </c>
      <c r="O14" s="107">
        <f>ROUND((Table1[[#This Row],[Total in "Village" scene]]/SUM(Table1[Total in "Village" scene]))*100,1)</f>
        <v>0.2</v>
      </c>
      <c r="P14" s="122">
        <f>COUNTIF(Table15[Spawner],Table1[[#This Row],[Spawner Prefab]])</f>
        <v>7</v>
      </c>
      <c r="Q14" s="111">
        <f>ROUND((Table1[[#This Row],[Total in "Castle" scene]]/SUM(Table1[Total in "Castle" scene]))*100,1)</f>
        <v>0.4</v>
      </c>
      <c r="R14" s="117">
        <f>COUNTIF(Table20[Spawner],Table1[[#This Row],[Spawner Prefab]])</f>
        <v>7</v>
      </c>
      <c r="S14" s="108">
        <f>ROUND((Table1[[#This Row],[Total in "Dark" scene]]/SUM(Table1[Total in "Dark" scene]))*100,1)</f>
        <v>0.9</v>
      </c>
      <c r="T14" s="123">
        <f>Table1[[#This Row],[Total in "Village" scene]]+Table1[[#This Row],[Total in "Castle" scene]]+Table1[[#This Row],[Total in "Dark" scene]]</f>
        <v>20</v>
      </c>
      <c r="U14" s="110">
        <f>ROUND((Table1[[#This Row],[Total in the game]]/SUM(Table1[Total in the game]))*100,1)</f>
        <v>0.4</v>
      </c>
      <c r="W14" s="149" t="s">
        <v>568</v>
      </c>
      <c r="X14" s="149" t="s">
        <v>343</v>
      </c>
    </row>
    <row r="15" spans="4:24" x14ac:dyDescent="0.25">
      <c r="D15" s="79" t="s">
        <v>70</v>
      </c>
      <c r="E15" s="79" t="s">
        <v>563</v>
      </c>
      <c r="F15" s="79" t="s">
        <v>564</v>
      </c>
      <c r="G15" s="114">
        <v>280</v>
      </c>
      <c r="H15" s="114">
        <v>280</v>
      </c>
      <c r="I15" s="120">
        <v>20</v>
      </c>
      <c r="J15" s="104">
        <v>75</v>
      </c>
      <c r="K15" s="104">
        <v>0</v>
      </c>
      <c r="L15" s="104">
        <v>0</v>
      </c>
      <c r="M15" s="104">
        <v>4</v>
      </c>
      <c r="N15" s="116">
        <f>COUNTIF(Table7[Spawner],Table1[[#This Row],[Spawner Prefab]])</f>
        <v>3</v>
      </c>
      <c r="O15" s="107">
        <f>ROUND((Table1[[#This Row],[Total in "Village" scene]]/SUM(Table1[Total in "Village" scene]))*100,1)</f>
        <v>0.1</v>
      </c>
      <c r="P15" s="122">
        <f>COUNTIF(Table15[Spawner],Table1[[#This Row],[Spawner Prefab]])</f>
        <v>0</v>
      </c>
      <c r="Q15" s="111">
        <f>ROUND((Table1[[#This Row],[Total in "Castle" scene]]/SUM(Table1[Total in "Castle" scene]))*100,1)</f>
        <v>0</v>
      </c>
      <c r="R15" s="117">
        <f>COUNTIF(Table20[Spawner],Table1[[#This Row],[Spawner Prefab]])</f>
        <v>0</v>
      </c>
      <c r="S15" s="108">
        <f>ROUND((Table1[[#This Row],[Total in "Dark" scene]]/SUM(Table1[Total in "Dark" scene]))*100,1)</f>
        <v>0</v>
      </c>
      <c r="T15" s="123">
        <f>Table1[[#This Row],[Total in "Village" scene]]+Table1[[#This Row],[Total in "Castle" scene]]+Table1[[#This Row],[Total in "Dark" scene]]</f>
        <v>3</v>
      </c>
      <c r="U15" s="110">
        <f>ROUND((Table1[[#This Row],[Total in the game]]/SUM(Table1[Total in the game]))*100,1)</f>
        <v>0.1</v>
      </c>
      <c r="W15" s="148" t="s">
        <v>570</v>
      </c>
      <c r="X15" s="148" t="s">
        <v>343</v>
      </c>
    </row>
    <row r="16" spans="4:24" x14ac:dyDescent="0.25">
      <c r="D16" s="79" t="s">
        <v>70</v>
      </c>
      <c r="E16" s="79" t="s">
        <v>11</v>
      </c>
      <c r="F16" s="79" t="s">
        <v>13</v>
      </c>
      <c r="G16" s="114">
        <v>280</v>
      </c>
      <c r="H16" s="114">
        <v>280</v>
      </c>
      <c r="I16" s="120">
        <v>20</v>
      </c>
      <c r="J16" s="104">
        <v>75</v>
      </c>
      <c r="K16" s="104">
        <v>0</v>
      </c>
      <c r="L16" s="104">
        <v>0</v>
      </c>
      <c r="M16" s="104">
        <v>10</v>
      </c>
      <c r="N16" s="116">
        <f>COUNTIF(Table7[Spawner],Table1[[#This Row],[Spawner Prefab]])</f>
        <v>7</v>
      </c>
      <c r="O16" s="107">
        <f>ROUND((Table1[[#This Row],[Total in "Village" scene]]/SUM(Table1[Total in "Village" scene]))*100,1)</f>
        <v>0.3</v>
      </c>
      <c r="P16" s="122">
        <f>COUNTIF(Table15[Spawner],Table1[[#This Row],[Spawner Prefab]])</f>
        <v>0</v>
      </c>
      <c r="Q16" s="111">
        <f>ROUND((Table1[[#This Row],[Total in "Castle" scene]]/SUM(Table1[Total in "Castle" scene]))*100,1)</f>
        <v>0</v>
      </c>
      <c r="R16" s="117">
        <f>COUNTIF(Table20[Spawner],Table1[[#This Row],[Spawner Prefab]])</f>
        <v>0</v>
      </c>
      <c r="S16" s="108">
        <f>ROUND((Table1[[#This Row],[Total in "Dark" scene]]/SUM(Table1[Total in "Dark" scene]))*100,1)</f>
        <v>0</v>
      </c>
      <c r="T16" s="123">
        <f>Table1[[#This Row],[Total in "Village" scene]]+Table1[[#This Row],[Total in "Castle" scene]]+Table1[[#This Row],[Total in "Dark" scene]]</f>
        <v>7</v>
      </c>
      <c r="U16" s="110">
        <f>ROUND((Table1[[#This Row],[Total in the game]]/SUM(Table1[Total in the game]))*100,1)</f>
        <v>0.1</v>
      </c>
      <c r="W16" s="149" t="s">
        <v>572</v>
      </c>
      <c r="X16" s="149" t="s">
        <v>344</v>
      </c>
    </row>
    <row r="17" spans="4:24" x14ac:dyDescent="0.25">
      <c r="D17" s="79" t="s">
        <v>70</v>
      </c>
      <c r="E17" s="79" t="s">
        <v>0</v>
      </c>
      <c r="F17" s="79" t="s">
        <v>2</v>
      </c>
      <c r="G17" s="114">
        <v>280</v>
      </c>
      <c r="H17" s="114">
        <v>280</v>
      </c>
      <c r="I17" s="120">
        <v>20</v>
      </c>
      <c r="J17" s="104">
        <v>75</v>
      </c>
      <c r="K17" s="104">
        <v>0</v>
      </c>
      <c r="L17" s="104">
        <v>0</v>
      </c>
      <c r="M17" s="104">
        <v>10</v>
      </c>
      <c r="N17" s="116">
        <f>COUNTIF(Table7[Spawner],Table1[[#This Row],[Spawner Prefab]])</f>
        <v>10</v>
      </c>
      <c r="O17" s="107">
        <f>ROUND((Table1[[#This Row],[Total in "Village" scene]]/SUM(Table1[Total in "Village" scene]))*100,1)</f>
        <v>0.4</v>
      </c>
      <c r="P17" s="122">
        <f>COUNTIF(Table15[Spawner],Table1[[#This Row],[Spawner Prefab]])</f>
        <v>0</v>
      </c>
      <c r="Q17" s="111">
        <f>ROUND((Table1[[#This Row],[Total in "Castle" scene]]/SUM(Table1[Total in "Castle" scene]))*100,1)</f>
        <v>0</v>
      </c>
      <c r="R17" s="117">
        <f>COUNTIF(Table20[Spawner],Table1[[#This Row],[Spawner Prefab]])</f>
        <v>0</v>
      </c>
      <c r="S17" s="108">
        <f>ROUND((Table1[[#This Row],[Total in "Dark" scene]]/SUM(Table1[Total in "Dark" scene]))*100,1)</f>
        <v>0</v>
      </c>
      <c r="T17" s="123">
        <f>Table1[[#This Row],[Total in "Village" scene]]+Table1[[#This Row],[Total in "Castle" scene]]+Table1[[#This Row],[Total in "Dark" scene]]</f>
        <v>10</v>
      </c>
      <c r="U17" s="110">
        <f>ROUND((Table1[[#This Row],[Total in the game]]/SUM(Table1[Total in the game]))*100,1)</f>
        <v>0.2</v>
      </c>
      <c r="W17" s="148" t="s">
        <v>13</v>
      </c>
      <c r="X17" s="148" t="s">
        <v>344</v>
      </c>
    </row>
    <row r="18" spans="4:24" x14ac:dyDescent="0.25">
      <c r="D18" s="79" t="s">
        <v>71</v>
      </c>
      <c r="E18" s="79" t="s">
        <v>12</v>
      </c>
      <c r="F18" s="79" t="s">
        <v>14</v>
      </c>
      <c r="G18" s="114">
        <v>300</v>
      </c>
      <c r="H18" s="114">
        <v>300</v>
      </c>
      <c r="I18" s="120">
        <v>20</v>
      </c>
      <c r="J18" s="104">
        <v>75</v>
      </c>
      <c r="K18" s="104">
        <v>0</v>
      </c>
      <c r="L18" s="104">
        <v>0</v>
      </c>
      <c r="M18" s="104">
        <v>16</v>
      </c>
      <c r="N18" s="116">
        <f>COUNTIF(Table7[Spawner],Table1[[#This Row],[Spawner Prefab]])</f>
        <v>12</v>
      </c>
      <c r="O18" s="107">
        <f>ROUND((Table1[[#This Row],[Total in "Village" scene]]/SUM(Table1[Total in "Village" scene]))*100,1)</f>
        <v>0.5</v>
      </c>
      <c r="P18" s="122">
        <f>COUNTIF(Table15[Spawner],Table1[[#This Row],[Spawner Prefab]])</f>
        <v>4</v>
      </c>
      <c r="Q18" s="111">
        <f>ROUND((Table1[[#This Row],[Total in "Castle" scene]]/SUM(Table1[Total in "Castle" scene]))*100,1)</f>
        <v>0.2</v>
      </c>
      <c r="R18" s="117">
        <f>COUNTIF(Table20[Spawner],Table1[[#This Row],[Spawner Prefab]])</f>
        <v>0</v>
      </c>
      <c r="S18" s="108">
        <f>ROUND((Table1[[#This Row],[Total in "Dark" scene]]/SUM(Table1[Total in "Dark" scene]))*100,1)</f>
        <v>0</v>
      </c>
      <c r="T18" s="123">
        <f>Table1[[#This Row],[Total in "Village" scene]]+Table1[[#This Row],[Total in "Castle" scene]]+Table1[[#This Row],[Total in "Dark" scene]]</f>
        <v>16</v>
      </c>
      <c r="U18" s="110">
        <f>ROUND((Table1[[#This Row],[Total in the game]]/SUM(Table1[Total in the game]))*100,1)</f>
        <v>0.3</v>
      </c>
      <c r="W18" s="149" t="s">
        <v>2</v>
      </c>
      <c r="X18" s="149" t="s">
        <v>344</v>
      </c>
    </row>
    <row r="19" spans="4:24" x14ac:dyDescent="0.25">
      <c r="D19" s="79" t="s">
        <v>71</v>
      </c>
      <c r="E19" s="79" t="s">
        <v>1</v>
      </c>
      <c r="F19" s="79" t="s">
        <v>3</v>
      </c>
      <c r="G19" s="114">
        <v>300</v>
      </c>
      <c r="H19" s="114">
        <v>300</v>
      </c>
      <c r="I19" s="120">
        <v>20</v>
      </c>
      <c r="J19" s="104">
        <v>75</v>
      </c>
      <c r="K19" s="104">
        <v>0</v>
      </c>
      <c r="L19" s="104">
        <v>0</v>
      </c>
      <c r="M19" s="104">
        <v>16</v>
      </c>
      <c r="N19" s="116">
        <f>COUNTIF(Table7[Spawner],Table1[[#This Row],[Spawner Prefab]])</f>
        <v>6</v>
      </c>
      <c r="O19" s="107">
        <f>ROUND((Table1[[#This Row],[Total in "Village" scene]]/SUM(Table1[Total in "Village" scene]))*100,1)</f>
        <v>0.2</v>
      </c>
      <c r="P19" s="122">
        <f>COUNTIF(Table15[Spawner],Table1[[#This Row],[Spawner Prefab]])</f>
        <v>13</v>
      </c>
      <c r="Q19" s="111">
        <f>ROUND((Table1[[#This Row],[Total in "Castle" scene]]/SUM(Table1[Total in "Castle" scene]))*100,1)</f>
        <v>0.7</v>
      </c>
      <c r="R19" s="117">
        <f>COUNTIF(Table20[Spawner],Table1[[#This Row],[Spawner Prefab]])</f>
        <v>0</v>
      </c>
      <c r="S19" s="108">
        <f>ROUND((Table1[[#This Row],[Total in "Dark" scene]]/SUM(Table1[Total in "Dark" scene]))*100,1)</f>
        <v>0</v>
      </c>
      <c r="T19" s="123">
        <f>Table1[[#This Row],[Total in "Village" scene]]+Table1[[#This Row],[Total in "Castle" scene]]+Table1[[#This Row],[Total in "Dark" scene]]</f>
        <v>19</v>
      </c>
      <c r="U19" s="110">
        <f>ROUND((Table1[[#This Row],[Total in the game]]/SUM(Table1[Total in the game]))*100,1)</f>
        <v>0.4</v>
      </c>
      <c r="W19" s="148" t="s">
        <v>14</v>
      </c>
      <c r="X19" s="148" t="s">
        <v>344</v>
      </c>
    </row>
    <row r="20" spans="4:24" x14ac:dyDescent="0.25">
      <c r="D20" s="79" t="s">
        <v>428</v>
      </c>
      <c r="E20" s="79" t="s">
        <v>429</v>
      </c>
      <c r="F20" s="79" t="s">
        <v>430</v>
      </c>
      <c r="G20" s="114">
        <v>310</v>
      </c>
      <c r="H20" s="114">
        <v>310</v>
      </c>
      <c r="I20" s="120">
        <v>50</v>
      </c>
      <c r="J20" s="104">
        <v>55</v>
      </c>
      <c r="K20" s="104">
        <v>1</v>
      </c>
      <c r="L20" s="104">
        <v>1</v>
      </c>
      <c r="M20" s="104">
        <v>25</v>
      </c>
      <c r="N20" s="116">
        <f>COUNTIF(Table7[Spawner],Table1[[#This Row],[Spawner Prefab]])</f>
        <v>12</v>
      </c>
      <c r="O20" s="107">
        <f>ROUND((Table1[[#This Row],[Total in "Village" scene]]/SUM(Table1[Total in "Village" scene]))*100,1)</f>
        <v>0.5</v>
      </c>
      <c r="P20" s="122">
        <f>COUNTIF(Table15[Spawner],Table1[[#This Row],[Spawner Prefab]])</f>
        <v>0</v>
      </c>
      <c r="Q20" s="111">
        <f>ROUND((Table1[[#This Row],[Total in "Castle" scene]]/SUM(Table1[Total in "Castle" scene]))*100,1)</f>
        <v>0</v>
      </c>
      <c r="R20" s="117">
        <f>COUNTIF(Table20[Spawner],Table1[[#This Row],[Spawner Prefab]])</f>
        <v>0</v>
      </c>
      <c r="S20" s="108">
        <f>ROUND((Table1[[#This Row],[Total in "Dark" scene]]/SUM(Table1[Total in "Dark" scene]))*100,1)</f>
        <v>0</v>
      </c>
      <c r="T20" s="123">
        <f>Table1[[#This Row],[Total in "Village" scene]]+Table1[[#This Row],[Total in "Castle" scene]]+Table1[[#This Row],[Total in "Dark" scene]]</f>
        <v>12</v>
      </c>
      <c r="U20" s="110">
        <f>ROUND((Table1[[#This Row],[Total in the game]]/SUM(Table1[Total in the game]))*100,1)</f>
        <v>0.2</v>
      </c>
      <c r="W20" s="148" t="s">
        <v>3</v>
      </c>
      <c r="X20" s="148" t="s">
        <v>344</v>
      </c>
    </row>
    <row r="21" spans="4:24" x14ac:dyDescent="0.25">
      <c r="D21" s="79" t="s">
        <v>428</v>
      </c>
      <c r="E21" s="79" t="s">
        <v>431</v>
      </c>
      <c r="F21" s="79" t="s">
        <v>432</v>
      </c>
      <c r="G21" s="114">
        <v>310</v>
      </c>
      <c r="H21" s="114">
        <v>310</v>
      </c>
      <c r="I21" s="120">
        <v>50</v>
      </c>
      <c r="J21" s="104">
        <v>55</v>
      </c>
      <c r="K21" s="104">
        <v>1</v>
      </c>
      <c r="L21" s="104">
        <v>1</v>
      </c>
      <c r="M21" s="104">
        <v>25</v>
      </c>
      <c r="N21" s="116">
        <f>COUNTIF(Table7[Spawner],Table1[[#This Row],[Spawner Prefab]])</f>
        <v>3</v>
      </c>
      <c r="O21" s="107">
        <f>ROUND((Table1[[#This Row],[Total in "Village" scene]]/SUM(Table1[Total in "Village" scene]))*100,1)</f>
        <v>0.1</v>
      </c>
      <c r="P21" s="122">
        <f>COUNTIF(Table15[Spawner],Table1[[#This Row],[Spawner Prefab]])</f>
        <v>0</v>
      </c>
      <c r="Q21" s="111">
        <f>ROUND((Table1[[#This Row],[Total in "Castle" scene]]/SUM(Table1[Total in "Castle" scene]))*100,1)</f>
        <v>0</v>
      </c>
      <c r="R21" s="117">
        <f>COUNTIF(Table20[Spawner],Table1[[#This Row],[Spawner Prefab]])</f>
        <v>0</v>
      </c>
      <c r="S21" s="108">
        <f>ROUND((Table1[[#This Row],[Total in "Dark" scene]]/SUM(Table1[Total in "Dark" scene]))*100,1)</f>
        <v>0</v>
      </c>
      <c r="T21" s="123">
        <f>Table1[[#This Row],[Total in "Village" scene]]+Table1[[#This Row],[Total in "Castle" scene]]+Table1[[#This Row],[Total in "Dark" scene]]</f>
        <v>3</v>
      </c>
      <c r="U21" s="110">
        <f>ROUND((Table1[[#This Row],[Total in the game]]/SUM(Table1[Total in the game]))*100,1)</f>
        <v>0.1</v>
      </c>
      <c r="W21" s="148" t="s">
        <v>430</v>
      </c>
      <c r="X21" s="148" t="s">
        <v>344</v>
      </c>
    </row>
    <row r="22" spans="4:24" x14ac:dyDescent="0.25">
      <c r="D22" s="79" t="s">
        <v>433</v>
      </c>
      <c r="E22" s="79" t="s">
        <v>419</v>
      </c>
      <c r="F22" s="79" t="s">
        <v>420</v>
      </c>
      <c r="G22" s="114">
        <v>200</v>
      </c>
      <c r="H22" s="114">
        <v>200</v>
      </c>
      <c r="I22" s="120">
        <v>-10</v>
      </c>
      <c r="J22" s="104">
        <v>25</v>
      </c>
      <c r="K22" s="104">
        <v>0</v>
      </c>
      <c r="L22" s="104">
        <v>0</v>
      </c>
      <c r="M22" s="104" t="s">
        <v>9</v>
      </c>
      <c r="N22" s="116">
        <f>COUNTIF(Table7[Spawner],Table1[[#This Row],[Spawner Prefab]])</f>
        <v>139</v>
      </c>
      <c r="O22" s="107">
        <f>ROUND((Table1[[#This Row],[Total in "Village" scene]]/SUM(Table1[Total in "Village" scene]))*100,1)</f>
        <v>5.5</v>
      </c>
      <c r="P22" s="122">
        <f>COUNTIF(Table15[Spawner],Table1[[#This Row],[Spawner Prefab]])</f>
        <v>157</v>
      </c>
      <c r="Q22" s="111">
        <f>ROUND((Table1[[#This Row],[Total in "Castle" scene]]/SUM(Table1[Total in "Castle" scene]))*100,1)</f>
        <v>8.1</v>
      </c>
      <c r="R22" s="117">
        <f>COUNTIF(Table20[Spawner],Table1[[#This Row],[Spawner Prefab]])</f>
        <v>17</v>
      </c>
      <c r="S22" s="108">
        <f>ROUND((Table1[[#This Row],[Total in "Dark" scene]]/SUM(Table1[Total in "Dark" scene]))*100,1)</f>
        <v>2.2000000000000002</v>
      </c>
      <c r="T22" s="123">
        <f>Table1[[#This Row],[Total in "Village" scene]]+Table1[[#This Row],[Total in "Castle" scene]]+Table1[[#This Row],[Total in "Dark" scene]]</f>
        <v>313</v>
      </c>
      <c r="U22" s="110">
        <f>ROUND((Table1[[#This Row],[Total in the game]]/SUM(Table1[Total in the game]))*100,1)</f>
        <v>6</v>
      </c>
      <c r="W22" s="149" t="s">
        <v>432</v>
      </c>
      <c r="X22" s="149" t="s">
        <v>344</v>
      </c>
    </row>
    <row r="23" spans="4:24" x14ac:dyDescent="0.25">
      <c r="D23" s="79" t="s">
        <v>434</v>
      </c>
      <c r="E23" s="79" t="s">
        <v>435</v>
      </c>
      <c r="F23" s="79" t="s">
        <v>544</v>
      </c>
      <c r="G23" s="114">
        <v>280</v>
      </c>
      <c r="H23" s="114">
        <v>280</v>
      </c>
      <c r="I23" s="120">
        <v>20</v>
      </c>
      <c r="J23" s="104">
        <v>50</v>
      </c>
      <c r="K23" s="104">
        <v>0</v>
      </c>
      <c r="L23" s="104">
        <v>0</v>
      </c>
      <c r="M23" s="104">
        <v>10</v>
      </c>
      <c r="N23" s="116">
        <f>COUNTIF(Table7[Spawner],Table1[[#This Row],[Spawner Prefab]])</f>
        <v>2</v>
      </c>
      <c r="O23" s="107">
        <f>ROUND((Table1[[#This Row],[Total in "Village" scene]]/SUM(Table1[Total in "Village" scene]))*100,1)</f>
        <v>0.1</v>
      </c>
      <c r="P23" s="122">
        <f>COUNTIF(Table15[Spawner],Table1[[#This Row],[Spawner Prefab]])</f>
        <v>0</v>
      </c>
      <c r="Q23" s="111">
        <f>ROUND((Table1[[#This Row],[Total in "Castle" scene]]/SUM(Table1[Total in "Castle" scene]))*100,1)</f>
        <v>0</v>
      </c>
      <c r="R23" s="117">
        <f>COUNTIF(Table20[Spawner],Table1[[#This Row],[Spawner Prefab]])</f>
        <v>14</v>
      </c>
      <c r="S23" s="108">
        <f>ROUND((Table1[[#This Row],[Total in "Dark" scene]]/SUM(Table1[Total in "Dark" scene]))*100,1)</f>
        <v>1.8</v>
      </c>
      <c r="T23" s="123">
        <f>Table1[[#This Row],[Total in "Village" scene]]+Table1[[#This Row],[Total in "Castle" scene]]+Table1[[#This Row],[Total in "Dark" scene]]</f>
        <v>16</v>
      </c>
      <c r="U23" s="110">
        <f>ROUND((Table1[[#This Row],[Total in the game]]/SUM(Table1[Total in the game]))*100,1)</f>
        <v>0.3</v>
      </c>
      <c r="W23" s="148" t="s">
        <v>420</v>
      </c>
      <c r="X23" s="148" t="s">
        <v>344</v>
      </c>
    </row>
    <row r="24" spans="4:24" ht="15" customHeight="1" x14ac:dyDescent="0.25">
      <c r="D24" s="79" t="s">
        <v>72</v>
      </c>
      <c r="E24" s="79" t="s">
        <v>4</v>
      </c>
      <c r="F24" s="79" t="s">
        <v>5</v>
      </c>
      <c r="G24" s="114">
        <v>200</v>
      </c>
      <c r="H24" s="114">
        <v>200</v>
      </c>
      <c r="I24" s="120">
        <v>20</v>
      </c>
      <c r="J24" s="104">
        <v>50</v>
      </c>
      <c r="K24" s="104">
        <v>0</v>
      </c>
      <c r="L24" s="104">
        <v>0</v>
      </c>
      <c r="M24" s="104" t="s">
        <v>9</v>
      </c>
      <c r="N24" s="116">
        <f>COUNTIF(Table7[Spawner],Table1[[#This Row],[Spawner Prefab]])</f>
        <v>1</v>
      </c>
      <c r="O24" s="107">
        <f>ROUND((Table1[[#This Row],[Total in "Village" scene]]/SUM(Table1[Total in "Village" scene]))*100,1)</f>
        <v>0</v>
      </c>
      <c r="P24" s="122">
        <f>COUNTIF(Table15[Spawner],Table1[[#This Row],[Spawner Prefab]])</f>
        <v>0</v>
      </c>
      <c r="Q24" s="111">
        <f>ROUND((Table1[[#This Row],[Total in "Castle" scene]]/SUM(Table1[Total in "Castle" scene]))*100,1)</f>
        <v>0</v>
      </c>
      <c r="R24" s="117">
        <f>COUNTIF(Table20[Spawner],Table1[[#This Row],[Spawner Prefab]])</f>
        <v>0</v>
      </c>
      <c r="S24" s="108">
        <f>ROUND((Table1[[#This Row],[Total in "Dark" scene]]/SUM(Table1[Total in "Dark" scene]))*100,1)</f>
        <v>0</v>
      </c>
      <c r="T24" s="123">
        <f>Table1[[#This Row],[Total in "Village" scene]]+Table1[[#This Row],[Total in "Castle" scene]]+Table1[[#This Row],[Total in "Dark" scene]]</f>
        <v>1</v>
      </c>
      <c r="U24" s="110">
        <f>ROUND((Table1[[#This Row],[Total in the game]]/SUM(Table1[Total in the game]))*100,1)</f>
        <v>0</v>
      </c>
      <c r="W24" s="149" t="s">
        <v>5</v>
      </c>
      <c r="X24" s="149" t="s">
        <v>343</v>
      </c>
    </row>
    <row r="25" spans="4:24" x14ac:dyDescent="0.25">
      <c r="D25" s="79" t="s">
        <v>91</v>
      </c>
      <c r="E25" s="79" t="s">
        <v>40</v>
      </c>
      <c r="F25" s="79" t="s">
        <v>34</v>
      </c>
      <c r="G25" s="114">
        <v>260</v>
      </c>
      <c r="H25" s="114">
        <v>260</v>
      </c>
      <c r="I25" s="120">
        <v>5</v>
      </c>
      <c r="J25" s="104">
        <v>55</v>
      </c>
      <c r="K25" s="104">
        <v>1</v>
      </c>
      <c r="L25" s="104">
        <v>1</v>
      </c>
      <c r="M25" s="104">
        <v>8</v>
      </c>
      <c r="N25" s="116">
        <f>COUNTIF(Table7[Spawner],Table1[[#This Row],[Spawner Prefab]])</f>
        <v>42</v>
      </c>
      <c r="O25" s="107">
        <f>ROUND((Table1[[#This Row],[Total in "Village" scene]]/SUM(Table1[Total in "Village" scene]))*100,1)</f>
        <v>1.7</v>
      </c>
      <c r="P25" s="122">
        <f>COUNTIF(Table15[Spawner],Table1[[#This Row],[Spawner Prefab]])</f>
        <v>43</v>
      </c>
      <c r="Q25" s="111">
        <f>ROUND((Table1[[#This Row],[Total in "Castle" scene]]/SUM(Table1[Total in "Castle" scene]))*100,1)</f>
        <v>2.2000000000000002</v>
      </c>
      <c r="R25" s="117">
        <f>COUNTIF(Table20[Spawner],Table1[[#This Row],[Spawner Prefab]])</f>
        <v>19</v>
      </c>
      <c r="S25" s="108">
        <f>ROUND((Table1[[#This Row],[Total in "Dark" scene]]/SUM(Table1[Total in "Dark" scene]))*100,1)</f>
        <v>2.5</v>
      </c>
      <c r="T25" s="123">
        <f>Table1[[#This Row],[Total in "Village" scene]]+Table1[[#This Row],[Total in "Castle" scene]]+Table1[[#This Row],[Total in "Dark" scene]]</f>
        <v>104</v>
      </c>
      <c r="U25" s="110">
        <f>ROUND((Table1[[#This Row],[Total in the game]]/SUM(Table1[Total in the game]))*100,1)</f>
        <v>2</v>
      </c>
      <c r="W25" s="148" t="s">
        <v>34</v>
      </c>
      <c r="X25" s="148" t="s">
        <v>344</v>
      </c>
    </row>
    <row r="26" spans="4:24" x14ac:dyDescent="0.25">
      <c r="D26" s="79" t="s">
        <v>92</v>
      </c>
      <c r="E26" s="79" t="s">
        <v>41</v>
      </c>
      <c r="F26" s="79" t="s">
        <v>35</v>
      </c>
      <c r="G26" s="114">
        <v>280</v>
      </c>
      <c r="H26" s="114">
        <v>280</v>
      </c>
      <c r="I26" s="120">
        <v>2</v>
      </c>
      <c r="J26" s="104">
        <v>25</v>
      </c>
      <c r="K26" s="104">
        <v>0</v>
      </c>
      <c r="L26" s="104">
        <v>0</v>
      </c>
      <c r="M26" s="104" t="s">
        <v>9</v>
      </c>
      <c r="N26" s="116">
        <f>COUNTIF(Table7[Spawner],Table1[[#This Row],[Spawner Prefab]])</f>
        <v>34</v>
      </c>
      <c r="O26" s="107">
        <f>ROUND((Table1[[#This Row],[Total in "Village" scene]]/SUM(Table1[Total in "Village" scene]))*100,1)</f>
        <v>1.3</v>
      </c>
      <c r="P26" s="122">
        <f>COUNTIF(Table15[Spawner],Table1[[#This Row],[Spawner Prefab]])</f>
        <v>129</v>
      </c>
      <c r="Q26" s="111">
        <f>ROUND((Table1[[#This Row],[Total in "Castle" scene]]/SUM(Table1[Total in "Castle" scene]))*100,1)</f>
        <v>6.6</v>
      </c>
      <c r="R26" s="117">
        <f>COUNTIF(Table20[Spawner],Table1[[#This Row],[Spawner Prefab]])</f>
        <v>108</v>
      </c>
      <c r="S26" s="108">
        <f>ROUND((Table1[[#This Row],[Total in "Dark" scene]]/SUM(Table1[Total in "Dark" scene]))*100,1)</f>
        <v>13.9</v>
      </c>
      <c r="T26" s="123">
        <f>Table1[[#This Row],[Total in "Village" scene]]+Table1[[#This Row],[Total in "Castle" scene]]+Table1[[#This Row],[Total in "Dark" scene]]</f>
        <v>271</v>
      </c>
      <c r="U26" s="110">
        <f>ROUND((Table1[[#This Row],[Total in the game]]/SUM(Table1[Total in the game]))*100,1)</f>
        <v>5.2</v>
      </c>
      <c r="W26" s="149" t="s">
        <v>35</v>
      </c>
      <c r="X26" s="149" t="s">
        <v>343</v>
      </c>
    </row>
    <row r="27" spans="4:24" x14ac:dyDescent="0.25">
      <c r="D27" s="79" t="s">
        <v>92</v>
      </c>
      <c r="E27" s="79" t="s">
        <v>42</v>
      </c>
      <c r="F27" s="79" t="s">
        <v>36</v>
      </c>
      <c r="G27" s="114">
        <v>5000</v>
      </c>
      <c r="H27" s="114">
        <v>5000</v>
      </c>
      <c r="I27" s="120">
        <v>2</v>
      </c>
      <c r="J27" s="104">
        <v>25</v>
      </c>
      <c r="K27" s="104">
        <v>0</v>
      </c>
      <c r="L27" s="104">
        <v>0</v>
      </c>
      <c r="M27" s="104" t="s">
        <v>9</v>
      </c>
      <c r="N27" s="116">
        <f>COUNTIF(Table7[Spawner],Table1[[#This Row],[Spawner Prefab]])</f>
        <v>4</v>
      </c>
      <c r="O27" s="107">
        <f>ROUND((Table1[[#This Row],[Total in "Village" scene]]/SUM(Table1[Total in "Village" scene]))*100,1)</f>
        <v>0.2</v>
      </c>
      <c r="P27" s="122">
        <f>COUNTIF(Table15[Spawner],Table1[[#This Row],[Spawner Prefab]])</f>
        <v>7</v>
      </c>
      <c r="Q27" s="111">
        <f>ROUND((Table1[[#This Row],[Total in "Castle" scene]]/SUM(Table1[Total in "Castle" scene]))*100,1)</f>
        <v>0.4</v>
      </c>
      <c r="R27" s="117">
        <f>COUNTIF(Table20[Spawner],Table1[[#This Row],[Spawner Prefab]])</f>
        <v>0</v>
      </c>
      <c r="S27" s="108">
        <f>ROUND((Table1[[#This Row],[Total in "Dark" scene]]/SUM(Table1[Total in "Dark" scene]))*100,1)</f>
        <v>0</v>
      </c>
      <c r="T27" s="123">
        <f>Table1[[#This Row],[Total in "Village" scene]]+Table1[[#This Row],[Total in "Castle" scene]]+Table1[[#This Row],[Total in "Dark" scene]]</f>
        <v>11</v>
      </c>
      <c r="U27" s="110">
        <f>ROUND((Table1[[#This Row],[Total in the game]]/SUM(Table1[Total in the game]))*100,1)</f>
        <v>0.2</v>
      </c>
      <c r="W27" s="148" t="s">
        <v>36</v>
      </c>
      <c r="X27" s="148" t="s">
        <v>343</v>
      </c>
    </row>
    <row r="28" spans="4:24" x14ac:dyDescent="0.25">
      <c r="D28" s="79" t="s">
        <v>573</v>
      </c>
      <c r="E28" s="79" t="s">
        <v>574</v>
      </c>
      <c r="F28" s="79" t="s">
        <v>575</v>
      </c>
      <c r="G28" s="114">
        <v>120</v>
      </c>
      <c r="H28" s="114">
        <v>120</v>
      </c>
      <c r="I28" s="120">
        <v>80</v>
      </c>
      <c r="J28" s="104">
        <v>130</v>
      </c>
      <c r="K28" s="104">
        <v>4</v>
      </c>
      <c r="L28" s="104">
        <v>4</v>
      </c>
      <c r="M28" s="104" t="s">
        <v>9</v>
      </c>
      <c r="N28" s="116">
        <f>COUNTIF(Table7[Spawner],Table1[[#This Row],[Spawner Prefab]])</f>
        <v>0</v>
      </c>
      <c r="O28" s="107">
        <f>ROUND((Table1[[#This Row],[Total in "Village" scene]]/SUM(Table1[Total in "Village" scene]))*100,1)</f>
        <v>0</v>
      </c>
      <c r="P28" s="122">
        <f>COUNTIF(Table15[Spawner],Table1[[#This Row],[Spawner Prefab]])</f>
        <v>0</v>
      </c>
      <c r="Q28" s="111">
        <f>ROUND((Table1[[#This Row],[Total in "Castle" scene]]/SUM(Table1[Total in "Castle" scene]))*100,1)</f>
        <v>0</v>
      </c>
      <c r="R28" s="117">
        <f>COUNTIF(Table20[Spawner],Table1[[#This Row],[Spawner Prefab]])</f>
        <v>0</v>
      </c>
      <c r="S28" s="108">
        <f>ROUND((Table1[[#This Row],[Total in "Dark" scene]]/SUM(Table1[Total in "Dark" scene]))*100,1)</f>
        <v>0</v>
      </c>
      <c r="T28" s="123">
        <f>Table1[[#This Row],[Total in "Village" scene]]+Table1[[#This Row],[Total in "Castle" scene]]+Table1[[#This Row],[Total in "Dark" scene]]</f>
        <v>0</v>
      </c>
      <c r="U28" s="110">
        <f>ROUND((Table1[[#This Row],[Total in the game]]/SUM(Table1[Total in the game]))*100,1)</f>
        <v>0</v>
      </c>
      <c r="W28" s="149" t="s">
        <v>575</v>
      </c>
      <c r="X28" s="149" t="s">
        <v>343</v>
      </c>
    </row>
    <row r="29" spans="4:24" x14ac:dyDescent="0.25">
      <c r="D29" s="79" t="s">
        <v>73</v>
      </c>
      <c r="E29" s="79" t="s">
        <v>58</v>
      </c>
      <c r="F29" s="79" t="s">
        <v>56</v>
      </c>
      <c r="G29" s="114">
        <v>130</v>
      </c>
      <c r="H29" s="114">
        <v>130</v>
      </c>
      <c r="I29" s="120">
        <v>15</v>
      </c>
      <c r="J29" s="104">
        <v>50</v>
      </c>
      <c r="K29" s="104">
        <v>0</v>
      </c>
      <c r="L29" s="104">
        <v>0</v>
      </c>
      <c r="M29" s="104" t="s">
        <v>9</v>
      </c>
      <c r="N29" s="116">
        <f>COUNTIF(Table7[Spawner],Table1[[#This Row],[Spawner Prefab]])</f>
        <v>0</v>
      </c>
      <c r="O29" s="107">
        <f>ROUND((Table1[[#This Row],[Total in "Village" scene]]/SUM(Table1[Total in "Village" scene]))*100,1)</f>
        <v>0</v>
      </c>
      <c r="P29" s="122">
        <f>COUNTIF(Table15[Spawner],Table1[[#This Row],[Spawner Prefab]])</f>
        <v>2</v>
      </c>
      <c r="Q29" s="111">
        <f>ROUND((Table1[[#This Row],[Total in "Castle" scene]]/SUM(Table1[Total in "Castle" scene]))*100,1)</f>
        <v>0.1</v>
      </c>
      <c r="R29" s="117">
        <f>COUNTIF(Table20[Spawner],Table1[[#This Row],[Spawner Prefab]])</f>
        <v>0</v>
      </c>
      <c r="S29" s="108">
        <f>ROUND((Table1[[#This Row],[Total in "Dark" scene]]/SUM(Table1[Total in "Dark" scene]))*100,1)</f>
        <v>0</v>
      </c>
      <c r="T29" s="123">
        <f>Table1[[#This Row],[Total in "Village" scene]]+Table1[[#This Row],[Total in "Castle" scene]]+Table1[[#This Row],[Total in "Dark" scene]]</f>
        <v>2</v>
      </c>
      <c r="U29" s="110">
        <f>ROUND((Table1[[#This Row],[Total in the game]]/SUM(Table1[Total in the game]))*100,1)</f>
        <v>0</v>
      </c>
      <c r="W29" s="148" t="s">
        <v>56</v>
      </c>
      <c r="X29" s="148" t="s">
        <v>343</v>
      </c>
    </row>
    <row r="30" spans="4:24" x14ac:dyDescent="0.25">
      <c r="D30" s="79" t="s">
        <v>73</v>
      </c>
      <c r="E30" s="79" t="s">
        <v>59</v>
      </c>
      <c r="F30" s="79" t="s">
        <v>57</v>
      </c>
      <c r="G30" s="114">
        <v>130</v>
      </c>
      <c r="H30" s="114">
        <v>130</v>
      </c>
      <c r="I30" s="120">
        <v>15</v>
      </c>
      <c r="J30" s="104">
        <v>50</v>
      </c>
      <c r="K30" s="104">
        <v>0</v>
      </c>
      <c r="L30" s="104">
        <v>0</v>
      </c>
      <c r="M30" s="104" t="s">
        <v>9</v>
      </c>
      <c r="N30" s="116">
        <f>COUNTIF(Table7[Spawner],Table1[[#This Row],[Spawner Prefab]])</f>
        <v>0</v>
      </c>
      <c r="O30" s="107">
        <f>ROUND((Table1[[#This Row],[Total in "Village" scene]]/SUM(Table1[Total in "Village" scene]))*100,1)</f>
        <v>0</v>
      </c>
      <c r="P30" s="122">
        <f>COUNTIF(Table15[Spawner],Table1[[#This Row],[Spawner Prefab]])</f>
        <v>0</v>
      </c>
      <c r="Q30" s="111">
        <f>ROUND((Table1[[#This Row],[Total in "Castle" scene]]/SUM(Table1[Total in "Castle" scene]))*100,1)</f>
        <v>0</v>
      </c>
      <c r="R30" s="117">
        <f>COUNTIF(Table20[Spawner],Table1[[#This Row],[Spawner Prefab]])</f>
        <v>0</v>
      </c>
      <c r="S30" s="108">
        <f>ROUND((Table1[[#This Row],[Total in "Dark" scene]]/SUM(Table1[Total in "Dark" scene]))*100,1)</f>
        <v>0</v>
      </c>
      <c r="T30" s="123">
        <f>Table1[[#This Row],[Total in "Village" scene]]+Table1[[#This Row],[Total in "Castle" scene]]+Table1[[#This Row],[Total in "Dark" scene]]</f>
        <v>0</v>
      </c>
      <c r="U30" s="110">
        <f>ROUND((Table1[[#This Row],[Total in the game]]/SUM(Table1[Total in the game]))*100,1)</f>
        <v>0</v>
      </c>
      <c r="W30" s="149" t="s">
        <v>57</v>
      </c>
      <c r="X30" s="149" t="s">
        <v>343</v>
      </c>
    </row>
    <row r="31" spans="4:24" x14ac:dyDescent="0.25">
      <c r="D31" s="79" t="s">
        <v>73</v>
      </c>
      <c r="E31" s="79" t="s">
        <v>349</v>
      </c>
      <c r="F31" s="79" t="s">
        <v>350</v>
      </c>
      <c r="G31" s="114">
        <v>130</v>
      </c>
      <c r="H31" s="114">
        <v>130</v>
      </c>
      <c r="I31" s="120">
        <v>15</v>
      </c>
      <c r="J31" s="104">
        <v>50</v>
      </c>
      <c r="K31" s="104">
        <v>0</v>
      </c>
      <c r="L31" s="104">
        <v>0</v>
      </c>
      <c r="M31" s="104" t="s">
        <v>9</v>
      </c>
      <c r="N31" s="116">
        <f>COUNTIF(Table7[Spawner],Table1[[#This Row],[Spawner Prefab]])</f>
        <v>2</v>
      </c>
      <c r="O31" s="107">
        <f>ROUND((Table1[[#This Row],[Total in "Village" scene]]/SUM(Table1[Total in "Village" scene]))*100,1)</f>
        <v>0.1</v>
      </c>
      <c r="P31" s="122">
        <f>COUNTIF(Table15[Spawner],Table1[[#This Row],[Spawner Prefab]])</f>
        <v>0</v>
      </c>
      <c r="Q31" s="111">
        <f>ROUND((Table1[[#This Row],[Total in "Castle" scene]]/SUM(Table1[Total in "Castle" scene]))*100,1)</f>
        <v>0</v>
      </c>
      <c r="R31" s="117">
        <f>COUNTIF(Table20[Spawner],Table1[[#This Row],[Spawner Prefab]])</f>
        <v>0</v>
      </c>
      <c r="S31" s="108">
        <f>ROUND((Table1[[#This Row],[Total in "Dark" scene]]/SUM(Table1[Total in "Dark" scene]))*100,1)</f>
        <v>0</v>
      </c>
      <c r="T31" s="123">
        <f>Table1[[#This Row],[Total in "Village" scene]]+Table1[[#This Row],[Total in "Castle" scene]]+Table1[[#This Row],[Total in "Dark" scene]]</f>
        <v>2</v>
      </c>
      <c r="U31" s="110">
        <f>ROUND((Table1[[#This Row],[Total in the game]]/SUM(Table1[Total in the game]))*100,1)</f>
        <v>0</v>
      </c>
      <c r="W31" s="148" t="s">
        <v>23</v>
      </c>
      <c r="X31" s="148" t="s">
        <v>344</v>
      </c>
    </row>
    <row r="32" spans="4:24" x14ac:dyDescent="0.25">
      <c r="D32" s="79" t="s">
        <v>87</v>
      </c>
      <c r="E32" s="79" t="s">
        <v>565</v>
      </c>
      <c r="F32" s="79" t="s">
        <v>566</v>
      </c>
      <c r="G32" s="114">
        <v>220</v>
      </c>
      <c r="H32" s="114">
        <v>220</v>
      </c>
      <c r="I32" s="120">
        <v>30</v>
      </c>
      <c r="J32" s="104">
        <v>75</v>
      </c>
      <c r="K32" s="104">
        <v>0</v>
      </c>
      <c r="L32" s="104">
        <v>0</v>
      </c>
      <c r="M32" s="104">
        <v>3</v>
      </c>
      <c r="N32" s="116">
        <f>COUNTIF(Table7[Spawner],Table1[[#This Row],[Spawner Prefab]])</f>
        <v>7</v>
      </c>
      <c r="O32" s="107">
        <f>ROUND((Table1[[#This Row],[Total in "Village" scene]]/SUM(Table1[Total in "Village" scene]))*100,1)</f>
        <v>0.3</v>
      </c>
      <c r="P32" s="122">
        <f>COUNTIF(Table15[Spawner],Table1[[#This Row],[Spawner Prefab]])</f>
        <v>0</v>
      </c>
      <c r="Q32" s="111">
        <f>ROUND((Table1[[#This Row],[Total in "Castle" scene]]/SUM(Table1[Total in "Castle" scene]))*100,1)</f>
        <v>0</v>
      </c>
      <c r="R32" s="117">
        <f>COUNTIF(Table20[Spawner],Table1[[#This Row],[Spawner Prefab]])</f>
        <v>0</v>
      </c>
      <c r="S32" s="108">
        <f>ROUND((Table1[[#This Row],[Total in "Dark" scene]]/SUM(Table1[Total in "Dark" scene]))*100,1)</f>
        <v>0</v>
      </c>
      <c r="T32" s="123">
        <f>Table1[[#This Row],[Total in "Village" scene]]+Table1[[#This Row],[Total in "Castle" scene]]+Table1[[#This Row],[Total in "Dark" scene]]</f>
        <v>7</v>
      </c>
      <c r="U32" s="110">
        <f>ROUND((Table1[[#This Row],[Total in the game]]/SUM(Table1[Total in the game]))*100,1)</f>
        <v>0.1</v>
      </c>
      <c r="W32" s="148" t="s">
        <v>380</v>
      </c>
      <c r="X32" s="148" t="s">
        <v>344</v>
      </c>
    </row>
    <row r="33" spans="4:24" x14ac:dyDescent="0.25">
      <c r="D33" s="79" t="s">
        <v>87</v>
      </c>
      <c r="E33" s="79" t="s">
        <v>25</v>
      </c>
      <c r="F33" s="79" t="s">
        <v>23</v>
      </c>
      <c r="G33" s="114">
        <v>220</v>
      </c>
      <c r="H33" s="114">
        <v>220</v>
      </c>
      <c r="I33" s="120">
        <v>30</v>
      </c>
      <c r="J33" s="104">
        <v>75</v>
      </c>
      <c r="K33" s="104">
        <v>0</v>
      </c>
      <c r="L33" s="104">
        <v>0</v>
      </c>
      <c r="M33" s="104">
        <v>8</v>
      </c>
      <c r="N33" s="116">
        <f>COUNTIF(Table7[Spawner],Table1[[#This Row],[Spawner Prefab]])</f>
        <v>13</v>
      </c>
      <c r="O33" s="107">
        <f>ROUND((Table1[[#This Row],[Total in "Village" scene]]/SUM(Table1[Total in "Village" scene]))*100,1)</f>
        <v>0.5</v>
      </c>
      <c r="P33" s="122">
        <f>COUNTIF(Table15[Spawner],Table1[[#This Row],[Spawner Prefab]])</f>
        <v>22</v>
      </c>
      <c r="Q33" s="111">
        <f>ROUND((Table1[[#This Row],[Total in "Castle" scene]]/SUM(Table1[Total in "Castle" scene]))*100,1)</f>
        <v>1.1000000000000001</v>
      </c>
      <c r="R33" s="117">
        <f>COUNTIF(Table20[Spawner],Table1[[#This Row],[Spawner Prefab]])</f>
        <v>0</v>
      </c>
      <c r="S33" s="108">
        <f>ROUND((Table1[[#This Row],[Total in "Dark" scene]]/SUM(Table1[Total in "Dark" scene]))*100,1)</f>
        <v>0</v>
      </c>
      <c r="T33" s="123">
        <f>Table1[[#This Row],[Total in "Village" scene]]+Table1[[#This Row],[Total in "Castle" scene]]+Table1[[#This Row],[Total in "Dark" scene]]</f>
        <v>35</v>
      </c>
      <c r="U33" s="110">
        <f>ROUND((Table1[[#This Row],[Total in the game]]/SUM(Table1[Total in the game]))*100,1)</f>
        <v>0.7</v>
      </c>
      <c r="W33" s="148" t="s">
        <v>577</v>
      </c>
      <c r="X33" s="148" t="s">
        <v>344</v>
      </c>
    </row>
    <row r="34" spans="4:24" x14ac:dyDescent="0.25">
      <c r="D34" s="79" t="s">
        <v>103</v>
      </c>
      <c r="E34" s="79" t="s">
        <v>97</v>
      </c>
      <c r="F34" s="79" t="s">
        <v>93</v>
      </c>
      <c r="G34" s="114">
        <v>180</v>
      </c>
      <c r="H34" s="114">
        <v>180</v>
      </c>
      <c r="I34" s="120">
        <v>2</v>
      </c>
      <c r="J34" s="104">
        <v>25</v>
      </c>
      <c r="K34" s="104">
        <v>0</v>
      </c>
      <c r="L34" s="104">
        <v>0</v>
      </c>
      <c r="M34" s="104" t="s">
        <v>9</v>
      </c>
      <c r="N34" s="116">
        <f>COUNTIF(Table7[Spawner],Table1[[#This Row],[Spawner Prefab]])</f>
        <v>75</v>
      </c>
      <c r="O34" s="107">
        <f>ROUND((Table1[[#This Row],[Total in "Village" scene]]/SUM(Table1[Total in "Village" scene]))*100,1)</f>
        <v>3</v>
      </c>
      <c r="P34" s="122">
        <f>COUNTIF(Table15[Spawner],Table1[[#This Row],[Spawner Prefab]])</f>
        <v>0</v>
      </c>
      <c r="Q34" s="111">
        <f>ROUND((Table1[[#This Row],[Total in "Castle" scene]]/SUM(Table1[Total in "Castle" scene]))*100,1)</f>
        <v>0</v>
      </c>
      <c r="R34" s="117">
        <f>COUNTIF(Table20[Spawner],Table1[[#This Row],[Spawner Prefab]])</f>
        <v>0</v>
      </c>
      <c r="S34" s="108">
        <f>ROUND((Table1[[#This Row],[Total in "Dark" scene]]/SUM(Table1[Total in "Dark" scene]))*100,1)</f>
        <v>0</v>
      </c>
      <c r="T34" s="123">
        <f>Table1[[#This Row],[Total in "Village" scene]]+Table1[[#This Row],[Total in "Castle" scene]]+Table1[[#This Row],[Total in "Dark" scene]]</f>
        <v>75</v>
      </c>
      <c r="U34" s="110">
        <f>ROUND((Table1[[#This Row],[Total in the game]]/SUM(Table1[Total in the game]))*100,1)</f>
        <v>1.4</v>
      </c>
      <c r="W34" s="148" t="s">
        <v>93</v>
      </c>
      <c r="X34" s="148" t="s">
        <v>343</v>
      </c>
    </row>
    <row r="35" spans="4:24" x14ac:dyDescent="0.25">
      <c r="D35" s="79" t="s">
        <v>103</v>
      </c>
      <c r="E35" s="79" t="s">
        <v>267</v>
      </c>
      <c r="F35" s="79" t="s">
        <v>93</v>
      </c>
      <c r="G35" s="114">
        <v>180</v>
      </c>
      <c r="H35" s="114">
        <v>180</v>
      </c>
      <c r="I35" s="120">
        <v>2</v>
      </c>
      <c r="J35" s="104">
        <v>25</v>
      </c>
      <c r="K35" s="104">
        <v>0</v>
      </c>
      <c r="L35" s="104">
        <v>0</v>
      </c>
      <c r="M35" s="104" t="s">
        <v>9</v>
      </c>
      <c r="N35" s="116">
        <f>COUNTIF(Table7[Spawner],Table1[[#This Row],[Spawner Prefab]])</f>
        <v>146</v>
      </c>
      <c r="O35" s="107">
        <f>ROUND((Table1[[#This Row],[Total in "Village" scene]]/SUM(Table1[Total in "Village" scene]))*100,1)</f>
        <v>5.8</v>
      </c>
      <c r="P35" s="122">
        <f>COUNTIF(Table15[Spawner],Table1[[#This Row],[Spawner Prefab]])</f>
        <v>18</v>
      </c>
      <c r="Q35" s="111">
        <f>ROUND((Table1[[#This Row],[Total in "Castle" scene]]/SUM(Table1[Total in "Castle" scene]))*100,1)</f>
        <v>0.9</v>
      </c>
      <c r="R35" s="117">
        <f>COUNTIF(Table20[Spawner],Table1[[#This Row],[Spawner Prefab]])</f>
        <v>0</v>
      </c>
      <c r="S35" s="108">
        <f>ROUND((Table1[[#This Row],[Total in "Dark" scene]]/SUM(Table1[Total in "Dark" scene]))*100,1)</f>
        <v>0</v>
      </c>
      <c r="T35" s="123">
        <f>Table1[[#This Row],[Total in "Village" scene]]+Table1[[#This Row],[Total in "Castle" scene]]+Table1[[#This Row],[Total in "Dark" scene]]</f>
        <v>164</v>
      </c>
      <c r="U35" s="110">
        <f>ROUND((Table1[[#This Row],[Total in the game]]/SUM(Table1[Total in the game]))*100,1)</f>
        <v>3.1</v>
      </c>
      <c r="W35" s="148" t="s">
        <v>93</v>
      </c>
      <c r="X35" s="148" t="s">
        <v>343</v>
      </c>
    </row>
    <row r="36" spans="4:24" x14ac:dyDescent="0.25">
      <c r="D36" s="79" t="s">
        <v>103</v>
      </c>
      <c r="E36" s="79" t="s">
        <v>268</v>
      </c>
      <c r="F36" s="79" t="s">
        <v>93</v>
      </c>
      <c r="G36" s="114">
        <v>180</v>
      </c>
      <c r="H36" s="114">
        <v>180</v>
      </c>
      <c r="I36" s="120">
        <v>2</v>
      </c>
      <c r="J36" s="104">
        <v>25</v>
      </c>
      <c r="K36" s="104">
        <v>0</v>
      </c>
      <c r="L36" s="104">
        <v>0</v>
      </c>
      <c r="M36" s="104" t="s">
        <v>9</v>
      </c>
      <c r="N36" s="116">
        <f>COUNTIF(Table7[Spawner],Table1[[#This Row],[Spawner Prefab]])</f>
        <v>277</v>
      </c>
      <c r="O36" s="107">
        <f>ROUND((Table1[[#This Row],[Total in "Village" scene]]/SUM(Table1[Total in "Village" scene]))*100,1)</f>
        <v>11</v>
      </c>
      <c r="P36" s="122">
        <f>COUNTIF(Table15[Spawner],Table1[[#This Row],[Spawner Prefab]])</f>
        <v>129</v>
      </c>
      <c r="Q36" s="111">
        <f>ROUND((Table1[[#This Row],[Total in "Castle" scene]]/SUM(Table1[Total in "Castle" scene]))*100,1)</f>
        <v>6.6</v>
      </c>
      <c r="R36" s="117">
        <f>COUNTIF(Table20[Spawner],Table1[[#This Row],[Spawner Prefab]])</f>
        <v>0</v>
      </c>
      <c r="S36" s="108">
        <f>ROUND((Table1[[#This Row],[Total in "Dark" scene]]/SUM(Table1[Total in "Dark" scene]))*100,1)</f>
        <v>0</v>
      </c>
      <c r="T36" s="123">
        <f>Table1[[#This Row],[Total in "Village" scene]]+Table1[[#This Row],[Total in "Castle" scene]]+Table1[[#This Row],[Total in "Dark" scene]]</f>
        <v>406</v>
      </c>
      <c r="U36" s="110">
        <f>ROUND((Table1[[#This Row],[Total in the game]]/SUM(Table1[Total in the game]))*100,1)</f>
        <v>7.7</v>
      </c>
      <c r="W36" s="148" t="s">
        <v>93</v>
      </c>
      <c r="X36" s="148" t="s">
        <v>343</v>
      </c>
    </row>
    <row r="37" spans="4:24" x14ac:dyDescent="0.25">
      <c r="D37" s="79" t="s">
        <v>104</v>
      </c>
      <c r="E37" s="79" t="s">
        <v>98</v>
      </c>
      <c r="F37" s="79" t="s">
        <v>94</v>
      </c>
      <c r="G37" s="114">
        <v>180</v>
      </c>
      <c r="H37" s="114">
        <v>180</v>
      </c>
      <c r="I37" s="120">
        <v>2</v>
      </c>
      <c r="J37" s="104">
        <v>25</v>
      </c>
      <c r="K37" s="104">
        <v>0</v>
      </c>
      <c r="L37" s="104">
        <v>0</v>
      </c>
      <c r="M37" s="104" t="s">
        <v>9</v>
      </c>
      <c r="N37" s="116">
        <f>COUNTIF(Table7[Spawner],Table1[[#This Row],[Spawner Prefab]])</f>
        <v>40</v>
      </c>
      <c r="O37" s="107">
        <f>ROUND((Table1[[#This Row],[Total in "Village" scene]]/SUM(Table1[Total in "Village" scene]))*100,1)</f>
        <v>1.6</v>
      </c>
      <c r="P37" s="122">
        <f>COUNTIF(Table15[Spawner],Table1[[#This Row],[Spawner Prefab]])</f>
        <v>0</v>
      </c>
      <c r="Q37" s="111">
        <f>ROUND((Table1[[#This Row],[Total in "Castle" scene]]/SUM(Table1[Total in "Castle" scene]))*100,1)</f>
        <v>0</v>
      </c>
      <c r="R37" s="117">
        <f>COUNTIF(Table20[Spawner],Table1[[#This Row],[Spawner Prefab]])</f>
        <v>0</v>
      </c>
      <c r="S37" s="108">
        <f>ROUND((Table1[[#This Row],[Total in "Dark" scene]]/SUM(Table1[Total in "Dark" scene]))*100,1)</f>
        <v>0</v>
      </c>
      <c r="T37" s="123">
        <f>Table1[[#This Row],[Total in "Village" scene]]+Table1[[#This Row],[Total in "Castle" scene]]+Table1[[#This Row],[Total in "Dark" scene]]</f>
        <v>40</v>
      </c>
      <c r="U37" s="110">
        <f>ROUND((Table1[[#This Row],[Total in the game]]/SUM(Table1[Total in the game]))*100,1)</f>
        <v>0.8</v>
      </c>
      <c r="W37" s="148" t="s">
        <v>94</v>
      </c>
      <c r="X37" s="148" t="s">
        <v>343</v>
      </c>
    </row>
    <row r="38" spans="4:24" x14ac:dyDescent="0.25">
      <c r="D38" s="79" t="s">
        <v>105</v>
      </c>
      <c r="E38" s="79" t="s">
        <v>99</v>
      </c>
      <c r="F38" s="79" t="s">
        <v>95</v>
      </c>
      <c r="G38" s="114">
        <v>180</v>
      </c>
      <c r="H38" s="114">
        <v>180</v>
      </c>
      <c r="I38" s="120">
        <v>2</v>
      </c>
      <c r="J38" s="104">
        <v>25</v>
      </c>
      <c r="K38" s="104">
        <v>0</v>
      </c>
      <c r="L38" s="104">
        <v>0</v>
      </c>
      <c r="M38" s="104" t="s">
        <v>9</v>
      </c>
      <c r="N38" s="116">
        <f>COUNTIF(Table7[Spawner],Table1[[#This Row],[Spawner Prefab]])</f>
        <v>20</v>
      </c>
      <c r="O38" s="107">
        <f>ROUND((Table1[[#This Row],[Total in "Village" scene]]/SUM(Table1[Total in "Village" scene]))*100,1)</f>
        <v>0.8</v>
      </c>
      <c r="P38" s="122">
        <f>COUNTIF(Table15[Spawner],Table1[[#This Row],[Spawner Prefab]])</f>
        <v>0</v>
      </c>
      <c r="Q38" s="111">
        <f>ROUND((Table1[[#This Row],[Total in "Castle" scene]]/SUM(Table1[Total in "Castle" scene]))*100,1)</f>
        <v>0</v>
      </c>
      <c r="R38" s="117">
        <f>COUNTIF(Table20[Spawner],Table1[[#This Row],[Spawner Prefab]])</f>
        <v>0</v>
      </c>
      <c r="S38" s="108">
        <f>ROUND((Table1[[#This Row],[Total in "Dark" scene]]/SUM(Table1[Total in "Dark" scene]))*100,1)</f>
        <v>0</v>
      </c>
      <c r="T38" s="123">
        <f>Table1[[#This Row],[Total in "Village" scene]]+Table1[[#This Row],[Total in "Castle" scene]]+Table1[[#This Row],[Total in "Dark" scene]]</f>
        <v>20</v>
      </c>
      <c r="U38" s="110">
        <f>ROUND((Table1[[#This Row],[Total in the game]]/SUM(Table1[Total in the game]))*100,1)</f>
        <v>0.4</v>
      </c>
      <c r="W38" s="148" t="s">
        <v>95</v>
      </c>
      <c r="X38" s="148" t="s">
        <v>343</v>
      </c>
    </row>
    <row r="39" spans="4:24" x14ac:dyDescent="0.25">
      <c r="D39" s="79" t="s">
        <v>106</v>
      </c>
      <c r="E39" s="79" t="s">
        <v>100</v>
      </c>
      <c r="F39" s="79" t="s">
        <v>96</v>
      </c>
      <c r="G39" s="114">
        <v>180</v>
      </c>
      <c r="H39" s="114">
        <v>180</v>
      </c>
      <c r="I39" s="120">
        <v>2</v>
      </c>
      <c r="J39" s="104">
        <v>25</v>
      </c>
      <c r="K39" s="104">
        <v>0</v>
      </c>
      <c r="L39" s="104">
        <v>0</v>
      </c>
      <c r="M39" s="104" t="s">
        <v>9</v>
      </c>
      <c r="N39" s="116">
        <f>COUNTIF(Table7[Spawner],Table1[[#This Row],[Spawner Prefab]])</f>
        <v>3</v>
      </c>
      <c r="O39" s="107">
        <f>ROUND((Table1[[#This Row],[Total in "Village" scene]]/SUM(Table1[Total in "Village" scene]))*100,1)</f>
        <v>0.1</v>
      </c>
      <c r="P39" s="122">
        <f>COUNTIF(Table15[Spawner],Table1[[#This Row],[Spawner Prefab]])</f>
        <v>0</v>
      </c>
      <c r="Q39" s="111">
        <f>ROUND((Table1[[#This Row],[Total in "Castle" scene]]/SUM(Table1[Total in "Castle" scene]))*100,1)</f>
        <v>0</v>
      </c>
      <c r="R39" s="117">
        <f>COUNTIF(Table20[Spawner],Table1[[#This Row],[Spawner Prefab]])</f>
        <v>0</v>
      </c>
      <c r="S39" s="108">
        <f>ROUND((Table1[[#This Row],[Total in "Dark" scene]]/SUM(Table1[Total in "Dark" scene]))*100,1)</f>
        <v>0</v>
      </c>
      <c r="T39" s="123">
        <f>Table1[[#This Row],[Total in "Village" scene]]+Table1[[#This Row],[Total in "Castle" scene]]+Table1[[#This Row],[Total in "Dark" scene]]</f>
        <v>3</v>
      </c>
      <c r="U39" s="110">
        <f>ROUND((Table1[[#This Row],[Total in the game]]/SUM(Table1[Total in the game]))*100,1)</f>
        <v>0.1</v>
      </c>
      <c r="W39" s="148" t="s">
        <v>96</v>
      </c>
      <c r="X39" s="148" t="s">
        <v>343</v>
      </c>
    </row>
    <row r="40" spans="4:24" x14ac:dyDescent="0.25">
      <c r="D40" s="79" t="s">
        <v>7339</v>
      </c>
      <c r="E40" s="79" t="s">
        <v>636</v>
      </c>
      <c r="F40" s="79" t="s">
        <v>637</v>
      </c>
      <c r="G40" s="114">
        <v>500</v>
      </c>
      <c r="H40" s="114">
        <v>500</v>
      </c>
      <c r="I40" s="120">
        <v>10</v>
      </c>
      <c r="J40" s="104">
        <v>10</v>
      </c>
      <c r="K40" s="104">
        <v>5</v>
      </c>
      <c r="L40" s="104">
        <v>4</v>
      </c>
      <c r="M40" s="104">
        <v>150</v>
      </c>
      <c r="N40" s="116">
        <f>COUNTIF(Table7[Spawner],Table1[[#This Row],[Spawner Prefab]])</f>
        <v>0</v>
      </c>
      <c r="O40" s="107">
        <f>ROUND((Table1[[#This Row],[Total in "Village" scene]]/SUM(Table1[Total in "Village" scene]))*100,1)</f>
        <v>0</v>
      </c>
      <c r="P40" s="122">
        <f>COUNTIF(Table15[Spawner],Table1[[#This Row],[Spawner Prefab]])</f>
        <v>0</v>
      </c>
      <c r="Q40" s="111">
        <f>ROUND((Table1[[#This Row],[Total in "Castle" scene]]/SUM(Table1[Total in "Castle" scene]))*100,1)</f>
        <v>0</v>
      </c>
      <c r="R40" s="117">
        <f>COUNTIF(Table20[Spawner],Table1[[#This Row],[Spawner Prefab]])</f>
        <v>5</v>
      </c>
      <c r="S40" s="108">
        <f>ROUND((Table1[[#This Row],[Total in "Dark" scene]]/SUM(Table1[Total in "Dark" scene]))*100,1)</f>
        <v>0.6</v>
      </c>
      <c r="T40" s="123">
        <f>Table1[[#This Row],[Total in "Village" scene]]+Table1[[#This Row],[Total in "Castle" scene]]+Table1[[#This Row],[Total in "Dark" scene]]</f>
        <v>5</v>
      </c>
      <c r="U40" s="110">
        <f>ROUND((Table1[[#This Row],[Total in the game]]/SUM(Table1[Total in the game]))*100,1)</f>
        <v>0.1</v>
      </c>
      <c r="W40" s="148" t="s">
        <v>637</v>
      </c>
      <c r="X40" s="148" t="s">
        <v>344</v>
      </c>
    </row>
    <row r="41" spans="4:24" x14ac:dyDescent="0.25">
      <c r="D41" s="79" t="s">
        <v>74</v>
      </c>
      <c r="E41" s="79" t="s">
        <v>16</v>
      </c>
      <c r="F41" s="79" t="s">
        <v>6</v>
      </c>
      <c r="G41" s="114">
        <v>210</v>
      </c>
      <c r="H41" s="114">
        <v>210</v>
      </c>
      <c r="I41" s="120">
        <v>15</v>
      </c>
      <c r="J41" s="104">
        <v>55</v>
      </c>
      <c r="K41" s="104">
        <v>1</v>
      </c>
      <c r="L41" s="104">
        <v>1</v>
      </c>
      <c r="M41" s="104" t="s">
        <v>9</v>
      </c>
      <c r="N41" s="116">
        <f>COUNTIF(Table7[Spawner],Table1[[#This Row],[Spawner Prefab]])</f>
        <v>9</v>
      </c>
      <c r="O41" s="107">
        <f>ROUND((Table1[[#This Row],[Total in "Village" scene]]/SUM(Table1[Total in "Village" scene]))*100,1)</f>
        <v>0.4</v>
      </c>
      <c r="P41" s="122">
        <f>COUNTIF(Table15[Spawner],Table1[[#This Row],[Spawner Prefab]])</f>
        <v>0</v>
      </c>
      <c r="Q41" s="111">
        <f>ROUND((Table1[[#This Row],[Total in "Castle" scene]]/SUM(Table1[Total in "Castle" scene]))*100,1)</f>
        <v>0</v>
      </c>
      <c r="R41" s="117">
        <f>COUNTIF(Table20[Spawner],Table1[[#This Row],[Spawner Prefab]])</f>
        <v>0</v>
      </c>
      <c r="S41" s="108">
        <f>ROUND((Table1[[#This Row],[Total in "Dark" scene]]/SUM(Table1[Total in "Dark" scene]))*100,1)</f>
        <v>0</v>
      </c>
      <c r="T41" s="123">
        <f>Table1[[#This Row],[Total in "Village" scene]]+Table1[[#This Row],[Total in "Castle" scene]]+Table1[[#This Row],[Total in "Dark" scene]]</f>
        <v>9</v>
      </c>
      <c r="U41" s="110">
        <f>ROUND((Table1[[#This Row],[Total in the game]]/SUM(Table1[Total in the game]))*100,1)</f>
        <v>0.2</v>
      </c>
      <c r="W41" s="148" t="s">
        <v>6</v>
      </c>
      <c r="X41" s="148" t="s">
        <v>343</v>
      </c>
    </row>
    <row r="42" spans="4:24" x14ac:dyDescent="0.25">
      <c r="D42" s="79" t="s">
        <v>74</v>
      </c>
      <c r="E42" s="79" t="s">
        <v>269</v>
      </c>
      <c r="F42" s="79" t="s">
        <v>273</v>
      </c>
      <c r="G42" s="114">
        <v>210</v>
      </c>
      <c r="H42" s="114">
        <v>210</v>
      </c>
      <c r="I42" s="120">
        <v>15</v>
      </c>
      <c r="J42" s="104">
        <v>55</v>
      </c>
      <c r="K42" s="104">
        <v>1</v>
      </c>
      <c r="L42" s="104">
        <v>1</v>
      </c>
      <c r="M42" s="104" t="s">
        <v>9</v>
      </c>
      <c r="N42" s="116">
        <f>COUNTIF(Table7[Spawner],Table1[[#This Row],[Spawner Prefab]])</f>
        <v>0</v>
      </c>
      <c r="O42" s="107">
        <f>ROUND((Table1[[#This Row],[Total in "Village" scene]]/SUM(Table1[Total in "Village" scene]))*100,1)</f>
        <v>0</v>
      </c>
      <c r="P42" s="122">
        <f>COUNTIF(Table15[Spawner],Table1[[#This Row],[Spawner Prefab]])</f>
        <v>0</v>
      </c>
      <c r="Q42" s="111">
        <f>ROUND((Table1[[#This Row],[Total in "Castle" scene]]/SUM(Table1[Total in "Castle" scene]))*100,1)</f>
        <v>0</v>
      </c>
      <c r="R42" s="117">
        <f>COUNTIF(Table20[Spawner],Table1[[#This Row],[Spawner Prefab]])</f>
        <v>0</v>
      </c>
      <c r="S42" s="108">
        <f>ROUND((Table1[[#This Row],[Total in "Dark" scene]]/SUM(Table1[Total in "Dark" scene]))*100,1)</f>
        <v>0</v>
      </c>
      <c r="T42" s="123">
        <f>Table1[[#This Row],[Total in "Village" scene]]+Table1[[#This Row],[Total in "Castle" scene]]+Table1[[#This Row],[Total in "Dark" scene]]</f>
        <v>0</v>
      </c>
      <c r="U42" s="110">
        <f>ROUND((Table1[[#This Row],[Total in the game]]/SUM(Table1[Total in the game]))*100,1)</f>
        <v>0</v>
      </c>
      <c r="W42" s="148" t="s">
        <v>273</v>
      </c>
      <c r="X42" s="148" t="s">
        <v>343</v>
      </c>
    </row>
    <row r="43" spans="4:24" x14ac:dyDescent="0.25">
      <c r="D43" s="79" t="s">
        <v>125</v>
      </c>
      <c r="E43" s="79" t="s">
        <v>65</v>
      </c>
      <c r="F43" s="79" t="s">
        <v>60</v>
      </c>
      <c r="G43" s="114">
        <v>240</v>
      </c>
      <c r="H43" s="114">
        <v>240</v>
      </c>
      <c r="I43" s="120">
        <v>30</v>
      </c>
      <c r="J43" s="104">
        <v>83</v>
      </c>
      <c r="K43" s="104">
        <v>1</v>
      </c>
      <c r="L43" s="104">
        <v>1</v>
      </c>
      <c r="M43" s="104" t="s">
        <v>9</v>
      </c>
      <c r="N43" s="116">
        <f>COUNTIF(Table7[Spawner],Table1[[#This Row],[Spawner Prefab]])</f>
        <v>0</v>
      </c>
      <c r="O43" s="107">
        <f>ROUND((Table1[[#This Row],[Total in "Village" scene]]/SUM(Table1[Total in "Village" scene]))*100,1)</f>
        <v>0</v>
      </c>
      <c r="P43" s="122">
        <f>COUNTIF(Table15[Spawner],Table1[[#This Row],[Spawner Prefab]])</f>
        <v>13</v>
      </c>
      <c r="Q43" s="111">
        <f>ROUND((Table1[[#This Row],[Total in "Castle" scene]]/SUM(Table1[Total in "Castle" scene]))*100,1)</f>
        <v>0.7</v>
      </c>
      <c r="R43" s="117">
        <f>COUNTIF(Table20[Spawner],Table1[[#This Row],[Spawner Prefab]])</f>
        <v>0</v>
      </c>
      <c r="S43" s="108">
        <f>ROUND((Table1[[#This Row],[Total in "Dark" scene]]/SUM(Table1[Total in "Dark" scene]))*100,1)</f>
        <v>0</v>
      </c>
      <c r="T43" s="123">
        <f>Table1[[#This Row],[Total in "Village" scene]]+Table1[[#This Row],[Total in "Castle" scene]]+Table1[[#This Row],[Total in "Dark" scene]]</f>
        <v>13</v>
      </c>
      <c r="U43" s="110">
        <f>ROUND((Table1[[#This Row],[Total in the game]]/SUM(Table1[Total in the game]))*100,1)</f>
        <v>0.2</v>
      </c>
      <c r="W43" s="148" t="s">
        <v>60</v>
      </c>
      <c r="X43" s="148" t="s">
        <v>344</v>
      </c>
    </row>
    <row r="44" spans="4:24" x14ac:dyDescent="0.25">
      <c r="D44" s="79" t="s">
        <v>125</v>
      </c>
      <c r="E44" s="79" t="s">
        <v>66</v>
      </c>
      <c r="F44" s="79" t="s">
        <v>61</v>
      </c>
      <c r="G44" s="114">
        <v>240</v>
      </c>
      <c r="H44" s="114">
        <v>240</v>
      </c>
      <c r="I44" s="120">
        <v>30</v>
      </c>
      <c r="J44" s="104">
        <v>83</v>
      </c>
      <c r="K44" s="104">
        <v>1</v>
      </c>
      <c r="L44" s="104">
        <v>1</v>
      </c>
      <c r="M44" s="104" t="s">
        <v>9</v>
      </c>
      <c r="N44" s="116">
        <f>COUNTIF(Table7[Spawner],Table1[[#This Row],[Spawner Prefab]])</f>
        <v>0</v>
      </c>
      <c r="O44" s="107">
        <f>ROUND((Table1[[#This Row],[Total in "Village" scene]]/SUM(Table1[Total in "Village" scene]))*100,1)</f>
        <v>0</v>
      </c>
      <c r="P44" s="122">
        <f>COUNTIF(Table15[Spawner],Table1[[#This Row],[Spawner Prefab]])</f>
        <v>1</v>
      </c>
      <c r="Q44" s="111">
        <f>ROUND((Table1[[#This Row],[Total in "Castle" scene]]/SUM(Table1[Total in "Castle" scene]))*100,1)</f>
        <v>0.1</v>
      </c>
      <c r="R44" s="117">
        <f>COUNTIF(Table20[Spawner],Table1[[#This Row],[Spawner Prefab]])</f>
        <v>0</v>
      </c>
      <c r="S44" s="108">
        <f>ROUND((Table1[[#This Row],[Total in "Dark" scene]]/SUM(Table1[Total in "Dark" scene]))*100,1)</f>
        <v>0</v>
      </c>
      <c r="T44" s="123">
        <f>Table1[[#This Row],[Total in "Village" scene]]+Table1[[#This Row],[Total in "Castle" scene]]+Table1[[#This Row],[Total in "Dark" scene]]</f>
        <v>1</v>
      </c>
      <c r="U44" s="110">
        <f>ROUND((Table1[[#This Row],[Total in the game]]/SUM(Table1[Total in the game]))*100,1)</f>
        <v>0</v>
      </c>
      <c r="W44" s="148" t="s">
        <v>61</v>
      </c>
      <c r="X44" s="148" t="s">
        <v>343</v>
      </c>
    </row>
    <row r="45" spans="4:24" x14ac:dyDescent="0.25">
      <c r="D45" s="79" t="s">
        <v>107</v>
      </c>
      <c r="E45" s="79" t="s">
        <v>102</v>
      </c>
      <c r="F45" s="79" t="s">
        <v>101</v>
      </c>
      <c r="G45" s="114">
        <v>200</v>
      </c>
      <c r="H45" s="114">
        <v>200</v>
      </c>
      <c r="I45" s="120">
        <v>3</v>
      </c>
      <c r="J45" s="104">
        <v>50</v>
      </c>
      <c r="K45" s="104">
        <v>0</v>
      </c>
      <c r="L45" s="104">
        <v>0</v>
      </c>
      <c r="M45" s="104" t="s">
        <v>9</v>
      </c>
      <c r="N45" s="116">
        <f>COUNTIF(Table7[Spawner],Table1[[#This Row],[Spawner Prefab]])</f>
        <v>51</v>
      </c>
      <c r="O45" s="107">
        <f>ROUND((Table1[[#This Row],[Total in "Village" scene]]/SUM(Table1[Total in "Village" scene]))*100,1)</f>
        <v>2</v>
      </c>
      <c r="P45" s="122">
        <f>COUNTIF(Table15[Spawner],Table1[[#This Row],[Spawner Prefab]])</f>
        <v>11</v>
      </c>
      <c r="Q45" s="111">
        <f>ROUND((Table1[[#This Row],[Total in "Castle" scene]]/SUM(Table1[Total in "Castle" scene]))*100,1)</f>
        <v>0.6</v>
      </c>
      <c r="R45" s="117">
        <f>COUNTIF(Table20[Spawner],Table1[[#This Row],[Spawner Prefab]])</f>
        <v>87</v>
      </c>
      <c r="S45" s="108">
        <f>ROUND((Table1[[#This Row],[Total in "Dark" scene]]/SUM(Table1[Total in "Dark" scene]))*100,1)</f>
        <v>11.2</v>
      </c>
      <c r="T45" s="123">
        <f>Table1[[#This Row],[Total in "Village" scene]]+Table1[[#This Row],[Total in "Castle" scene]]+Table1[[#This Row],[Total in "Dark" scene]]</f>
        <v>149</v>
      </c>
      <c r="U45" s="110">
        <f>ROUND((Table1[[#This Row],[Total in the game]]/SUM(Table1[Total in the game]))*100,1)</f>
        <v>2.8</v>
      </c>
      <c r="W45" s="148" t="s">
        <v>101</v>
      </c>
      <c r="X45" s="148" t="s">
        <v>343</v>
      </c>
    </row>
    <row r="46" spans="4:24" x14ac:dyDescent="0.25">
      <c r="D46" s="79" t="s">
        <v>578</v>
      </c>
      <c r="E46" s="79" t="s">
        <v>579</v>
      </c>
      <c r="F46" s="79" t="s">
        <v>580</v>
      </c>
      <c r="G46" s="114">
        <v>120</v>
      </c>
      <c r="H46" s="114">
        <v>120</v>
      </c>
      <c r="I46" s="120">
        <v>15</v>
      </c>
      <c r="J46" s="104">
        <v>25</v>
      </c>
      <c r="K46" s="104">
        <v>0</v>
      </c>
      <c r="L46" s="104">
        <v>0</v>
      </c>
      <c r="M46" s="104" t="s">
        <v>9</v>
      </c>
      <c r="N46" s="116">
        <f>COUNTIF(Table7[Spawner],Table1[[#This Row],[Spawner Prefab]])</f>
        <v>0</v>
      </c>
      <c r="O46" s="107">
        <f>ROUND((Table1[[#This Row],[Total in "Village" scene]]/SUM(Table1[Total in "Village" scene]))*100,1)</f>
        <v>0</v>
      </c>
      <c r="P46" s="122">
        <f>COUNTIF(Table15[Spawner],Table1[[#This Row],[Spawner Prefab]])</f>
        <v>0</v>
      </c>
      <c r="Q46" s="111">
        <f>ROUND((Table1[[#This Row],[Total in "Castle" scene]]/SUM(Table1[Total in "Castle" scene]))*100,1)</f>
        <v>0</v>
      </c>
      <c r="R46" s="117">
        <f>COUNTIF(Table20[Spawner],Table1[[#This Row],[Spawner Prefab]])</f>
        <v>0</v>
      </c>
      <c r="S46" s="108">
        <f>ROUND((Table1[[#This Row],[Total in "Dark" scene]]/SUM(Table1[Total in "Dark" scene]))*100,1)</f>
        <v>0</v>
      </c>
      <c r="T46" s="123">
        <f>Table1[[#This Row],[Total in "Village" scene]]+Table1[[#This Row],[Total in "Castle" scene]]+Table1[[#This Row],[Total in "Dark" scene]]</f>
        <v>0</v>
      </c>
      <c r="U46" s="110">
        <f>ROUND((Table1[[#This Row],[Total in the game]]/SUM(Table1[Total in the game]))*100,1)</f>
        <v>0</v>
      </c>
      <c r="W46" s="148" t="s">
        <v>580</v>
      </c>
      <c r="X46" s="148" t="s">
        <v>343</v>
      </c>
    </row>
    <row r="47" spans="4:24" x14ac:dyDescent="0.25">
      <c r="D47" s="79" t="s">
        <v>503</v>
      </c>
      <c r="E47" s="79" t="s">
        <v>468</v>
      </c>
      <c r="F47" s="79" t="s">
        <v>469</v>
      </c>
      <c r="G47" s="114">
        <v>300</v>
      </c>
      <c r="H47" s="114">
        <v>300</v>
      </c>
      <c r="I47" s="120">
        <v>45</v>
      </c>
      <c r="J47" s="104">
        <v>105</v>
      </c>
      <c r="K47" s="104">
        <v>2</v>
      </c>
      <c r="L47" s="104">
        <v>2</v>
      </c>
      <c r="M47" s="104">
        <v>40</v>
      </c>
      <c r="N47" s="116">
        <f>COUNTIF(Table7[Spawner],Table1[[#This Row],[Spawner Prefab]])</f>
        <v>0</v>
      </c>
      <c r="O47" s="107">
        <f>ROUND((Table1[[#This Row],[Total in "Village" scene]]/SUM(Table1[Total in "Village" scene]))*100,1)</f>
        <v>0</v>
      </c>
      <c r="P47" s="122">
        <f>COUNTIF(Table15[Spawner],Table1[[#This Row],[Spawner Prefab]])</f>
        <v>13</v>
      </c>
      <c r="Q47" s="111">
        <f>ROUND((Table1[[#This Row],[Total in "Castle" scene]]/SUM(Table1[Total in "Castle" scene]))*100,1)</f>
        <v>0.7</v>
      </c>
      <c r="R47" s="117">
        <f>COUNTIF(Table20[Spawner],Table1[[#This Row],[Spawner Prefab]])</f>
        <v>0</v>
      </c>
      <c r="S47" s="108">
        <f>ROUND((Table1[[#This Row],[Total in "Dark" scene]]/SUM(Table1[Total in "Dark" scene]))*100,1)</f>
        <v>0</v>
      </c>
      <c r="T47" s="123">
        <f>Table1[[#This Row],[Total in "Village" scene]]+Table1[[#This Row],[Total in "Castle" scene]]+Table1[[#This Row],[Total in "Dark" scene]]</f>
        <v>13</v>
      </c>
      <c r="U47" s="110">
        <f>ROUND((Table1[[#This Row],[Total in the game]]/SUM(Table1[Total in the game]))*100,1)</f>
        <v>0.2</v>
      </c>
      <c r="W47" s="148" t="s">
        <v>469</v>
      </c>
      <c r="X47" s="148" t="s">
        <v>344</v>
      </c>
    </row>
    <row r="48" spans="4:24" x14ac:dyDescent="0.25">
      <c r="D48" s="79" t="s">
        <v>75</v>
      </c>
      <c r="E48" s="79" t="s">
        <v>10</v>
      </c>
      <c r="F48" s="79" t="s">
        <v>412</v>
      </c>
      <c r="G48" s="114">
        <v>240</v>
      </c>
      <c r="H48" s="114">
        <v>240</v>
      </c>
      <c r="I48" s="120">
        <v>15</v>
      </c>
      <c r="J48" s="104">
        <v>75</v>
      </c>
      <c r="K48" s="104">
        <v>0</v>
      </c>
      <c r="L48" s="104">
        <v>0</v>
      </c>
      <c r="M48" s="104" t="s">
        <v>9</v>
      </c>
      <c r="N48" s="116">
        <f>COUNTIF(Table7[Spawner],Table1[[#This Row],[Spawner Prefab]])</f>
        <v>5</v>
      </c>
      <c r="O48" s="107">
        <f>ROUND((Table1[[#This Row],[Total in "Village" scene]]/SUM(Table1[Total in "Village" scene]))*100,1)</f>
        <v>0.2</v>
      </c>
      <c r="P48" s="122">
        <f>COUNTIF(Table15[Spawner],Table1[[#This Row],[Spawner Prefab]])</f>
        <v>6</v>
      </c>
      <c r="Q48" s="111">
        <f>ROUND((Table1[[#This Row],[Total in "Castle" scene]]/SUM(Table1[Total in "Castle" scene]))*100,1)</f>
        <v>0.3</v>
      </c>
      <c r="R48" s="117">
        <f>COUNTIF(Table20[Spawner],Table1[[#This Row],[Spawner Prefab]])</f>
        <v>0</v>
      </c>
      <c r="S48" s="108">
        <f>ROUND((Table1[[#This Row],[Total in "Dark" scene]]/SUM(Table1[Total in "Dark" scene]))*100,1)</f>
        <v>0</v>
      </c>
      <c r="T48" s="123">
        <f>Table1[[#This Row],[Total in "Village" scene]]+Table1[[#This Row],[Total in "Castle" scene]]+Table1[[#This Row],[Total in "Dark" scene]]</f>
        <v>11</v>
      </c>
      <c r="U48" s="110">
        <f>ROUND((Table1[[#This Row],[Total in the game]]/SUM(Table1[Total in the game]))*100,1)</f>
        <v>0.2</v>
      </c>
      <c r="W48" s="148" t="s">
        <v>412</v>
      </c>
      <c r="X48" s="148" t="s">
        <v>343</v>
      </c>
    </row>
    <row r="49" spans="4:24" x14ac:dyDescent="0.25">
      <c r="D49" s="79" t="s">
        <v>108</v>
      </c>
      <c r="E49" s="79" t="s">
        <v>51</v>
      </c>
      <c r="F49" s="79" t="s">
        <v>479</v>
      </c>
      <c r="G49" s="114">
        <v>220</v>
      </c>
      <c r="H49" s="114">
        <v>220</v>
      </c>
      <c r="I49" s="120">
        <v>20</v>
      </c>
      <c r="J49" s="104">
        <v>50</v>
      </c>
      <c r="K49" s="104">
        <v>0</v>
      </c>
      <c r="L49" s="104">
        <v>0</v>
      </c>
      <c r="M49" s="104">
        <v>10</v>
      </c>
      <c r="N49" s="116">
        <f>COUNTIF(Table7[Spawner],Table1[[#This Row],[Spawner Prefab]])</f>
        <v>24</v>
      </c>
      <c r="O49" s="107">
        <f>ROUND((Table1[[#This Row],[Total in "Village" scene]]/SUM(Table1[Total in "Village" scene]))*100,1)</f>
        <v>1</v>
      </c>
      <c r="P49" s="122">
        <f>COUNTIF(Table15[Spawner],Table1[[#This Row],[Spawner Prefab]])</f>
        <v>5</v>
      </c>
      <c r="Q49" s="111">
        <f>ROUND((Table1[[#This Row],[Total in "Castle" scene]]/SUM(Table1[Total in "Castle" scene]))*100,1)</f>
        <v>0.3</v>
      </c>
      <c r="R49" s="117">
        <f>COUNTIF(Table20[Spawner],Table1[[#This Row],[Spawner Prefab]])</f>
        <v>0</v>
      </c>
      <c r="S49" s="108">
        <f>ROUND((Table1[[#This Row],[Total in "Dark" scene]]/SUM(Table1[Total in "Dark" scene]))*100,1)</f>
        <v>0</v>
      </c>
      <c r="T49" s="123">
        <f>Table1[[#This Row],[Total in "Village" scene]]+Table1[[#This Row],[Total in "Castle" scene]]+Table1[[#This Row],[Total in "Dark" scene]]</f>
        <v>29</v>
      </c>
      <c r="U49" s="110">
        <f>ROUND((Table1[[#This Row],[Total in the game]]/SUM(Table1[Total in the game]))*100,1)</f>
        <v>0.6</v>
      </c>
      <c r="W49" s="148" t="s">
        <v>479</v>
      </c>
      <c r="X49" s="148" t="s">
        <v>344</v>
      </c>
    </row>
    <row r="50" spans="4:24" x14ac:dyDescent="0.25">
      <c r="D50" s="79" t="s">
        <v>109</v>
      </c>
      <c r="E50" s="79" t="s">
        <v>52</v>
      </c>
      <c r="F50" s="79" t="s">
        <v>480</v>
      </c>
      <c r="G50" s="114">
        <v>240</v>
      </c>
      <c r="H50" s="114">
        <v>240</v>
      </c>
      <c r="I50" s="120">
        <v>40</v>
      </c>
      <c r="J50" s="104">
        <v>55</v>
      </c>
      <c r="K50" s="104">
        <v>1</v>
      </c>
      <c r="L50" s="104">
        <v>1</v>
      </c>
      <c r="M50" s="104">
        <v>20</v>
      </c>
      <c r="N50" s="116">
        <f>COUNTIF(Table7[Spawner],Table1[[#This Row],[Spawner Prefab]])</f>
        <v>14</v>
      </c>
      <c r="O50" s="107">
        <f>ROUND((Table1[[#This Row],[Total in "Village" scene]]/SUM(Table1[Total in "Village" scene]))*100,1)</f>
        <v>0.6</v>
      </c>
      <c r="P50" s="122">
        <f>COUNTIF(Table15[Spawner],Table1[[#This Row],[Spawner Prefab]])</f>
        <v>4</v>
      </c>
      <c r="Q50" s="111">
        <f>ROUND((Table1[[#This Row],[Total in "Castle" scene]]/SUM(Table1[Total in "Castle" scene]))*100,1)</f>
        <v>0.2</v>
      </c>
      <c r="R50" s="117">
        <f>COUNTIF(Table20[Spawner],Table1[[#This Row],[Spawner Prefab]])</f>
        <v>0</v>
      </c>
      <c r="S50" s="108">
        <f>ROUND((Table1[[#This Row],[Total in "Dark" scene]]/SUM(Table1[Total in "Dark" scene]))*100,1)</f>
        <v>0</v>
      </c>
      <c r="T50" s="123">
        <f>Table1[[#This Row],[Total in "Village" scene]]+Table1[[#This Row],[Total in "Castle" scene]]+Table1[[#This Row],[Total in "Dark" scene]]</f>
        <v>18</v>
      </c>
      <c r="U50" s="110">
        <f>ROUND((Table1[[#This Row],[Total in the game]]/SUM(Table1[Total in the game]))*100,1)</f>
        <v>0.3</v>
      </c>
      <c r="W50" s="148" t="s">
        <v>480</v>
      </c>
      <c r="X50" s="148" t="s">
        <v>344</v>
      </c>
    </row>
    <row r="51" spans="4:24" x14ac:dyDescent="0.25">
      <c r="D51" s="79" t="s">
        <v>110</v>
      </c>
      <c r="E51" s="79" t="s">
        <v>53</v>
      </c>
      <c r="F51" s="79" t="s">
        <v>481</v>
      </c>
      <c r="G51" s="114">
        <v>260</v>
      </c>
      <c r="H51" s="114">
        <v>260</v>
      </c>
      <c r="I51" s="120">
        <v>80</v>
      </c>
      <c r="J51" s="104">
        <v>105</v>
      </c>
      <c r="K51" s="104">
        <v>2</v>
      </c>
      <c r="L51" s="104">
        <v>2</v>
      </c>
      <c r="M51" s="104">
        <v>40</v>
      </c>
      <c r="N51" s="116">
        <f>COUNTIF(Table7[Spawner],Table1[[#This Row],[Spawner Prefab]])</f>
        <v>10</v>
      </c>
      <c r="O51" s="107">
        <f>ROUND((Table1[[#This Row],[Total in "Village" scene]]/SUM(Table1[Total in "Village" scene]))*100,1)</f>
        <v>0.4</v>
      </c>
      <c r="P51" s="122">
        <f>COUNTIF(Table15[Spawner],Table1[[#This Row],[Spawner Prefab]])</f>
        <v>8</v>
      </c>
      <c r="Q51" s="111">
        <f>ROUND((Table1[[#This Row],[Total in "Castle" scene]]/SUM(Table1[Total in "Castle" scene]))*100,1)</f>
        <v>0.4</v>
      </c>
      <c r="R51" s="117">
        <f>COUNTIF(Table20[Spawner],Table1[[#This Row],[Spawner Prefab]])</f>
        <v>1</v>
      </c>
      <c r="S51" s="108">
        <f>ROUND((Table1[[#This Row],[Total in "Dark" scene]]/SUM(Table1[Total in "Dark" scene]))*100,1)</f>
        <v>0.1</v>
      </c>
      <c r="T51" s="123">
        <f>Table1[[#This Row],[Total in "Village" scene]]+Table1[[#This Row],[Total in "Castle" scene]]+Table1[[#This Row],[Total in "Dark" scene]]</f>
        <v>19</v>
      </c>
      <c r="U51" s="110">
        <f>ROUND((Table1[[#This Row],[Total in the game]]/SUM(Table1[Total in the game]))*100,1)</f>
        <v>0.4</v>
      </c>
      <c r="W51" s="148" t="s">
        <v>481</v>
      </c>
      <c r="X51" s="148" t="s">
        <v>344</v>
      </c>
    </row>
    <row r="52" spans="4:24" x14ac:dyDescent="0.25">
      <c r="D52" s="79" t="s">
        <v>111</v>
      </c>
      <c r="E52" s="79" t="s">
        <v>54</v>
      </c>
      <c r="F52" s="79" t="s">
        <v>482</v>
      </c>
      <c r="G52" s="114">
        <v>280</v>
      </c>
      <c r="H52" s="114">
        <v>280</v>
      </c>
      <c r="I52" s="120">
        <v>100</v>
      </c>
      <c r="J52" s="104">
        <v>143</v>
      </c>
      <c r="K52" s="104">
        <v>3</v>
      </c>
      <c r="L52" s="104">
        <v>3</v>
      </c>
      <c r="M52" s="104">
        <v>50</v>
      </c>
      <c r="N52" s="116">
        <f>COUNTIF(Table7[Spawner],Table1[[#This Row],[Spawner Prefab]])</f>
        <v>17</v>
      </c>
      <c r="O52" s="107">
        <f>ROUND((Table1[[#This Row],[Total in "Village" scene]]/SUM(Table1[Total in "Village" scene]))*100,1)</f>
        <v>0.7</v>
      </c>
      <c r="P52" s="122">
        <f>COUNTIF(Table15[Spawner],Table1[[#This Row],[Spawner Prefab]])</f>
        <v>7</v>
      </c>
      <c r="Q52" s="111">
        <f>ROUND((Table1[[#This Row],[Total in "Castle" scene]]/SUM(Table1[Total in "Castle" scene]))*100,1)</f>
        <v>0.4</v>
      </c>
      <c r="R52" s="117">
        <f>COUNTIF(Table20[Spawner],Table1[[#This Row],[Spawner Prefab]])</f>
        <v>4</v>
      </c>
      <c r="S52" s="108">
        <f>ROUND((Table1[[#This Row],[Total in "Dark" scene]]/SUM(Table1[Total in "Dark" scene]))*100,1)</f>
        <v>0.5</v>
      </c>
      <c r="T52" s="123">
        <f>Table1[[#This Row],[Total in "Village" scene]]+Table1[[#This Row],[Total in "Castle" scene]]+Table1[[#This Row],[Total in "Dark" scene]]</f>
        <v>28</v>
      </c>
      <c r="U52" s="110">
        <f>ROUND((Table1[[#This Row],[Total in the game]]/SUM(Table1[Total in the game]))*100,1)</f>
        <v>0.5</v>
      </c>
      <c r="W52" s="148" t="s">
        <v>482</v>
      </c>
      <c r="X52" s="148" t="s">
        <v>344</v>
      </c>
    </row>
    <row r="53" spans="4:24" x14ac:dyDescent="0.25">
      <c r="D53" s="79" t="s">
        <v>112</v>
      </c>
      <c r="E53" s="79" t="s">
        <v>55</v>
      </c>
      <c r="F53" s="79" t="s">
        <v>483</v>
      </c>
      <c r="G53" s="114">
        <v>300</v>
      </c>
      <c r="H53" s="114">
        <v>300</v>
      </c>
      <c r="I53" s="120">
        <v>120</v>
      </c>
      <c r="J53" s="104">
        <v>195</v>
      </c>
      <c r="K53" s="104">
        <v>4</v>
      </c>
      <c r="L53" s="104">
        <v>4</v>
      </c>
      <c r="M53" s="104">
        <v>60</v>
      </c>
      <c r="N53" s="116">
        <f>COUNTIF(Table7[Spawner],Table1[[#This Row],[Spawner Prefab]])</f>
        <v>7</v>
      </c>
      <c r="O53" s="107">
        <f>ROUND((Table1[[#This Row],[Total in "Village" scene]]/SUM(Table1[Total in "Village" scene]))*100,1)</f>
        <v>0.3</v>
      </c>
      <c r="P53" s="122">
        <f>COUNTIF(Table15[Spawner],Table1[[#This Row],[Spawner Prefab]])</f>
        <v>3</v>
      </c>
      <c r="Q53" s="111">
        <f>ROUND((Table1[[#This Row],[Total in "Castle" scene]]/SUM(Table1[Total in "Castle" scene]))*100,1)</f>
        <v>0.2</v>
      </c>
      <c r="R53" s="117">
        <f>COUNTIF(Table20[Spawner],Table1[[#This Row],[Spawner Prefab]])</f>
        <v>3</v>
      </c>
      <c r="S53" s="108">
        <f>ROUND((Table1[[#This Row],[Total in "Dark" scene]]/SUM(Table1[Total in "Dark" scene]))*100,1)</f>
        <v>0.4</v>
      </c>
      <c r="T53" s="123">
        <f>Table1[[#This Row],[Total in "Village" scene]]+Table1[[#This Row],[Total in "Castle" scene]]+Table1[[#This Row],[Total in "Dark" scene]]</f>
        <v>13</v>
      </c>
      <c r="U53" s="110">
        <f>ROUND((Table1[[#This Row],[Total in the game]]/SUM(Table1[Total in the game]))*100,1)</f>
        <v>0.2</v>
      </c>
      <c r="W53" s="148" t="s">
        <v>483</v>
      </c>
      <c r="X53" s="148" t="s">
        <v>344</v>
      </c>
    </row>
    <row r="54" spans="4:24" x14ac:dyDescent="0.25">
      <c r="D54" s="79" t="s">
        <v>436</v>
      </c>
      <c r="E54" s="79" t="s">
        <v>567</v>
      </c>
      <c r="F54" s="79" t="s">
        <v>568</v>
      </c>
      <c r="G54" s="114">
        <v>140</v>
      </c>
      <c r="H54" s="114">
        <v>140</v>
      </c>
      <c r="I54" s="120">
        <v>30</v>
      </c>
      <c r="J54" s="104">
        <v>55</v>
      </c>
      <c r="K54" s="104">
        <v>1</v>
      </c>
      <c r="L54" s="104">
        <v>1</v>
      </c>
      <c r="M54" s="104" t="s">
        <v>9</v>
      </c>
      <c r="N54" s="116">
        <f>COUNTIF(Table7[Spawner],Table1[[#This Row],[Spawner Prefab]])</f>
        <v>17</v>
      </c>
      <c r="O54" s="107">
        <f>ROUND((Table1[[#This Row],[Total in "Village" scene]]/SUM(Table1[Total in "Village" scene]))*100,1)</f>
        <v>0.7</v>
      </c>
      <c r="P54" s="122">
        <f>COUNTIF(Table15[Spawner],Table1[[#This Row],[Spawner Prefab]])</f>
        <v>0</v>
      </c>
      <c r="Q54" s="111">
        <f>ROUND((Table1[[#This Row],[Total in "Castle" scene]]/SUM(Table1[Total in "Castle" scene]))*100,1)</f>
        <v>0</v>
      </c>
      <c r="R54" s="117">
        <f>COUNTIF(Table20[Spawner],Table1[[#This Row],[Spawner Prefab]])</f>
        <v>0</v>
      </c>
      <c r="S54" s="108">
        <f>ROUND((Table1[[#This Row],[Total in "Dark" scene]]/SUM(Table1[Total in "Dark" scene]))*100,1)</f>
        <v>0</v>
      </c>
      <c r="T54" s="123">
        <f>Table1[[#This Row],[Total in "Village" scene]]+Table1[[#This Row],[Total in "Castle" scene]]+Table1[[#This Row],[Total in "Dark" scene]]</f>
        <v>17</v>
      </c>
      <c r="U54" s="110">
        <f>ROUND((Table1[[#This Row],[Total in the game]]/SUM(Table1[Total in the game]))*100,1)</f>
        <v>0.3</v>
      </c>
      <c r="W54" s="148" t="s">
        <v>422</v>
      </c>
      <c r="X54" s="148" t="s">
        <v>343</v>
      </c>
    </row>
    <row r="55" spans="4:24" x14ac:dyDescent="0.25">
      <c r="D55" s="79" t="s">
        <v>436</v>
      </c>
      <c r="E55" s="79" t="s">
        <v>421</v>
      </c>
      <c r="F55" s="79" t="s">
        <v>422</v>
      </c>
      <c r="G55" s="114">
        <v>140</v>
      </c>
      <c r="H55" s="114">
        <v>140</v>
      </c>
      <c r="I55" s="120">
        <v>30</v>
      </c>
      <c r="J55" s="104">
        <v>55</v>
      </c>
      <c r="K55" s="104">
        <v>1</v>
      </c>
      <c r="L55" s="104">
        <v>1</v>
      </c>
      <c r="M55" s="104" t="s">
        <v>9</v>
      </c>
      <c r="N55" s="116">
        <f>COUNTIF(Table7[Spawner],Table1[[#This Row],[Spawner Prefab]])</f>
        <v>6</v>
      </c>
      <c r="O55" s="107">
        <f>ROUND((Table1[[#This Row],[Total in "Village" scene]]/SUM(Table1[Total in "Village" scene]))*100,1)</f>
        <v>0.2</v>
      </c>
      <c r="P55" s="122">
        <f>COUNTIF(Table15[Spawner],Table1[[#This Row],[Spawner Prefab]])</f>
        <v>12</v>
      </c>
      <c r="Q55" s="111">
        <f>ROUND((Table1[[#This Row],[Total in "Castle" scene]]/SUM(Table1[Total in "Castle" scene]))*100,1)</f>
        <v>0.6</v>
      </c>
      <c r="R55" s="117">
        <f>COUNTIF(Table20[Spawner],Table1[[#This Row],[Spawner Prefab]])</f>
        <v>6</v>
      </c>
      <c r="S55" s="108">
        <f>ROUND((Table1[[#This Row],[Total in "Dark" scene]]/SUM(Table1[Total in "Dark" scene]))*100,1)</f>
        <v>0.8</v>
      </c>
      <c r="T55" s="123">
        <f>Table1[[#This Row],[Total in "Village" scene]]+Table1[[#This Row],[Total in "Castle" scene]]+Table1[[#This Row],[Total in "Dark" scene]]</f>
        <v>24</v>
      </c>
      <c r="U55" s="110">
        <f>ROUND((Table1[[#This Row],[Total in the game]]/SUM(Table1[Total in the game]))*100,1)</f>
        <v>0.5</v>
      </c>
      <c r="W55" s="148" t="s">
        <v>424</v>
      </c>
      <c r="X55" s="148" t="s">
        <v>343</v>
      </c>
    </row>
    <row r="56" spans="4:24" ht="15" customHeight="1" x14ac:dyDescent="0.25">
      <c r="D56" s="79" t="s">
        <v>437</v>
      </c>
      <c r="E56" s="79" t="s">
        <v>423</v>
      </c>
      <c r="F56" s="79" t="s">
        <v>424</v>
      </c>
      <c r="G56" s="114">
        <v>140</v>
      </c>
      <c r="H56" s="114">
        <v>140</v>
      </c>
      <c r="I56" s="120">
        <v>6</v>
      </c>
      <c r="J56" s="104">
        <v>25</v>
      </c>
      <c r="K56" s="104">
        <v>0</v>
      </c>
      <c r="L56" s="104">
        <v>0</v>
      </c>
      <c r="M56" s="104" t="s">
        <v>9</v>
      </c>
      <c r="N56" s="116">
        <f>COUNTIF(Table7[Spawner],Table1[[#This Row],[Spawner Prefab]])</f>
        <v>23</v>
      </c>
      <c r="O56" s="107">
        <f>ROUND((Table1[[#This Row],[Total in "Village" scene]]/SUM(Table1[Total in "Village" scene]))*100,1)</f>
        <v>0.9</v>
      </c>
      <c r="P56" s="122">
        <f>COUNTIF(Table15[Spawner],Table1[[#This Row],[Spawner Prefab]])</f>
        <v>27</v>
      </c>
      <c r="Q56" s="111">
        <f>ROUND((Table1[[#This Row],[Total in "Castle" scene]]/SUM(Table1[Total in "Castle" scene]))*100,1)</f>
        <v>1.4</v>
      </c>
      <c r="R56" s="117">
        <f>COUNTIF(Table20[Spawner],Table1[[#This Row],[Spawner Prefab]])</f>
        <v>15</v>
      </c>
      <c r="S56" s="108">
        <f>ROUND((Table1[[#This Row],[Total in "Dark" scene]]/SUM(Table1[Total in "Dark" scene]))*100,1)</f>
        <v>1.9</v>
      </c>
      <c r="T56" s="123">
        <f>Table1[[#This Row],[Total in "Village" scene]]+Table1[[#This Row],[Total in "Castle" scene]]+Table1[[#This Row],[Total in "Dark" scene]]</f>
        <v>65</v>
      </c>
      <c r="U56" s="110">
        <f>ROUND((Table1[[#This Row],[Total in the game]]/SUM(Table1[Total in the game]))*100,1)</f>
        <v>1.2</v>
      </c>
      <c r="W56" s="148" t="s">
        <v>62</v>
      </c>
      <c r="X56" s="148" t="s">
        <v>343</v>
      </c>
    </row>
    <row r="57" spans="4:24" x14ac:dyDescent="0.25">
      <c r="D57" s="79" t="s">
        <v>126</v>
      </c>
      <c r="E57" s="79" t="s">
        <v>67</v>
      </c>
      <c r="F57" s="79" t="s">
        <v>62</v>
      </c>
      <c r="G57" s="114">
        <v>100</v>
      </c>
      <c r="H57" s="114">
        <v>100</v>
      </c>
      <c r="I57" s="120">
        <v>2</v>
      </c>
      <c r="J57" s="104">
        <v>25</v>
      </c>
      <c r="K57" s="104">
        <v>0</v>
      </c>
      <c r="L57" s="104">
        <v>0</v>
      </c>
      <c r="M57" s="104" t="s">
        <v>9</v>
      </c>
      <c r="N57" s="116">
        <f>COUNTIF(Table7[Spawner],Table1[[#This Row],[Spawner Prefab]])</f>
        <v>10</v>
      </c>
      <c r="O57" s="107">
        <f>ROUND((Table1[[#This Row],[Total in "Village" scene]]/SUM(Table1[Total in "Village" scene]))*100,1)</f>
        <v>0.4</v>
      </c>
      <c r="P57" s="122">
        <f>COUNTIF(Table15[Spawner],Table1[[#This Row],[Spawner Prefab]])</f>
        <v>1</v>
      </c>
      <c r="Q57" s="111">
        <f>ROUND((Table1[[#This Row],[Total in "Castle" scene]]/SUM(Table1[Total in "Castle" scene]))*100,1)</f>
        <v>0.1</v>
      </c>
      <c r="R57" s="117">
        <f>COUNTIF(Table20[Spawner],Table1[[#This Row],[Spawner Prefab]])</f>
        <v>0</v>
      </c>
      <c r="S57" s="108">
        <f>ROUND((Table1[[#This Row],[Total in "Dark" scene]]/SUM(Table1[Total in "Dark" scene]))*100,1)</f>
        <v>0</v>
      </c>
      <c r="T57" s="123">
        <f>Table1[[#This Row],[Total in "Village" scene]]+Table1[[#This Row],[Total in "Castle" scene]]+Table1[[#This Row],[Total in "Dark" scene]]</f>
        <v>11</v>
      </c>
      <c r="U57" s="110">
        <f>ROUND((Table1[[#This Row],[Total in the game]]/SUM(Table1[Total in the game]))*100,1)</f>
        <v>0.2</v>
      </c>
      <c r="W57" s="148" t="s">
        <v>62</v>
      </c>
      <c r="X57" s="148" t="s">
        <v>343</v>
      </c>
    </row>
    <row r="58" spans="4:24" x14ac:dyDescent="0.25">
      <c r="D58" s="79" t="s">
        <v>126</v>
      </c>
      <c r="E58" s="79" t="s">
        <v>413</v>
      </c>
      <c r="F58" s="79" t="s">
        <v>62</v>
      </c>
      <c r="G58" s="114">
        <v>100</v>
      </c>
      <c r="H58" s="114">
        <v>100</v>
      </c>
      <c r="I58" s="120">
        <v>2</v>
      </c>
      <c r="J58" s="104">
        <v>25</v>
      </c>
      <c r="K58" s="104">
        <v>0</v>
      </c>
      <c r="L58" s="104">
        <v>0</v>
      </c>
      <c r="M58" s="104" t="s">
        <v>9</v>
      </c>
      <c r="N58" s="116">
        <f>COUNTIF(Table7[Spawner],Table1[[#This Row],[Spawner Prefab]])</f>
        <v>12</v>
      </c>
      <c r="O58" s="107">
        <f>ROUND((Table1[[#This Row],[Total in "Village" scene]]/SUM(Table1[Total in "Village" scene]))*100,1)</f>
        <v>0.5</v>
      </c>
      <c r="P58" s="122">
        <f>COUNTIF(Table15[Spawner],Table1[[#This Row],[Spawner Prefab]])</f>
        <v>84</v>
      </c>
      <c r="Q58" s="111">
        <f>ROUND((Table1[[#This Row],[Total in "Castle" scene]]/SUM(Table1[Total in "Castle" scene]))*100,1)</f>
        <v>4.3</v>
      </c>
      <c r="R58" s="117">
        <f>COUNTIF(Table20[Spawner],Table1[[#This Row],[Spawner Prefab]])</f>
        <v>0</v>
      </c>
      <c r="S58" s="108">
        <f>ROUND((Table1[[#This Row],[Total in "Dark" scene]]/SUM(Table1[Total in "Dark" scene]))*100,1)</f>
        <v>0</v>
      </c>
      <c r="T58" s="123">
        <f>Table1[[#This Row],[Total in "Village" scene]]+Table1[[#This Row],[Total in "Castle" scene]]+Table1[[#This Row],[Total in "Dark" scene]]</f>
        <v>96</v>
      </c>
      <c r="U58" s="110">
        <f>ROUND((Table1[[#This Row],[Total in the game]]/SUM(Table1[Total in the game]))*100,1)</f>
        <v>1.8</v>
      </c>
      <c r="W58" s="148" t="s">
        <v>63</v>
      </c>
      <c r="X58" s="148" t="s">
        <v>343</v>
      </c>
    </row>
    <row r="59" spans="4:24" x14ac:dyDescent="0.25">
      <c r="D59" s="79" t="s">
        <v>126</v>
      </c>
      <c r="E59" s="79" t="s">
        <v>354</v>
      </c>
      <c r="F59" s="79" t="s">
        <v>355</v>
      </c>
      <c r="G59" s="114">
        <v>140</v>
      </c>
      <c r="H59" s="114">
        <v>140</v>
      </c>
      <c r="I59" s="120">
        <v>2</v>
      </c>
      <c r="J59" s="104">
        <v>25</v>
      </c>
      <c r="K59" s="104">
        <v>0</v>
      </c>
      <c r="L59" s="104">
        <v>0</v>
      </c>
      <c r="M59" s="104" t="s">
        <v>9</v>
      </c>
      <c r="N59" s="116">
        <f>COUNTIF(Table7[Spawner],Table1[[#This Row],[Spawner Prefab]])</f>
        <v>0</v>
      </c>
      <c r="O59" s="107">
        <f>ROUND((Table1[[#This Row],[Total in "Village" scene]]/SUM(Table1[Total in "Village" scene]))*100,1)</f>
        <v>0</v>
      </c>
      <c r="P59" s="122">
        <f>COUNTIF(Table15[Spawner],Table1[[#This Row],[Spawner Prefab]])</f>
        <v>0</v>
      </c>
      <c r="Q59" s="111">
        <f>ROUND((Table1[[#This Row],[Total in "Castle" scene]]/SUM(Table1[Total in "Castle" scene]))*100,1)</f>
        <v>0</v>
      </c>
      <c r="R59" s="117">
        <f>COUNTIF(Table20[Spawner],Table1[[#This Row],[Spawner Prefab]])</f>
        <v>0</v>
      </c>
      <c r="S59" s="108">
        <f>ROUND((Table1[[#This Row],[Total in "Dark" scene]]/SUM(Table1[Total in "Dark" scene]))*100,1)</f>
        <v>0</v>
      </c>
      <c r="T59" s="123">
        <f>Table1[[#This Row],[Total in "Village" scene]]+Table1[[#This Row],[Total in "Castle" scene]]+Table1[[#This Row],[Total in "Dark" scene]]</f>
        <v>0</v>
      </c>
      <c r="U59" s="110">
        <f>ROUND((Table1[[#This Row],[Total in the game]]/SUM(Table1[Total in the game]))*100,1)</f>
        <v>0</v>
      </c>
      <c r="W59" s="148" t="s">
        <v>64</v>
      </c>
      <c r="X59" s="148" t="s">
        <v>343</v>
      </c>
    </row>
    <row r="60" spans="4:24" x14ac:dyDescent="0.25">
      <c r="D60" s="79" t="s">
        <v>127</v>
      </c>
      <c r="E60" s="79" t="s">
        <v>68</v>
      </c>
      <c r="F60" s="79" t="s">
        <v>63</v>
      </c>
      <c r="G60" s="114">
        <v>100</v>
      </c>
      <c r="H60" s="114">
        <v>100</v>
      </c>
      <c r="I60" s="120">
        <v>2</v>
      </c>
      <c r="J60" s="104">
        <v>25</v>
      </c>
      <c r="K60" s="104">
        <v>0</v>
      </c>
      <c r="L60" s="104">
        <v>0</v>
      </c>
      <c r="M60" s="104" t="s">
        <v>9</v>
      </c>
      <c r="N60" s="116">
        <f>COUNTIF(Table7[Spawner],Table1[[#This Row],[Spawner Prefab]])</f>
        <v>0</v>
      </c>
      <c r="O60" s="107">
        <f>ROUND((Table1[[#This Row],[Total in "Village" scene]]/SUM(Table1[Total in "Village" scene]))*100,1)</f>
        <v>0</v>
      </c>
      <c r="P60" s="122">
        <f>COUNTIF(Table15[Spawner],Table1[[#This Row],[Spawner Prefab]])</f>
        <v>2</v>
      </c>
      <c r="Q60" s="111">
        <f>ROUND((Table1[[#This Row],[Total in "Castle" scene]]/SUM(Table1[Total in "Castle" scene]))*100,1)</f>
        <v>0.1</v>
      </c>
      <c r="R60" s="117">
        <f>COUNTIF(Table20[Spawner],Table1[[#This Row],[Spawner Prefab]])</f>
        <v>0</v>
      </c>
      <c r="S60" s="108">
        <f>ROUND((Table1[[#This Row],[Total in "Dark" scene]]/SUM(Table1[Total in "Dark" scene]))*100,1)</f>
        <v>0</v>
      </c>
      <c r="T60" s="123">
        <f>Table1[[#This Row],[Total in "Village" scene]]+Table1[[#This Row],[Total in "Castle" scene]]+Table1[[#This Row],[Total in "Dark" scene]]</f>
        <v>2</v>
      </c>
      <c r="U60" s="110">
        <f>ROUND((Table1[[#This Row],[Total in the game]]/SUM(Table1[Total in the game]))*100,1)</f>
        <v>0</v>
      </c>
      <c r="W60" s="148" t="s">
        <v>427</v>
      </c>
      <c r="X60" s="148" t="s">
        <v>343</v>
      </c>
    </row>
    <row r="61" spans="4:24" x14ac:dyDescent="0.25">
      <c r="D61" s="79" t="s">
        <v>128</v>
      </c>
      <c r="E61" s="79" t="s">
        <v>69</v>
      </c>
      <c r="F61" s="79" t="s">
        <v>64</v>
      </c>
      <c r="G61" s="114">
        <v>100</v>
      </c>
      <c r="H61" s="114">
        <v>100</v>
      </c>
      <c r="I61" s="120">
        <v>2</v>
      </c>
      <c r="J61" s="104">
        <v>25</v>
      </c>
      <c r="K61" s="104">
        <v>0</v>
      </c>
      <c r="L61" s="104">
        <v>0</v>
      </c>
      <c r="M61" s="104" t="s">
        <v>9</v>
      </c>
      <c r="N61" s="116">
        <f>COUNTIF(Table7[Spawner],Table1[[#This Row],[Spawner Prefab]])</f>
        <v>0</v>
      </c>
      <c r="O61" s="107">
        <f>ROUND((Table1[[#This Row],[Total in "Village" scene]]/SUM(Table1[Total in "Village" scene]))*100,1)</f>
        <v>0</v>
      </c>
      <c r="P61" s="122">
        <f>COUNTIF(Table15[Spawner],Table1[[#This Row],[Spawner Prefab]])</f>
        <v>1</v>
      </c>
      <c r="Q61" s="111">
        <f>ROUND((Table1[[#This Row],[Total in "Castle" scene]]/SUM(Table1[Total in "Castle" scene]))*100,1)</f>
        <v>0.1</v>
      </c>
      <c r="R61" s="117">
        <f>COUNTIF(Table20[Spawner],Table1[[#This Row],[Spawner Prefab]])</f>
        <v>0</v>
      </c>
      <c r="S61" s="108">
        <f>ROUND((Table1[[#This Row],[Total in "Dark" scene]]/SUM(Table1[Total in "Dark" scene]))*100,1)</f>
        <v>0</v>
      </c>
      <c r="T61" s="123">
        <f>Table1[[#This Row],[Total in "Village" scene]]+Table1[[#This Row],[Total in "Castle" scene]]+Table1[[#This Row],[Total in "Dark" scene]]</f>
        <v>1</v>
      </c>
      <c r="U61" s="110">
        <f>ROUND((Table1[[#This Row],[Total in the game]]/SUM(Table1[Total in the game]))*100,1)</f>
        <v>0</v>
      </c>
      <c r="W61" s="148" t="s">
        <v>28</v>
      </c>
      <c r="X61" s="148" t="s">
        <v>343</v>
      </c>
    </row>
    <row r="62" spans="4:24" x14ac:dyDescent="0.25">
      <c r="D62" s="79" t="s">
        <v>425</v>
      </c>
      <c r="E62" s="79" t="s">
        <v>426</v>
      </c>
      <c r="F62" s="79" t="s">
        <v>427</v>
      </c>
      <c r="G62" s="114">
        <v>140</v>
      </c>
      <c r="H62" s="114">
        <v>140</v>
      </c>
      <c r="I62" s="120">
        <v>6</v>
      </c>
      <c r="J62" s="104">
        <v>50</v>
      </c>
      <c r="K62" s="104">
        <v>0</v>
      </c>
      <c r="L62" s="104">
        <v>0</v>
      </c>
      <c r="M62" s="104" t="s">
        <v>9</v>
      </c>
      <c r="N62" s="116">
        <f>COUNTIF(Table7[Spawner],Table1[[#This Row],[Spawner Prefab]])</f>
        <v>40</v>
      </c>
      <c r="O62" s="107">
        <f>ROUND((Table1[[#This Row],[Total in "Village" scene]]/SUM(Table1[Total in "Village" scene]))*100,1)</f>
        <v>1.6</v>
      </c>
      <c r="P62" s="122">
        <f>COUNTIF(Table15[Spawner],Table1[[#This Row],[Spawner Prefab]])</f>
        <v>0</v>
      </c>
      <c r="Q62" s="111">
        <f>ROUND((Table1[[#This Row],[Total in "Castle" scene]]/SUM(Table1[Total in "Castle" scene]))*100,1)</f>
        <v>0</v>
      </c>
      <c r="R62" s="117">
        <f>COUNTIF(Table20[Spawner],Table1[[#This Row],[Spawner Prefab]])</f>
        <v>10</v>
      </c>
      <c r="S62" s="108">
        <f>ROUND((Table1[[#This Row],[Total in "Dark" scene]]/SUM(Table1[Total in "Dark" scene]))*100,1)</f>
        <v>1.3</v>
      </c>
      <c r="T62" s="123">
        <f>Table1[[#This Row],[Total in "Village" scene]]+Table1[[#This Row],[Total in "Castle" scene]]+Table1[[#This Row],[Total in "Dark" scene]]</f>
        <v>50</v>
      </c>
      <c r="U62" s="110">
        <f>ROUND((Table1[[#This Row],[Total in the game]]/SUM(Table1[Total in the game]))*100,1)</f>
        <v>1</v>
      </c>
      <c r="W62" s="148" t="s">
        <v>583</v>
      </c>
      <c r="X62" s="148" t="s">
        <v>343</v>
      </c>
    </row>
    <row r="63" spans="4:24" x14ac:dyDescent="0.25">
      <c r="D63" s="79" t="s">
        <v>113</v>
      </c>
      <c r="E63" s="79" t="s">
        <v>569</v>
      </c>
      <c r="F63" s="79" t="s">
        <v>570</v>
      </c>
      <c r="G63" s="114">
        <v>5000</v>
      </c>
      <c r="H63" s="114">
        <v>5000</v>
      </c>
      <c r="I63" s="120">
        <v>70</v>
      </c>
      <c r="J63" s="104">
        <v>75</v>
      </c>
      <c r="K63" s="104">
        <v>0</v>
      </c>
      <c r="L63" s="104">
        <v>0</v>
      </c>
      <c r="M63" s="104" t="s">
        <v>9</v>
      </c>
      <c r="N63" s="116">
        <f>COUNTIF(Table7[Spawner],Table1[[#This Row],[Spawner Prefab]])</f>
        <v>0</v>
      </c>
      <c r="O63" s="107">
        <f>ROUND((Table1[[#This Row],[Total in "Village" scene]]/SUM(Table1[Total in "Village" scene]))*100,1)</f>
        <v>0</v>
      </c>
      <c r="P63" s="122">
        <f>COUNTIF(Table15[Spawner],Table1[[#This Row],[Spawner Prefab]])</f>
        <v>0</v>
      </c>
      <c r="Q63" s="111">
        <f>ROUND((Table1[[#This Row],[Total in "Castle" scene]]/SUM(Table1[Total in "Castle" scene]))*100,1)</f>
        <v>0</v>
      </c>
      <c r="R63" s="117">
        <f>COUNTIF(Table20[Spawner],Table1[[#This Row],[Spawner Prefab]])</f>
        <v>0</v>
      </c>
      <c r="S63" s="108">
        <f>ROUND((Table1[[#This Row],[Total in "Dark" scene]]/SUM(Table1[Total in "Dark" scene]))*100,1)</f>
        <v>0</v>
      </c>
      <c r="T63" s="123">
        <f>Table1[[#This Row],[Total in "Village" scene]]+Table1[[#This Row],[Total in "Castle" scene]]+Table1[[#This Row],[Total in "Dark" scene]]</f>
        <v>0</v>
      </c>
      <c r="U63" s="110">
        <f>ROUND((Table1[[#This Row],[Total in the game]]/SUM(Table1[Total in the game]))*100,1)</f>
        <v>0</v>
      </c>
      <c r="W63" s="148" t="s">
        <v>20</v>
      </c>
      <c r="X63" s="148" t="s">
        <v>344</v>
      </c>
    </row>
    <row r="64" spans="4:24" x14ac:dyDescent="0.25">
      <c r="D64" s="79" t="s">
        <v>113</v>
      </c>
      <c r="E64" s="79" t="s">
        <v>50</v>
      </c>
      <c r="F64" s="79" t="s">
        <v>28</v>
      </c>
      <c r="G64" s="114">
        <v>5000</v>
      </c>
      <c r="H64" s="114">
        <v>5000</v>
      </c>
      <c r="I64" s="120">
        <v>70</v>
      </c>
      <c r="J64" s="104">
        <v>75</v>
      </c>
      <c r="K64" s="104">
        <v>0</v>
      </c>
      <c r="L64" s="104">
        <v>0</v>
      </c>
      <c r="M64" s="104" t="s">
        <v>9</v>
      </c>
      <c r="N64" s="116">
        <f>COUNTIF(Table7[Spawner],Table1[[#This Row],[Spawner Prefab]])</f>
        <v>20</v>
      </c>
      <c r="O64" s="107">
        <f>ROUND((Table1[[#This Row],[Total in "Village" scene]]/SUM(Table1[Total in "Village" scene]))*100,1)</f>
        <v>0.8</v>
      </c>
      <c r="P64" s="122">
        <f>COUNTIF(Table15[Spawner],Table1[[#This Row],[Spawner Prefab]])</f>
        <v>21</v>
      </c>
      <c r="Q64" s="111">
        <f>ROUND((Table1[[#This Row],[Total in "Castle" scene]]/SUM(Table1[Total in "Castle" scene]))*100,1)</f>
        <v>1.1000000000000001</v>
      </c>
      <c r="R64" s="117">
        <f>COUNTIF(Table20[Spawner],Table1[[#This Row],[Spawner Prefab]])</f>
        <v>9</v>
      </c>
      <c r="S64" s="108">
        <f>ROUND((Table1[[#This Row],[Total in "Dark" scene]]/SUM(Table1[Total in "Dark" scene]))*100,1)</f>
        <v>1.2</v>
      </c>
      <c r="T64" s="123">
        <f>Table1[[#This Row],[Total in "Village" scene]]+Table1[[#This Row],[Total in "Castle" scene]]+Table1[[#This Row],[Total in "Dark" scene]]</f>
        <v>50</v>
      </c>
      <c r="U64" s="110">
        <f>ROUND((Table1[[#This Row],[Total in the game]]/SUM(Table1[Total in the game]))*100,1)</f>
        <v>1</v>
      </c>
      <c r="W64" s="148" t="s">
        <v>37</v>
      </c>
      <c r="X64" s="148" t="s">
        <v>344</v>
      </c>
    </row>
    <row r="65" spans="4:24" x14ac:dyDescent="0.25">
      <c r="D65" s="79" t="s">
        <v>581</v>
      </c>
      <c r="E65" s="79" t="s">
        <v>582</v>
      </c>
      <c r="F65" s="79" t="s">
        <v>583</v>
      </c>
      <c r="G65" s="114">
        <v>5000</v>
      </c>
      <c r="H65" s="114">
        <v>5000</v>
      </c>
      <c r="I65" s="120">
        <v>0</v>
      </c>
      <c r="J65" s="104">
        <v>75</v>
      </c>
      <c r="K65" s="104">
        <v>0</v>
      </c>
      <c r="L65" s="104">
        <v>0</v>
      </c>
      <c r="M65" s="104" t="s">
        <v>9</v>
      </c>
      <c r="N65" s="116">
        <f>COUNTIF(Table7[Spawner],Table1[[#This Row],[Spawner Prefab]])</f>
        <v>29</v>
      </c>
      <c r="O65" s="107">
        <f>ROUND((Table1[[#This Row],[Total in "Village" scene]]/SUM(Table1[Total in "Village" scene]))*100,1)</f>
        <v>1.1000000000000001</v>
      </c>
      <c r="P65" s="122">
        <f>COUNTIF(Table15[Spawner],Table1[[#This Row],[Spawner Prefab]])</f>
        <v>9</v>
      </c>
      <c r="Q65" s="111">
        <f>ROUND((Table1[[#This Row],[Total in "Castle" scene]]/SUM(Table1[Total in "Castle" scene]))*100,1)</f>
        <v>0.5</v>
      </c>
      <c r="R65" s="117">
        <f>COUNTIF(Table20[Spawner],Table1[[#This Row],[Spawner Prefab]])</f>
        <v>4</v>
      </c>
      <c r="S65" s="108">
        <f>ROUND((Table1[[#This Row],[Total in "Dark" scene]]/SUM(Table1[Total in "Dark" scene]))*100,1)</f>
        <v>0.5</v>
      </c>
      <c r="T65" s="123">
        <f>Table1[[#This Row],[Total in "Village" scene]]+Table1[[#This Row],[Total in "Castle" scene]]+Table1[[#This Row],[Total in "Dark" scene]]</f>
        <v>42</v>
      </c>
      <c r="U65" s="110">
        <f>ROUND((Table1[[#This Row],[Total in the game]]/SUM(Table1[Total in the game]))*100,1)</f>
        <v>0.8</v>
      </c>
      <c r="W65" s="148" t="s">
        <v>274</v>
      </c>
      <c r="X65" s="148" t="s">
        <v>344</v>
      </c>
    </row>
    <row r="66" spans="4:24" x14ac:dyDescent="0.25">
      <c r="D66" s="79" t="s">
        <v>85</v>
      </c>
      <c r="E66" s="79" t="s">
        <v>21</v>
      </c>
      <c r="F66" s="79" t="s">
        <v>20</v>
      </c>
      <c r="G66" s="114">
        <v>260</v>
      </c>
      <c r="H66" s="114">
        <v>260</v>
      </c>
      <c r="I66" s="120">
        <v>20</v>
      </c>
      <c r="J66" s="104">
        <v>28</v>
      </c>
      <c r="K66" s="104">
        <v>1</v>
      </c>
      <c r="L66" s="104">
        <v>1</v>
      </c>
      <c r="M66" s="104" t="s">
        <v>9</v>
      </c>
      <c r="N66" s="116">
        <f>COUNTIF(Table7[Spawner],Table1[[#This Row],[Spawner Prefab]])</f>
        <v>0</v>
      </c>
      <c r="O66" s="107">
        <f>ROUND((Table1[[#This Row],[Total in "Village" scene]]/SUM(Table1[Total in "Village" scene]))*100,1)</f>
        <v>0</v>
      </c>
      <c r="P66" s="122">
        <f>COUNTIF(Table15[Spawner],Table1[[#This Row],[Spawner Prefab]])</f>
        <v>0</v>
      </c>
      <c r="Q66" s="111">
        <f>ROUND((Table1[[#This Row],[Total in "Castle" scene]]/SUM(Table1[Total in "Castle" scene]))*100,1)</f>
        <v>0</v>
      </c>
      <c r="R66" s="117">
        <f>COUNTIF(Table20[Spawner],Table1[[#This Row],[Spawner Prefab]])</f>
        <v>0</v>
      </c>
      <c r="S66" s="108">
        <f>ROUND((Table1[[#This Row],[Total in "Dark" scene]]/SUM(Table1[Total in "Dark" scene]))*100,1)</f>
        <v>0</v>
      </c>
      <c r="T66" s="123">
        <f>Table1[[#This Row],[Total in "Village" scene]]+Table1[[#This Row],[Total in "Castle" scene]]+Table1[[#This Row],[Total in "Dark" scene]]</f>
        <v>0</v>
      </c>
      <c r="U66" s="110">
        <f>ROUND((Table1[[#This Row],[Total in the game]]/SUM(Table1[Total in the game]))*100,1)</f>
        <v>0</v>
      </c>
      <c r="W66" s="148" t="s">
        <v>38</v>
      </c>
      <c r="X66" s="148" t="s">
        <v>344</v>
      </c>
    </row>
    <row r="67" spans="4:24" x14ac:dyDescent="0.25">
      <c r="D67" s="79" t="s">
        <v>114</v>
      </c>
      <c r="E67" s="79" t="s">
        <v>43</v>
      </c>
      <c r="F67" s="79" t="s">
        <v>37</v>
      </c>
      <c r="G67" s="114">
        <v>250</v>
      </c>
      <c r="H67" s="114">
        <v>250</v>
      </c>
      <c r="I67" s="120">
        <v>3</v>
      </c>
      <c r="J67" s="104">
        <v>95</v>
      </c>
      <c r="K67" s="104">
        <v>3</v>
      </c>
      <c r="L67" s="104">
        <v>3</v>
      </c>
      <c r="M67" s="104">
        <v>5</v>
      </c>
      <c r="N67" s="116">
        <f>COUNTIF(Table7[Spawner],Table1[[#This Row],[Spawner Prefab]])</f>
        <v>81</v>
      </c>
      <c r="O67" s="107">
        <f>ROUND((Table1[[#This Row],[Total in "Village" scene]]/SUM(Table1[Total in "Village" scene]))*100,1)</f>
        <v>3.2</v>
      </c>
      <c r="P67" s="122">
        <f>COUNTIF(Table15[Spawner],Table1[[#This Row],[Spawner Prefab]])</f>
        <v>29</v>
      </c>
      <c r="Q67" s="111">
        <f>ROUND((Table1[[#This Row],[Total in "Castle" scene]]/SUM(Table1[Total in "Castle" scene]))*100,1)</f>
        <v>1.5</v>
      </c>
      <c r="R67" s="117">
        <f>COUNTIF(Table20[Spawner],Table1[[#This Row],[Spawner Prefab]])</f>
        <v>3</v>
      </c>
      <c r="S67" s="108">
        <f>ROUND((Table1[[#This Row],[Total in "Dark" scene]]/SUM(Table1[Total in "Dark" scene]))*100,1)</f>
        <v>0.4</v>
      </c>
      <c r="T67" s="123">
        <f>Table1[[#This Row],[Total in "Village" scene]]+Table1[[#This Row],[Total in "Castle" scene]]+Table1[[#This Row],[Total in "Dark" scene]]</f>
        <v>113</v>
      </c>
      <c r="U67" s="110">
        <f>ROUND((Table1[[#This Row],[Total in the game]]/SUM(Table1[Total in the game]))*100,1)</f>
        <v>2.2000000000000002</v>
      </c>
      <c r="W67" s="148" t="s">
        <v>275</v>
      </c>
      <c r="X67" s="148" t="s">
        <v>344</v>
      </c>
    </row>
    <row r="68" spans="4:24" x14ac:dyDescent="0.25">
      <c r="D68" s="79" t="s">
        <v>114</v>
      </c>
      <c r="E68" s="79" t="s">
        <v>270</v>
      </c>
      <c r="F68" s="79" t="s">
        <v>274</v>
      </c>
      <c r="G68" s="114">
        <v>250</v>
      </c>
      <c r="H68" s="114">
        <v>250</v>
      </c>
      <c r="I68" s="120">
        <v>3</v>
      </c>
      <c r="J68" s="104">
        <v>95</v>
      </c>
      <c r="K68" s="104">
        <v>3</v>
      </c>
      <c r="L68" s="104">
        <v>3</v>
      </c>
      <c r="M68" s="104">
        <v>7</v>
      </c>
      <c r="N68" s="116">
        <f>COUNTIF(Table7[Spawner],Table1[[#This Row],[Spawner Prefab]])</f>
        <v>26</v>
      </c>
      <c r="O68" s="107">
        <f>ROUND((Table1[[#This Row],[Total in "Village" scene]]/SUM(Table1[Total in "Village" scene]))*100,1)</f>
        <v>1</v>
      </c>
      <c r="P68" s="122">
        <f>COUNTIF(Table15[Spawner],Table1[[#This Row],[Spawner Prefab]])</f>
        <v>0</v>
      </c>
      <c r="Q68" s="111">
        <f>ROUND((Table1[[#This Row],[Total in "Castle" scene]]/SUM(Table1[Total in "Castle" scene]))*100,1)</f>
        <v>0</v>
      </c>
      <c r="R68" s="117">
        <f>COUNTIF(Table20[Spawner],Table1[[#This Row],[Spawner Prefab]])</f>
        <v>0</v>
      </c>
      <c r="S68" s="108">
        <f>ROUND((Table1[[#This Row],[Total in "Dark" scene]]/SUM(Table1[Total in "Dark" scene]))*100,1)</f>
        <v>0</v>
      </c>
      <c r="T68" s="123">
        <f>Table1[[#This Row],[Total in "Village" scene]]+Table1[[#This Row],[Total in "Castle" scene]]+Table1[[#This Row],[Total in "Dark" scene]]</f>
        <v>26</v>
      </c>
      <c r="U68" s="110">
        <f>ROUND((Table1[[#This Row],[Total in the game]]/SUM(Table1[Total in the game]))*100,1)</f>
        <v>0.5</v>
      </c>
      <c r="W68" s="148" t="s">
        <v>39</v>
      </c>
      <c r="X68" s="148" t="s">
        <v>344</v>
      </c>
    </row>
    <row r="69" spans="4:24" x14ac:dyDescent="0.25">
      <c r="D69" s="79" t="s">
        <v>115</v>
      </c>
      <c r="E69" s="79" t="s">
        <v>44</v>
      </c>
      <c r="F69" s="79" t="s">
        <v>38</v>
      </c>
      <c r="G69" s="114">
        <v>300</v>
      </c>
      <c r="H69" s="114">
        <v>300</v>
      </c>
      <c r="I69" s="120">
        <v>4</v>
      </c>
      <c r="J69" s="104">
        <v>195</v>
      </c>
      <c r="K69" s="104">
        <v>4</v>
      </c>
      <c r="L69" s="104">
        <v>4</v>
      </c>
      <c r="M69" s="104">
        <v>11</v>
      </c>
      <c r="N69" s="116">
        <f>COUNTIF(Table7[Spawner],Table1[[#This Row],[Spawner Prefab]])</f>
        <v>33</v>
      </c>
      <c r="O69" s="107">
        <f>ROUND((Table1[[#This Row],[Total in "Village" scene]]/SUM(Table1[Total in "Village" scene]))*100,1)</f>
        <v>1.3</v>
      </c>
      <c r="P69" s="122">
        <f>COUNTIF(Table15[Spawner],Table1[[#This Row],[Spawner Prefab]])</f>
        <v>8</v>
      </c>
      <c r="Q69" s="111">
        <f>ROUND((Table1[[#This Row],[Total in "Castle" scene]]/SUM(Table1[Total in "Castle" scene]))*100,1)</f>
        <v>0.4</v>
      </c>
      <c r="R69" s="117">
        <f>COUNTIF(Table20[Spawner],Table1[[#This Row],[Spawner Prefab]])</f>
        <v>23</v>
      </c>
      <c r="S69" s="108">
        <f>ROUND((Table1[[#This Row],[Total in "Dark" scene]]/SUM(Table1[Total in "Dark" scene]))*100,1)</f>
        <v>3</v>
      </c>
      <c r="T69" s="123">
        <f>Table1[[#This Row],[Total in "Village" scene]]+Table1[[#This Row],[Total in "Castle" scene]]+Table1[[#This Row],[Total in "Dark" scene]]</f>
        <v>64</v>
      </c>
      <c r="U69" s="110">
        <f>ROUND((Table1[[#This Row],[Total in the game]]/SUM(Table1[Total in the game]))*100,1)</f>
        <v>1.2</v>
      </c>
      <c r="W69" s="148" t="s">
        <v>276</v>
      </c>
      <c r="X69" s="148" t="s">
        <v>344</v>
      </c>
    </row>
    <row r="70" spans="4:24" x14ac:dyDescent="0.25">
      <c r="D70" s="79" t="s">
        <v>115</v>
      </c>
      <c r="E70" s="79" t="s">
        <v>271</v>
      </c>
      <c r="F70" s="79" t="s">
        <v>275</v>
      </c>
      <c r="G70" s="114">
        <v>300</v>
      </c>
      <c r="H70" s="114">
        <v>300</v>
      </c>
      <c r="I70" s="120">
        <v>4</v>
      </c>
      <c r="J70" s="104">
        <v>195</v>
      </c>
      <c r="K70" s="104">
        <v>4</v>
      </c>
      <c r="L70" s="104">
        <v>4</v>
      </c>
      <c r="M70" s="104">
        <v>11</v>
      </c>
      <c r="N70" s="116">
        <f>COUNTIF(Table7[Spawner],Table1[[#This Row],[Spawner Prefab]])</f>
        <v>27</v>
      </c>
      <c r="O70" s="107">
        <f>ROUND((Table1[[#This Row],[Total in "Village" scene]]/SUM(Table1[Total in "Village" scene]))*100,1)</f>
        <v>1.1000000000000001</v>
      </c>
      <c r="P70" s="122">
        <f>COUNTIF(Table15[Spawner],Table1[[#This Row],[Spawner Prefab]])</f>
        <v>0</v>
      </c>
      <c r="Q70" s="111">
        <f>ROUND((Table1[[#This Row],[Total in "Castle" scene]]/SUM(Table1[Total in "Castle" scene]))*100,1)</f>
        <v>0</v>
      </c>
      <c r="R70" s="117">
        <f>COUNTIF(Table20[Spawner],Table1[[#This Row],[Spawner Prefab]])</f>
        <v>8</v>
      </c>
      <c r="S70" s="108">
        <f>ROUND((Table1[[#This Row],[Total in "Dark" scene]]/SUM(Table1[Total in "Dark" scene]))*100,1)</f>
        <v>1</v>
      </c>
      <c r="T70" s="123">
        <f>Table1[[#This Row],[Total in "Village" scene]]+Table1[[#This Row],[Total in "Castle" scene]]+Table1[[#This Row],[Total in "Dark" scene]]</f>
        <v>35</v>
      </c>
      <c r="U70" s="110">
        <f>ROUND((Table1[[#This Row],[Total in the game]]/SUM(Table1[Total in the game]))*100,1)</f>
        <v>0.7</v>
      </c>
      <c r="W70" s="148" t="s">
        <v>286</v>
      </c>
      <c r="X70" s="148" t="s">
        <v>343</v>
      </c>
    </row>
    <row r="71" spans="4:24" x14ac:dyDescent="0.25">
      <c r="D71" s="79" t="s">
        <v>116</v>
      </c>
      <c r="E71" s="79" t="s">
        <v>45</v>
      </c>
      <c r="F71" s="79" t="s">
        <v>39</v>
      </c>
      <c r="G71" s="114">
        <v>340</v>
      </c>
      <c r="H71" s="114">
        <v>340</v>
      </c>
      <c r="I71" s="120">
        <v>5</v>
      </c>
      <c r="J71" s="104">
        <v>263</v>
      </c>
      <c r="K71" s="104">
        <v>5</v>
      </c>
      <c r="L71" s="104">
        <v>5</v>
      </c>
      <c r="M71" s="104">
        <v>21</v>
      </c>
      <c r="N71" s="116">
        <f>COUNTIF(Table7[Spawner],Table1[[#This Row],[Spawner Prefab]])</f>
        <v>13</v>
      </c>
      <c r="O71" s="107">
        <f>ROUND((Table1[[#This Row],[Total in "Village" scene]]/SUM(Table1[Total in "Village" scene]))*100,1)</f>
        <v>0.5</v>
      </c>
      <c r="P71" s="122">
        <f>COUNTIF(Table15[Spawner],Table1[[#This Row],[Spawner Prefab]])</f>
        <v>5</v>
      </c>
      <c r="Q71" s="111">
        <f>ROUND((Table1[[#This Row],[Total in "Castle" scene]]/SUM(Table1[Total in "Castle" scene]))*100,1)</f>
        <v>0.3</v>
      </c>
      <c r="R71" s="117">
        <f>COUNTIF(Table20[Spawner],Table1[[#This Row],[Spawner Prefab]])</f>
        <v>15</v>
      </c>
      <c r="S71" s="108">
        <f>ROUND((Table1[[#This Row],[Total in "Dark" scene]]/SUM(Table1[Total in "Dark" scene]))*100,1)</f>
        <v>1.9</v>
      </c>
      <c r="T71" s="123">
        <f>Table1[[#This Row],[Total in "Village" scene]]+Table1[[#This Row],[Total in "Castle" scene]]+Table1[[#This Row],[Total in "Dark" scene]]</f>
        <v>33</v>
      </c>
      <c r="U71" s="110">
        <f>ROUND((Table1[[#This Row],[Total in the game]]/SUM(Table1[Total in the game]))*100,1)</f>
        <v>0.6</v>
      </c>
      <c r="W71" s="148" t="s">
        <v>605</v>
      </c>
      <c r="X71" s="148" t="s">
        <v>343</v>
      </c>
    </row>
    <row r="72" spans="4:24" x14ac:dyDescent="0.25">
      <c r="D72" s="79" t="s">
        <v>116</v>
      </c>
      <c r="E72" s="79" t="s">
        <v>272</v>
      </c>
      <c r="F72" s="79" t="s">
        <v>276</v>
      </c>
      <c r="G72" s="114">
        <v>340</v>
      </c>
      <c r="H72" s="114">
        <v>340</v>
      </c>
      <c r="I72" s="120">
        <v>5</v>
      </c>
      <c r="J72" s="104">
        <v>263</v>
      </c>
      <c r="K72" s="104">
        <v>5</v>
      </c>
      <c r="L72" s="104">
        <v>5</v>
      </c>
      <c r="M72" s="104">
        <v>21</v>
      </c>
      <c r="N72" s="116">
        <f>COUNTIF(Table7[Spawner],Table1[[#This Row],[Spawner Prefab]])</f>
        <v>29</v>
      </c>
      <c r="O72" s="107">
        <f>ROUND((Table1[[#This Row],[Total in "Village" scene]]/SUM(Table1[Total in "Village" scene]))*100,1)</f>
        <v>1.1000000000000001</v>
      </c>
      <c r="P72" s="122">
        <f>COUNTIF(Table15[Spawner],Table1[[#This Row],[Spawner Prefab]])</f>
        <v>10</v>
      </c>
      <c r="Q72" s="111">
        <f>ROUND((Table1[[#This Row],[Total in "Castle" scene]]/SUM(Table1[Total in "Castle" scene]))*100,1)</f>
        <v>0.5</v>
      </c>
      <c r="R72" s="117">
        <f>COUNTIF(Table20[Spawner],Table1[[#This Row],[Spawner Prefab]])</f>
        <v>23</v>
      </c>
      <c r="S72" s="108">
        <f>ROUND((Table1[[#This Row],[Total in "Dark" scene]]/SUM(Table1[Total in "Dark" scene]))*100,1)</f>
        <v>3</v>
      </c>
      <c r="T72" s="123">
        <f>Table1[[#This Row],[Total in "Village" scene]]+Table1[[#This Row],[Total in "Castle" scene]]+Table1[[#This Row],[Total in "Dark" scene]]</f>
        <v>62</v>
      </c>
      <c r="U72" s="110">
        <f>ROUND((Table1[[#This Row],[Total in the game]]/SUM(Table1[Total in the game]))*100,1)</f>
        <v>1.2</v>
      </c>
      <c r="W72" s="148" t="s">
        <v>505</v>
      </c>
      <c r="X72" s="148" t="s">
        <v>344</v>
      </c>
    </row>
    <row r="73" spans="4:24" x14ac:dyDescent="0.25">
      <c r="D73" s="79" t="s">
        <v>372</v>
      </c>
      <c r="E73" s="79" t="s">
        <v>278</v>
      </c>
      <c r="F73" s="79" t="s">
        <v>286</v>
      </c>
      <c r="G73" s="114">
        <v>210</v>
      </c>
      <c r="H73" s="114">
        <v>210</v>
      </c>
      <c r="I73" s="120">
        <v>10</v>
      </c>
      <c r="J73" s="104">
        <v>83</v>
      </c>
      <c r="K73" s="104">
        <v>1</v>
      </c>
      <c r="L73" s="104">
        <v>1</v>
      </c>
      <c r="M73" s="104" t="s">
        <v>9</v>
      </c>
      <c r="N73" s="116">
        <f>COUNTIF(Table7[Spawner],Table1[[#This Row],[Spawner Prefab]])</f>
        <v>3</v>
      </c>
      <c r="O73" s="107">
        <f>ROUND((Table1[[#This Row],[Total in "Village" scene]]/SUM(Table1[Total in "Village" scene]))*100,1)</f>
        <v>0.1</v>
      </c>
      <c r="P73" s="122">
        <f>COUNTIF(Table15[Spawner],Table1[[#This Row],[Spawner Prefab]])</f>
        <v>0</v>
      </c>
      <c r="Q73" s="111">
        <f>ROUND((Table1[[#This Row],[Total in "Castle" scene]]/SUM(Table1[Total in "Castle" scene]))*100,1)</f>
        <v>0</v>
      </c>
      <c r="R73" s="117">
        <f>COUNTIF(Table20[Spawner],Table1[[#This Row],[Spawner Prefab]])</f>
        <v>0</v>
      </c>
      <c r="S73" s="108">
        <f>ROUND((Table1[[#This Row],[Total in "Dark" scene]]/SUM(Table1[Total in "Dark" scene]))*100,1)</f>
        <v>0</v>
      </c>
      <c r="T73" s="123">
        <f>Table1[[#This Row],[Total in "Village" scene]]+Table1[[#This Row],[Total in "Castle" scene]]+Table1[[#This Row],[Total in "Dark" scene]]</f>
        <v>3</v>
      </c>
      <c r="U73" s="110">
        <f>ROUND((Table1[[#This Row],[Total in the game]]/SUM(Table1[Total in the game]))*100,1)</f>
        <v>0.1</v>
      </c>
      <c r="W73" s="148" t="s">
        <v>22</v>
      </c>
      <c r="X73" s="148" t="s">
        <v>343</v>
      </c>
    </row>
    <row r="74" spans="4:24" x14ac:dyDescent="0.25">
      <c r="D74" s="79" t="s">
        <v>372</v>
      </c>
      <c r="E74" s="79" t="s">
        <v>604</v>
      </c>
      <c r="F74" s="79" t="s">
        <v>605</v>
      </c>
      <c r="G74" s="114">
        <v>210</v>
      </c>
      <c r="H74" s="114">
        <v>210</v>
      </c>
      <c r="I74" s="120">
        <v>10</v>
      </c>
      <c r="J74" s="104">
        <v>83</v>
      </c>
      <c r="K74" s="104">
        <v>1</v>
      </c>
      <c r="L74" s="104">
        <v>1</v>
      </c>
      <c r="M74" s="104" t="s">
        <v>9</v>
      </c>
      <c r="N74" s="116">
        <f>COUNTIF(Table7[Spawner],Table1[[#This Row],[Spawner Prefab]])</f>
        <v>6</v>
      </c>
      <c r="O74" s="107">
        <f>ROUND((Table1[[#This Row],[Total in "Village" scene]]/SUM(Table1[Total in "Village" scene]))*100,1)</f>
        <v>0.2</v>
      </c>
      <c r="P74" s="122">
        <f>COUNTIF(Table15[Spawner],Table1[[#This Row],[Spawner Prefab]])</f>
        <v>0</v>
      </c>
      <c r="Q74" s="111">
        <f>ROUND((Table1[[#This Row],[Total in "Castle" scene]]/SUM(Table1[Total in "Castle" scene]))*100,1)</f>
        <v>0</v>
      </c>
      <c r="R74" s="117">
        <f>COUNTIF(Table20[Spawner],Table1[[#This Row],[Spawner Prefab]])</f>
        <v>0</v>
      </c>
      <c r="S74" s="108">
        <f>ROUND((Table1[[#This Row],[Total in "Dark" scene]]/SUM(Table1[Total in "Dark" scene]))*100,1)</f>
        <v>0</v>
      </c>
      <c r="T74" s="123">
        <f>Table1[[#This Row],[Total in "Village" scene]]+Table1[[#This Row],[Total in "Castle" scene]]+Table1[[#This Row],[Total in "Dark" scene]]</f>
        <v>6</v>
      </c>
      <c r="U74" s="110">
        <f>ROUND((Table1[[#This Row],[Total in the game]]/SUM(Table1[Total in the game]))*100,1)</f>
        <v>0.1</v>
      </c>
      <c r="W74" s="149" t="s">
        <v>603</v>
      </c>
      <c r="X74" s="149" t="s">
        <v>343</v>
      </c>
    </row>
    <row r="75" spans="4:24" x14ac:dyDescent="0.25">
      <c r="D75" s="79" t="s">
        <v>504</v>
      </c>
      <c r="E75" s="79" t="s">
        <v>502</v>
      </c>
      <c r="F75" s="79" t="s">
        <v>505</v>
      </c>
      <c r="G75" s="114">
        <v>300</v>
      </c>
      <c r="H75" s="114">
        <v>300</v>
      </c>
      <c r="I75" s="120">
        <v>200</v>
      </c>
      <c r="J75" s="104">
        <v>83</v>
      </c>
      <c r="K75" s="104">
        <v>1</v>
      </c>
      <c r="L75" s="104">
        <v>1</v>
      </c>
      <c r="M75" s="104">
        <v>25</v>
      </c>
      <c r="N75" s="116">
        <f>COUNTIF(Table7[Spawner],Table1[[#This Row],[Spawner Prefab]])</f>
        <v>1</v>
      </c>
      <c r="O75" s="107">
        <f>ROUND((Table1[[#This Row],[Total in "Village" scene]]/SUM(Table1[Total in "Village" scene]))*100,1)</f>
        <v>0</v>
      </c>
      <c r="P75" s="122">
        <f>COUNTIF(Table15[Spawner],Table1[[#This Row],[Spawner Prefab]])</f>
        <v>3</v>
      </c>
      <c r="Q75" s="111">
        <f>ROUND((Table1[[#This Row],[Total in "Castle" scene]]/SUM(Table1[Total in "Castle" scene]))*100,1)</f>
        <v>0.2</v>
      </c>
      <c r="R75" s="117">
        <f>COUNTIF(Table20[Spawner],Table1[[#This Row],[Spawner Prefab]])</f>
        <v>0</v>
      </c>
      <c r="S75" s="108">
        <f>ROUND((Table1[[#This Row],[Total in "Dark" scene]]/SUM(Table1[Total in "Dark" scene]))*100,1)</f>
        <v>0</v>
      </c>
      <c r="T75" s="123">
        <f>Table1[[#This Row],[Total in "Village" scene]]+Table1[[#This Row],[Total in "Castle" scene]]+Table1[[#This Row],[Total in "Dark" scene]]</f>
        <v>4</v>
      </c>
      <c r="U75" s="110">
        <f>ROUND((Table1[[#This Row],[Total in the game]]/SUM(Table1[Total in the game]))*100,1)</f>
        <v>0.1</v>
      </c>
      <c r="W75" s="148" t="s">
        <v>476</v>
      </c>
      <c r="X75" s="148" t="s">
        <v>344</v>
      </c>
    </row>
    <row r="76" spans="4:24" x14ac:dyDescent="0.25">
      <c r="D76" s="79" t="s">
        <v>86</v>
      </c>
      <c r="E76" s="79" t="s">
        <v>129</v>
      </c>
      <c r="F76" s="79" t="s">
        <v>22</v>
      </c>
      <c r="G76" s="114">
        <v>500</v>
      </c>
      <c r="H76" s="114">
        <v>500</v>
      </c>
      <c r="I76" s="120">
        <v>0</v>
      </c>
      <c r="J76" s="104">
        <v>75</v>
      </c>
      <c r="K76" s="104">
        <v>0</v>
      </c>
      <c r="L76" s="104">
        <v>0</v>
      </c>
      <c r="M76" s="104" t="s">
        <v>9</v>
      </c>
      <c r="N76" s="116">
        <f>COUNTIF(Table7[Spawner],Table1[[#This Row],[Spawner Prefab]])</f>
        <v>21</v>
      </c>
      <c r="O76" s="107">
        <f>ROUND((Table1[[#This Row],[Total in "Village" scene]]/SUM(Table1[Total in "Village" scene]))*100,1)</f>
        <v>0.8</v>
      </c>
      <c r="P76" s="122">
        <f>COUNTIF(Table15[Spawner],Table1[[#This Row],[Spawner Prefab]])</f>
        <v>38</v>
      </c>
      <c r="Q76" s="111">
        <f>ROUND((Table1[[#This Row],[Total in "Castle" scene]]/SUM(Table1[Total in "Castle" scene]))*100,1)</f>
        <v>2</v>
      </c>
      <c r="R76" s="117">
        <f>COUNTIF(Table20[Spawner],Table1[[#This Row],[Spawner Prefab]])</f>
        <v>27</v>
      </c>
      <c r="S76" s="108">
        <f>ROUND((Table1[[#This Row],[Total in "Dark" scene]]/SUM(Table1[Total in "Dark" scene]))*100,1)</f>
        <v>3.5</v>
      </c>
      <c r="T76" s="123">
        <f>Table1[[#This Row],[Total in "Village" scene]]+Table1[[#This Row],[Total in "Castle" scene]]+Table1[[#This Row],[Total in "Dark" scene]]</f>
        <v>86</v>
      </c>
      <c r="U76" s="110">
        <f>ROUND((Table1[[#This Row],[Total in the game]]/SUM(Table1[Total in the game]))*100,1)</f>
        <v>1.6</v>
      </c>
      <c r="W76" s="149" t="s">
        <v>27</v>
      </c>
      <c r="X76" s="149" t="s">
        <v>343</v>
      </c>
    </row>
    <row r="77" spans="4:24" x14ac:dyDescent="0.25">
      <c r="D77" s="79" t="s">
        <v>601</v>
      </c>
      <c r="E77" s="79" t="s">
        <v>602</v>
      </c>
      <c r="F77" s="79" t="s">
        <v>603</v>
      </c>
      <c r="G77" s="114">
        <v>500</v>
      </c>
      <c r="H77" s="114">
        <v>500</v>
      </c>
      <c r="I77" s="120">
        <v>0</v>
      </c>
      <c r="J77" s="104">
        <v>25</v>
      </c>
      <c r="K77" s="104">
        <v>0</v>
      </c>
      <c r="L77" s="104">
        <v>0</v>
      </c>
      <c r="M77" s="104" t="s">
        <v>9</v>
      </c>
      <c r="N77" s="116">
        <f>COUNTIF(Table7[Spawner],Table1[[#This Row],[Spawner Prefab]])</f>
        <v>52</v>
      </c>
      <c r="O77" s="107">
        <f>ROUND((Table1[[#This Row],[Total in "Village" scene]]/SUM(Table1[Total in "Village" scene]))*100,1)</f>
        <v>2.1</v>
      </c>
      <c r="P77" s="122">
        <f>COUNTIF(Table15[Spawner],Table1[[#This Row],[Spawner Prefab]])</f>
        <v>59</v>
      </c>
      <c r="Q77" s="111">
        <f>ROUND((Table1[[#This Row],[Total in "Castle" scene]]/SUM(Table1[Total in "Castle" scene]))*100,1)</f>
        <v>3</v>
      </c>
      <c r="R77" s="117">
        <f>COUNTIF(Table20[Spawner],Table1[[#This Row],[Spawner Prefab]])</f>
        <v>16</v>
      </c>
      <c r="S77" s="108">
        <f>ROUND((Table1[[#This Row],[Total in "Dark" scene]]/SUM(Table1[Total in "Dark" scene]))*100,1)</f>
        <v>2.1</v>
      </c>
      <c r="T77" s="123">
        <f>Table1[[#This Row],[Total in "Village" scene]]+Table1[[#This Row],[Total in "Castle" scene]]+Table1[[#This Row],[Total in "Dark" scene]]</f>
        <v>127</v>
      </c>
      <c r="U77" s="110">
        <f>ROUND((Table1[[#This Row],[Total in the game]]/SUM(Table1[Total in the game]))*100,1)</f>
        <v>2.4</v>
      </c>
      <c r="W77" s="148" t="s">
        <v>29</v>
      </c>
      <c r="X77" s="148" t="s">
        <v>344</v>
      </c>
    </row>
    <row r="78" spans="4:24" x14ac:dyDescent="0.25">
      <c r="D78" s="79" t="s">
        <v>438</v>
      </c>
      <c r="E78" s="79" t="s">
        <v>439</v>
      </c>
      <c r="F78" s="79" t="s">
        <v>545</v>
      </c>
      <c r="G78" s="114">
        <v>200</v>
      </c>
      <c r="H78" s="114">
        <v>200</v>
      </c>
      <c r="I78" s="120">
        <v>20</v>
      </c>
      <c r="J78" s="104">
        <v>50</v>
      </c>
      <c r="K78" s="104">
        <v>0</v>
      </c>
      <c r="L78" s="104">
        <v>0</v>
      </c>
      <c r="M78" s="104" t="s">
        <v>9</v>
      </c>
      <c r="N78" s="116">
        <f>COUNTIF(Table7[Spawner],Table1[[#This Row],[Spawner Prefab]])</f>
        <v>6</v>
      </c>
      <c r="O78" s="107">
        <f>ROUND((Table1[[#This Row],[Total in "Village" scene]]/SUM(Table1[Total in "Village" scene]))*100,1)</f>
        <v>0.2</v>
      </c>
      <c r="P78" s="122">
        <f>COUNTIF(Table15[Spawner],Table1[[#This Row],[Spawner Prefab]])</f>
        <v>0</v>
      </c>
      <c r="Q78" s="111">
        <f>ROUND((Table1[[#This Row],[Total in "Castle" scene]]/SUM(Table1[Total in "Castle" scene]))*100,1)</f>
        <v>0</v>
      </c>
      <c r="R78" s="117">
        <f>COUNTIF(Table20[Spawner],Table1[[#This Row],[Spawner Prefab]])</f>
        <v>11</v>
      </c>
      <c r="S78" s="108">
        <f>ROUND((Table1[[#This Row],[Total in "Dark" scene]]/SUM(Table1[Total in "Dark" scene]))*100,1)</f>
        <v>1.4</v>
      </c>
      <c r="T78" s="123">
        <f>Table1[[#This Row],[Total in "Village" scene]]+Table1[[#This Row],[Total in "Castle" scene]]+Table1[[#This Row],[Total in "Dark" scene]]</f>
        <v>17</v>
      </c>
      <c r="U78" s="110">
        <f>ROUND((Table1[[#This Row],[Total in the game]]/SUM(Table1[Total in the game]))*100,1)</f>
        <v>0.3</v>
      </c>
      <c r="W78" s="149" t="s">
        <v>7</v>
      </c>
      <c r="X78" s="149" t="s">
        <v>343</v>
      </c>
    </row>
    <row r="79" spans="4:24" x14ac:dyDescent="0.25">
      <c r="D79" s="79" t="s">
        <v>438</v>
      </c>
      <c r="E79" s="79" t="s">
        <v>607</v>
      </c>
      <c r="F79" s="79" t="s">
        <v>545</v>
      </c>
      <c r="G79" s="114">
        <v>200</v>
      </c>
      <c r="H79" s="114">
        <v>200</v>
      </c>
      <c r="I79" s="120">
        <v>20</v>
      </c>
      <c r="J79" s="104">
        <v>50</v>
      </c>
      <c r="K79" s="104">
        <v>0</v>
      </c>
      <c r="L79" s="104">
        <v>0</v>
      </c>
      <c r="M79" s="104" t="s">
        <v>9</v>
      </c>
      <c r="N79" s="116">
        <f>COUNTIF(Table7[Spawner],Table1[[#This Row],[Spawner Prefab]])</f>
        <v>0</v>
      </c>
      <c r="O79" s="107">
        <f>ROUND((Table1[[#This Row],[Total in "Village" scene]]/SUM(Table1[Total in "Village" scene]))*100,1)</f>
        <v>0</v>
      </c>
      <c r="P79" s="122">
        <f>COUNTIF(Table15[Spawner],Table1[[#This Row],[Spawner Prefab]])</f>
        <v>0</v>
      </c>
      <c r="Q79" s="111">
        <f>ROUND((Table1[[#This Row],[Total in "Castle" scene]]/SUM(Table1[Total in "Castle" scene]))*100,1)</f>
        <v>0</v>
      </c>
      <c r="R79" s="117">
        <f>COUNTIF(Table20[Spawner],Table1[[#This Row],[Spawner Prefab]])</f>
        <v>15</v>
      </c>
      <c r="S79" s="108">
        <f>ROUND((Table1[[#This Row],[Total in "Dark" scene]]/SUM(Table1[Total in "Dark" scene]))*100,1)</f>
        <v>1.9</v>
      </c>
      <c r="T79" s="123">
        <f>Table1[[#This Row],[Total in "Village" scene]]+Table1[[#This Row],[Total in "Castle" scene]]+Table1[[#This Row],[Total in "Dark" scene]]</f>
        <v>15</v>
      </c>
      <c r="U79" s="110">
        <f>ROUND((Table1[[#This Row],[Total in the game]]/SUM(Table1[Total in the game]))*100,1)</f>
        <v>0.3</v>
      </c>
      <c r="W79" s="148" t="s">
        <v>18</v>
      </c>
      <c r="X79" s="148" t="s">
        <v>343</v>
      </c>
    </row>
    <row r="80" spans="4:24" x14ac:dyDescent="0.25">
      <c r="D80" s="79" t="s">
        <v>584</v>
      </c>
      <c r="E80" s="79" t="s">
        <v>585</v>
      </c>
      <c r="F80" s="79" t="s">
        <v>586</v>
      </c>
      <c r="G80" s="114">
        <v>200</v>
      </c>
      <c r="H80" s="114">
        <v>200</v>
      </c>
      <c r="I80" s="120">
        <v>15</v>
      </c>
      <c r="J80" s="104">
        <v>48</v>
      </c>
      <c r="K80" s="104">
        <v>3</v>
      </c>
      <c r="L80" s="104">
        <v>3</v>
      </c>
      <c r="M80" s="104" t="s">
        <v>9</v>
      </c>
      <c r="N80" s="116">
        <f>COUNTIF(Table7[Spawner],Table1[[#This Row],[Spawner Prefab]])</f>
        <v>0</v>
      </c>
      <c r="O80" s="107">
        <f>ROUND((Table1[[#This Row],[Total in "Village" scene]]/SUM(Table1[Total in "Village" scene]))*100,1)</f>
        <v>0</v>
      </c>
      <c r="P80" s="122">
        <f>COUNTIF(Table15[Spawner],Table1[[#This Row],[Spawner Prefab]])</f>
        <v>0</v>
      </c>
      <c r="Q80" s="111">
        <f>ROUND((Table1[[#This Row],[Total in "Castle" scene]]/SUM(Table1[Total in "Castle" scene]))*100,1)</f>
        <v>0</v>
      </c>
      <c r="R80" s="117">
        <f>COUNTIF(Table20[Spawner],Table1[[#This Row],[Spawner Prefab]])</f>
        <v>0</v>
      </c>
      <c r="S80" s="108">
        <f>ROUND((Table1[[#This Row],[Total in "Dark" scene]]/SUM(Table1[Total in "Dark" scene]))*100,1)</f>
        <v>0</v>
      </c>
      <c r="T80" s="123">
        <f>Table1[[#This Row],[Total in "Village" scene]]+Table1[[#This Row],[Total in "Castle" scene]]+Table1[[#This Row],[Total in "Dark" scene]]</f>
        <v>0</v>
      </c>
      <c r="U80" s="110">
        <f>ROUND((Table1[[#This Row],[Total in the game]]/SUM(Table1[Total in the game]))*100,1)</f>
        <v>0</v>
      </c>
      <c r="W80" s="148" t="s">
        <v>24</v>
      </c>
      <c r="X80" s="148" t="s">
        <v>344</v>
      </c>
    </row>
    <row r="81" spans="4:24" x14ac:dyDescent="0.25">
      <c r="D81" s="79" t="s">
        <v>506</v>
      </c>
      <c r="E81" s="79" t="s">
        <v>475</v>
      </c>
      <c r="F81" s="79" t="s">
        <v>476</v>
      </c>
      <c r="G81" s="114">
        <v>310</v>
      </c>
      <c r="H81" s="114">
        <v>310</v>
      </c>
      <c r="I81" s="120">
        <v>400</v>
      </c>
      <c r="J81" s="104">
        <v>83</v>
      </c>
      <c r="K81" s="104">
        <v>1</v>
      </c>
      <c r="L81" s="104">
        <v>2</v>
      </c>
      <c r="M81" s="104">
        <v>60</v>
      </c>
      <c r="N81" s="116">
        <f>COUNTIF(Table7[Spawner],Table1[[#This Row],[Spawner Prefab]])</f>
        <v>0</v>
      </c>
      <c r="O81" s="107">
        <f>ROUND((Table1[[#This Row],[Total in "Village" scene]]/SUM(Table1[Total in "Village" scene]))*100,1)</f>
        <v>0</v>
      </c>
      <c r="P81" s="122">
        <f>COUNTIF(Table15[Spawner],Table1[[#This Row],[Spawner Prefab]])</f>
        <v>15</v>
      </c>
      <c r="Q81" s="111">
        <f>ROUND((Table1[[#This Row],[Total in "Castle" scene]]/SUM(Table1[Total in "Castle" scene]))*100,1)</f>
        <v>0.8</v>
      </c>
      <c r="R81" s="117">
        <f>COUNTIF(Table20[Spawner],Table1[[#This Row],[Spawner Prefab]])</f>
        <v>0</v>
      </c>
      <c r="S81" s="108">
        <f>ROUND((Table1[[#This Row],[Total in "Dark" scene]]/SUM(Table1[Total in "Dark" scene]))*100,1)</f>
        <v>0</v>
      </c>
      <c r="T81" s="123">
        <f>Table1[[#This Row],[Total in "Village" scene]]+Table1[[#This Row],[Total in "Castle" scene]]+Table1[[#This Row],[Total in "Dark" scene]]</f>
        <v>15</v>
      </c>
      <c r="U81" s="110">
        <f>ROUND((Table1[[#This Row],[Total in the game]]/SUM(Table1[Total in the game]))*100,1)</f>
        <v>0.3</v>
      </c>
      <c r="W81" s="148" t="s">
        <v>7349</v>
      </c>
      <c r="X81" s="148" t="s">
        <v>343</v>
      </c>
    </row>
    <row r="82" spans="4:24" x14ac:dyDescent="0.25">
      <c r="D82" s="79" t="s">
        <v>117</v>
      </c>
      <c r="E82" s="79" t="s">
        <v>49</v>
      </c>
      <c r="F82" s="79" t="s">
        <v>29</v>
      </c>
      <c r="G82" s="114">
        <v>180</v>
      </c>
      <c r="H82" s="114">
        <v>180</v>
      </c>
      <c r="I82" s="120">
        <v>20</v>
      </c>
      <c r="J82" s="104">
        <v>25</v>
      </c>
      <c r="K82" s="104">
        <v>0</v>
      </c>
      <c r="L82" s="104">
        <v>0</v>
      </c>
      <c r="M82" s="104">
        <v>25</v>
      </c>
      <c r="N82" s="116">
        <f>COUNTIF(Table7[Spawner],Table1[[#This Row],[Spawner Prefab]])</f>
        <v>20</v>
      </c>
      <c r="O82" s="107">
        <f>ROUND((Table1[[#This Row],[Total in "Village" scene]]/SUM(Table1[Total in "Village" scene]))*100,1)</f>
        <v>0.8</v>
      </c>
      <c r="P82" s="122">
        <f>COUNTIF(Table15[Spawner],Table1[[#This Row],[Spawner Prefab]])</f>
        <v>7</v>
      </c>
      <c r="Q82" s="111">
        <f>ROUND((Table1[[#This Row],[Total in "Castle" scene]]/SUM(Table1[Total in "Castle" scene]))*100,1)</f>
        <v>0.4</v>
      </c>
      <c r="R82" s="117">
        <f>COUNTIF(Table20[Spawner],Table1[[#This Row],[Spawner Prefab]])</f>
        <v>0</v>
      </c>
      <c r="S82" s="108">
        <f>ROUND((Table1[[#This Row],[Total in "Dark" scene]]/SUM(Table1[Total in "Dark" scene]))*100,1)</f>
        <v>0</v>
      </c>
      <c r="T82" s="123">
        <f>Table1[[#This Row],[Total in "Village" scene]]+Table1[[#This Row],[Total in "Castle" scene]]+Table1[[#This Row],[Total in "Dark" scene]]</f>
        <v>27</v>
      </c>
      <c r="U82" s="110">
        <f>ROUND((Table1[[#This Row],[Total in the game]]/SUM(Table1[Total in the game]))*100,1)</f>
        <v>0.5</v>
      </c>
      <c r="W82" s="148" t="s">
        <v>30</v>
      </c>
      <c r="X82" s="148" t="s">
        <v>344</v>
      </c>
    </row>
    <row r="83" spans="4:24" x14ac:dyDescent="0.25">
      <c r="D83" s="79" t="s">
        <v>76</v>
      </c>
      <c r="E83" s="79" t="s">
        <v>17</v>
      </c>
      <c r="F83" s="79" t="s">
        <v>7</v>
      </c>
      <c r="G83" s="114">
        <v>220</v>
      </c>
      <c r="H83" s="114">
        <v>220</v>
      </c>
      <c r="I83" s="120">
        <v>25</v>
      </c>
      <c r="J83" s="104">
        <v>83</v>
      </c>
      <c r="K83" s="104">
        <v>1</v>
      </c>
      <c r="L83" s="104">
        <v>1</v>
      </c>
      <c r="M83" s="104" t="s">
        <v>9</v>
      </c>
      <c r="N83" s="116">
        <f>COUNTIF(Table7[Spawner],Table1[[#This Row],[Spawner Prefab]])</f>
        <v>4</v>
      </c>
      <c r="O83" s="107">
        <f>ROUND((Table1[[#This Row],[Total in "Village" scene]]/SUM(Table1[Total in "Village" scene]))*100,1)</f>
        <v>0.2</v>
      </c>
      <c r="P83" s="122">
        <f>COUNTIF(Table15[Spawner],Table1[[#This Row],[Spawner Prefab]])</f>
        <v>0</v>
      </c>
      <c r="Q83" s="111">
        <f>ROUND((Table1[[#This Row],[Total in "Castle" scene]]/SUM(Table1[Total in "Castle" scene]))*100,1)</f>
        <v>0</v>
      </c>
      <c r="R83" s="117">
        <f>COUNTIF(Table20[Spawner],Table1[[#This Row],[Spawner Prefab]])</f>
        <v>0</v>
      </c>
      <c r="S83" s="108">
        <f>ROUND((Table1[[#This Row],[Total in "Dark" scene]]/SUM(Table1[Total in "Dark" scene]))*100,1)</f>
        <v>0</v>
      </c>
      <c r="T83" s="123">
        <f>Table1[[#This Row],[Total in "Village" scene]]+Table1[[#This Row],[Total in "Castle" scene]]+Table1[[#This Row],[Total in "Dark" scene]]</f>
        <v>4</v>
      </c>
      <c r="U83" s="110">
        <f>ROUND((Table1[[#This Row],[Total in the game]]/SUM(Table1[Total in the game]))*100,1)</f>
        <v>0.1</v>
      </c>
      <c r="W83" s="148" t="s">
        <v>589</v>
      </c>
      <c r="X83" s="148" t="s">
        <v>343</v>
      </c>
    </row>
    <row r="84" spans="4:24" x14ac:dyDescent="0.25">
      <c r="D84" s="79" t="s">
        <v>76</v>
      </c>
      <c r="E84" s="79" t="s">
        <v>19</v>
      </c>
      <c r="F84" s="79" t="s">
        <v>18</v>
      </c>
      <c r="G84" s="114">
        <v>220</v>
      </c>
      <c r="H84" s="114">
        <v>220</v>
      </c>
      <c r="I84" s="120">
        <v>25</v>
      </c>
      <c r="J84" s="104">
        <v>83</v>
      </c>
      <c r="K84" s="104">
        <v>1</v>
      </c>
      <c r="L84" s="104">
        <v>1</v>
      </c>
      <c r="M84" s="104" t="s">
        <v>9</v>
      </c>
      <c r="N84" s="116">
        <f>COUNTIF(Table7[Spawner],Table1[[#This Row],[Spawner Prefab]])</f>
        <v>6</v>
      </c>
      <c r="O84" s="107">
        <f>ROUND((Table1[[#This Row],[Total in "Village" scene]]/SUM(Table1[Total in "Village" scene]))*100,1)</f>
        <v>0.2</v>
      </c>
      <c r="P84" s="122">
        <f>COUNTIF(Table15[Spawner],Table1[[#This Row],[Spawner Prefab]])</f>
        <v>3</v>
      </c>
      <c r="Q84" s="111">
        <f>ROUND((Table1[[#This Row],[Total in "Castle" scene]]/SUM(Table1[Total in "Castle" scene]))*100,1)</f>
        <v>0.2</v>
      </c>
      <c r="R84" s="117">
        <f>COUNTIF(Table20[Spawner],Table1[[#This Row],[Spawner Prefab]])</f>
        <v>0</v>
      </c>
      <c r="S84" s="108">
        <f>ROUND((Table1[[#This Row],[Total in "Dark" scene]]/SUM(Table1[Total in "Dark" scene]))*100,1)</f>
        <v>0</v>
      </c>
      <c r="T84" s="123">
        <f>Table1[[#This Row],[Total in "Village" scene]]+Table1[[#This Row],[Total in "Castle" scene]]+Table1[[#This Row],[Total in "Dark" scene]]</f>
        <v>9</v>
      </c>
      <c r="U84" s="110">
        <f>ROUND((Table1[[#This Row],[Total in the game]]/SUM(Table1[Total in the game]))*100,1)</f>
        <v>0.2</v>
      </c>
      <c r="W84" s="148" t="s">
        <v>8</v>
      </c>
      <c r="X84" s="148" t="s">
        <v>344</v>
      </c>
    </row>
    <row r="85" spans="4:24" x14ac:dyDescent="0.25">
      <c r="D85" s="79" t="s">
        <v>88</v>
      </c>
      <c r="E85" s="79" t="s">
        <v>571</v>
      </c>
      <c r="F85" s="79" t="s">
        <v>572</v>
      </c>
      <c r="G85" s="114">
        <v>200</v>
      </c>
      <c r="H85" s="114">
        <v>200</v>
      </c>
      <c r="I85" s="120">
        <v>32</v>
      </c>
      <c r="J85" s="104">
        <v>75</v>
      </c>
      <c r="K85" s="104">
        <v>0</v>
      </c>
      <c r="L85" s="104">
        <v>0</v>
      </c>
      <c r="M85" s="104">
        <v>24</v>
      </c>
      <c r="N85" s="116">
        <f>COUNTIF(Table7[Spawner],Table1[[#This Row],[Spawner Prefab]])</f>
        <v>4</v>
      </c>
      <c r="O85" s="107">
        <f>ROUND((Table1[[#This Row],[Total in "Village" scene]]/SUM(Table1[Total in "Village" scene]))*100,1)</f>
        <v>0.2</v>
      </c>
      <c r="P85" s="122">
        <f>COUNTIF(Table15[Spawner],Table1[[#This Row],[Spawner Prefab]])</f>
        <v>0</v>
      </c>
      <c r="Q85" s="111">
        <f>ROUND((Table1[[#This Row],[Total in "Castle" scene]]/SUM(Table1[Total in "Castle" scene]))*100,1)</f>
        <v>0</v>
      </c>
      <c r="R85" s="117">
        <f>COUNTIF(Table20[Spawner],Table1[[#This Row],[Spawner Prefab]])</f>
        <v>0</v>
      </c>
      <c r="S85" s="108">
        <f>ROUND((Table1[[#This Row],[Total in "Dark" scene]]/SUM(Table1[Total in "Dark" scene]))*100,1)</f>
        <v>0</v>
      </c>
      <c r="T85" s="123">
        <f>Table1[[#This Row],[Total in "Village" scene]]+Table1[[#This Row],[Total in "Castle" scene]]+Table1[[#This Row],[Total in "Dark" scene]]</f>
        <v>4</v>
      </c>
      <c r="U85" s="110">
        <f>ROUND((Table1[[#This Row],[Total in the game]]/SUM(Table1[Total in the game]))*100,1)</f>
        <v>0.1</v>
      </c>
      <c r="W85" s="148" t="s">
        <v>478</v>
      </c>
      <c r="X85" s="148" t="s">
        <v>344</v>
      </c>
    </row>
    <row r="86" spans="4:24" x14ac:dyDescent="0.25">
      <c r="D86" s="79" t="s">
        <v>88</v>
      </c>
      <c r="E86" s="79" t="s">
        <v>26</v>
      </c>
      <c r="F86" s="79" t="s">
        <v>24</v>
      </c>
      <c r="G86" s="114">
        <v>200</v>
      </c>
      <c r="H86" s="114">
        <v>200</v>
      </c>
      <c r="I86" s="120">
        <v>32</v>
      </c>
      <c r="J86" s="104">
        <v>75</v>
      </c>
      <c r="K86" s="104">
        <v>0</v>
      </c>
      <c r="L86" s="104">
        <v>0</v>
      </c>
      <c r="M86" s="104">
        <v>40</v>
      </c>
      <c r="N86" s="116">
        <f>COUNTIF(Table7[Spawner],Table1[[#This Row],[Spawner Prefab]])</f>
        <v>18</v>
      </c>
      <c r="O86" s="107">
        <f>ROUND((Table1[[#This Row],[Total in "Village" scene]]/SUM(Table1[Total in "Village" scene]))*100,1)</f>
        <v>0.7</v>
      </c>
      <c r="P86" s="122">
        <f>COUNTIF(Table15[Spawner],Table1[[#This Row],[Spawner Prefab]])</f>
        <v>30</v>
      </c>
      <c r="Q86" s="111">
        <f>ROUND((Table1[[#This Row],[Total in "Castle" scene]]/SUM(Table1[Total in "Castle" scene]))*100,1)</f>
        <v>1.5</v>
      </c>
      <c r="R86" s="117">
        <f>COUNTIF(Table20[Spawner],Table1[[#This Row],[Spawner Prefab]])</f>
        <v>0</v>
      </c>
      <c r="S86" s="108">
        <f>ROUND((Table1[[#This Row],[Total in "Dark" scene]]/SUM(Table1[Total in "Dark" scene]))*100,1)</f>
        <v>0</v>
      </c>
      <c r="T86" s="123">
        <f>Table1[[#This Row],[Total in "Village" scene]]+Table1[[#This Row],[Total in "Castle" scene]]+Table1[[#This Row],[Total in "Dark" scene]]</f>
        <v>48</v>
      </c>
      <c r="U86" s="110">
        <f>ROUND((Table1[[#This Row],[Total in the game]]/SUM(Table1[Total in the game]))*100,1)</f>
        <v>0.9</v>
      </c>
      <c r="W86" s="148" t="s">
        <v>31</v>
      </c>
      <c r="X86" s="148" t="s">
        <v>344</v>
      </c>
    </row>
    <row r="87" spans="4:24" x14ac:dyDescent="0.25">
      <c r="D87" s="79" t="s">
        <v>7341</v>
      </c>
      <c r="E87" s="79" t="s">
        <v>7340</v>
      </c>
      <c r="F87" s="79" t="s">
        <v>7349</v>
      </c>
      <c r="G87" s="114">
        <v>120</v>
      </c>
      <c r="H87" s="114">
        <v>120</v>
      </c>
      <c r="I87" s="120">
        <v>15</v>
      </c>
      <c r="J87" s="104">
        <v>50</v>
      </c>
      <c r="K87" s="104">
        <v>0</v>
      </c>
      <c r="L87" s="104">
        <v>0</v>
      </c>
      <c r="M87" s="104" t="s">
        <v>9</v>
      </c>
      <c r="N87" s="116">
        <f>COUNTIF(Table7[Spawner],Table1[[#This Row],[Spawner Prefab]])</f>
        <v>40</v>
      </c>
      <c r="O87" s="107">
        <f>ROUND((Table1[[#This Row],[Total in "Village" scene]]/SUM(Table1[Total in "Village" scene]))*100,1)</f>
        <v>1.6</v>
      </c>
      <c r="P87" s="122">
        <f>COUNTIF(Table15[Spawner],Table1[[#This Row],[Spawner Prefab]])</f>
        <v>0</v>
      </c>
      <c r="Q87" s="111">
        <f>ROUND((Table1[[#This Row],[Total in "Castle" scene]]/SUM(Table1[Total in "Castle" scene]))*100,1)</f>
        <v>0</v>
      </c>
      <c r="R87" s="117">
        <f>COUNTIF(Table20[Spawner],Table1[[#This Row],[Spawner Prefab]])</f>
        <v>0</v>
      </c>
      <c r="S87" s="108">
        <f>ROUND((Table1[[#This Row],[Total in "Dark" scene]]/SUM(Table1[Total in "Dark" scene]))*100,1)</f>
        <v>0</v>
      </c>
      <c r="T87" s="123">
        <f>Table1[[#This Row],[Total in "Village" scene]]+Table1[[#This Row],[Total in "Castle" scene]]+Table1[[#This Row],[Total in "Dark" scene]]</f>
        <v>40</v>
      </c>
      <c r="U87" s="110">
        <f>ROUND((Table1[[#This Row],[Total in the game]]/SUM(Table1[Total in the game]))*100,1)</f>
        <v>0.8</v>
      </c>
      <c r="W87" s="148" t="s">
        <v>32</v>
      </c>
      <c r="X87" s="148" t="s">
        <v>344</v>
      </c>
    </row>
    <row r="88" spans="4:24" x14ac:dyDescent="0.25">
      <c r="D88" s="79" t="s">
        <v>118</v>
      </c>
      <c r="E88" s="79" t="s">
        <v>130</v>
      </c>
      <c r="F88" s="79" t="s">
        <v>30</v>
      </c>
      <c r="G88" s="114">
        <v>170</v>
      </c>
      <c r="H88" s="114">
        <v>170</v>
      </c>
      <c r="I88" s="120">
        <v>10</v>
      </c>
      <c r="J88" s="104">
        <v>70</v>
      </c>
      <c r="K88" s="104">
        <v>2</v>
      </c>
      <c r="L88" s="104">
        <v>2</v>
      </c>
      <c r="M88" s="104">
        <v>5</v>
      </c>
      <c r="N88" s="116">
        <f>COUNTIF(Table7[Spawner],Table1[[#This Row],[Spawner Prefab]])</f>
        <v>39</v>
      </c>
      <c r="O88" s="107">
        <f>ROUND((Table1[[#This Row],[Total in "Village" scene]]/SUM(Table1[Total in "Village" scene]))*100,1)</f>
        <v>1.5</v>
      </c>
      <c r="P88" s="122">
        <f>COUNTIF(Table15[Spawner],Table1[[#This Row],[Spawner Prefab]])</f>
        <v>71</v>
      </c>
      <c r="Q88" s="111">
        <f>ROUND((Table1[[#This Row],[Total in "Castle" scene]]/SUM(Table1[Total in "Castle" scene]))*100,1)</f>
        <v>3.7</v>
      </c>
      <c r="R88" s="117">
        <f>COUNTIF(Table20[Spawner],Table1[[#This Row],[Spawner Prefab]])</f>
        <v>0</v>
      </c>
      <c r="S88" s="108">
        <f>ROUND((Table1[[#This Row],[Total in "Dark" scene]]/SUM(Table1[Total in "Dark" scene]))*100,1)</f>
        <v>0</v>
      </c>
      <c r="T88" s="123">
        <f>Table1[[#This Row],[Total in "Village" scene]]+Table1[[#This Row],[Total in "Castle" scene]]+Table1[[#This Row],[Total in "Dark" scene]]</f>
        <v>110</v>
      </c>
      <c r="U88" s="110">
        <f>ROUND((Table1[[#This Row],[Total in the game]]/SUM(Table1[Total in the game]))*100,1)</f>
        <v>2.1</v>
      </c>
      <c r="W88" s="148" t="s">
        <v>33</v>
      </c>
      <c r="X88" s="148" t="s">
        <v>344</v>
      </c>
    </row>
    <row r="89" spans="4:24" x14ac:dyDescent="0.25">
      <c r="D89" s="79" t="s">
        <v>587</v>
      </c>
      <c r="E89" s="79" t="s">
        <v>588</v>
      </c>
      <c r="F89" s="79" t="s">
        <v>589</v>
      </c>
      <c r="G89" s="114">
        <v>110</v>
      </c>
      <c r="H89" s="114">
        <v>110</v>
      </c>
      <c r="I89" s="120">
        <v>50</v>
      </c>
      <c r="J89" s="104">
        <v>95</v>
      </c>
      <c r="K89" s="104">
        <v>3</v>
      </c>
      <c r="L89" s="104">
        <v>3</v>
      </c>
      <c r="M89" s="104" t="s">
        <v>9</v>
      </c>
      <c r="N89" s="116">
        <f>COUNTIF(Table7[Spawner],Table1[[#This Row],[Spawner Prefab]])</f>
        <v>0</v>
      </c>
      <c r="O89" s="107">
        <f>ROUND((Table1[[#This Row],[Total in "Village" scene]]/SUM(Table1[Total in "Village" scene]))*100,1)</f>
        <v>0</v>
      </c>
      <c r="P89" s="122">
        <f>COUNTIF(Table15[Spawner],Table1[[#This Row],[Spawner Prefab]])</f>
        <v>0</v>
      </c>
      <c r="Q89" s="111">
        <f>ROUND((Table1[[#This Row],[Total in "Castle" scene]]/SUM(Table1[Total in "Castle" scene]))*100,1)</f>
        <v>0</v>
      </c>
      <c r="R89" s="117">
        <f>COUNTIF(Table20[Spawner],Table1[[#This Row],[Spawner Prefab]])</f>
        <v>3</v>
      </c>
      <c r="S89" s="108">
        <f>ROUND((Table1[[#This Row],[Total in "Dark" scene]]/SUM(Table1[Total in "Dark" scene]))*100,1)</f>
        <v>0.4</v>
      </c>
      <c r="T89" s="123">
        <f>Table1[[#This Row],[Total in "Village" scene]]+Table1[[#This Row],[Total in "Castle" scene]]+Table1[[#This Row],[Total in "Dark" scene]]</f>
        <v>3</v>
      </c>
      <c r="U89" s="110">
        <f>ROUND((Table1[[#This Row],[Total in the game]]/SUM(Table1[Total in the game]))*100,1)</f>
        <v>0.1</v>
      </c>
      <c r="W89" s="148" t="s">
        <v>288</v>
      </c>
      <c r="X89" s="148" t="s">
        <v>344</v>
      </c>
    </row>
    <row r="90" spans="4:24" x14ac:dyDescent="0.25">
      <c r="D90" s="79" t="s">
        <v>77</v>
      </c>
      <c r="E90" s="79" t="s">
        <v>15</v>
      </c>
      <c r="F90" s="79" t="s">
        <v>8</v>
      </c>
      <c r="G90" s="114">
        <v>280</v>
      </c>
      <c r="H90" s="114">
        <v>280</v>
      </c>
      <c r="I90" s="120">
        <v>20</v>
      </c>
      <c r="J90" s="104">
        <v>75</v>
      </c>
      <c r="K90" s="104">
        <v>0</v>
      </c>
      <c r="L90" s="104">
        <v>0</v>
      </c>
      <c r="M90" s="104">
        <v>13</v>
      </c>
      <c r="N90" s="116">
        <f>COUNTIF(Table7[Spawner],Table1[[#This Row],[Spawner Prefab]])</f>
        <v>0</v>
      </c>
      <c r="O90" s="107">
        <f>ROUND((Table1[[#This Row],[Total in "Village" scene]]/SUM(Table1[Total in "Village" scene]))*100,1)</f>
        <v>0</v>
      </c>
      <c r="P90" s="122">
        <f>COUNTIF(Table15[Spawner],Table1[[#This Row],[Spawner Prefab]])</f>
        <v>0</v>
      </c>
      <c r="Q90" s="111">
        <f>ROUND((Table1[[#This Row],[Total in "Castle" scene]]/SUM(Table1[Total in "Castle" scene]))*100,1)</f>
        <v>0</v>
      </c>
      <c r="R90" s="117">
        <f>COUNTIF(Table20[Spawner],Table1[[#This Row],[Spawner Prefab]])</f>
        <v>0</v>
      </c>
      <c r="S90" s="108">
        <f>ROUND((Table1[[#This Row],[Total in "Dark" scene]]/SUM(Table1[Total in "Dark" scene]))*100,1)</f>
        <v>0</v>
      </c>
      <c r="T90" s="123">
        <f>Table1[[#This Row],[Total in "Village" scene]]+Table1[[#This Row],[Total in "Castle" scene]]+Table1[[#This Row],[Total in "Dark" scene]]</f>
        <v>0</v>
      </c>
      <c r="U90" s="110">
        <f>ROUND((Table1[[#This Row],[Total in the game]]/SUM(Table1[Total in the game]))*100,1)</f>
        <v>0</v>
      </c>
      <c r="W90" s="148" t="s">
        <v>291</v>
      </c>
      <c r="X90" s="148" t="s">
        <v>344</v>
      </c>
    </row>
    <row r="91" spans="4:24" x14ac:dyDescent="0.25">
      <c r="D91" s="79" t="s">
        <v>77</v>
      </c>
      <c r="E91" s="79" t="s">
        <v>477</v>
      </c>
      <c r="F91" s="79" t="s">
        <v>478</v>
      </c>
      <c r="G91" s="114">
        <v>280</v>
      </c>
      <c r="H91" s="114">
        <v>280</v>
      </c>
      <c r="I91" s="120">
        <v>20</v>
      </c>
      <c r="J91" s="104">
        <v>75</v>
      </c>
      <c r="K91" s="104">
        <v>0</v>
      </c>
      <c r="L91" s="104">
        <v>0</v>
      </c>
      <c r="M91" s="104">
        <v>13</v>
      </c>
      <c r="N91" s="116">
        <f>COUNTIF(Table7[Spawner],Table1[[#This Row],[Spawner Prefab]])</f>
        <v>0</v>
      </c>
      <c r="O91" s="107">
        <f>ROUND((Table1[[#This Row],[Total in "Village" scene]]/SUM(Table1[Total in "Village" scene]))*100,1)</f>
        <v>0</v>
      </c>
      <c r="P91" s="122">
        <f>COUNTIF(Table15[Spawner],Table1[[#This Row],[Spawner Prefab]])</f>
        <v>0</v>
      </c>
      <c r="Q91" s="111">
        <f>ROUND((Table1[[#This Row],[Total in "Castle" scene]]/SUM(Table1[Total in "Castle" scene]))*100,1)</f>
        <v>0</v>
      </c>
      <c r="R91" s="117">
        <f>COUNTIF(Table20[Spawner],Table1[[#This Row],[Spawner Prefab]])</f>
        <v>0</v>
      </c>
      <c r="S91" s="108">
        <f>ROUND((Table1[[#This Row],[Total in "Dark" scene]]/SUM(Table1[Total in "Dark" scene]))*100,1)</f>
        <v>0</v>
      </c>
      <c r="T91" s="123">
        <f>Table1[[#This Row],[Total in "Village" scene]]+Table1[[#This Row],[Total in "Castle" scene]]+Table1[[#This Row],[Total in "Dark" scene]]</f>
        <v>0</v>
      </c>
      <c r="U91" s="110">
        <f>ROUND((Table1[[#This Row],[Total in the game]]/SUM(Table1[Total in the game]))*100,1)</f>
        <v>0</v>
      </c>
      <c r="W91" s="148" t="s">
        <v>293</v>
      </c>
      <c r="X91" s="148" t="s">
        <v>344</v>
      </c>
    </row>
    <row r="92" spans="4:24" x14ac:dyDescent="0.25">
      <c r="D92" s="79" t="s">
        <v>119</v>
      </c>
      <c r="E92" s="79" t="s">
        <v>46</v>
      </c>
      <c r="F92" s="79" t="s">
        <v>31</v>
      </c>
      <c r="G92" s="114">
        <v>2500</v>
      </c>
      <c r="H92" s="114">
        <v>2500</v>
      </c>
      <c r="I92" s="120">
        <v>0</v>
      </c>
      <c r="J92" s="104">
        <v>263</v>
      </c>
      <c r="K92" s="104">
        <v>5</v>
      </c>
      <c r="L92" s="104">
        <v>5</v>
      </c>
      <c r="M92" s="104">
        <v>350</v>
      </c>
      <c r="N92" s="116">
        <f>COUNTIF(Table7[Spawner],Table1[[#This Row],[Spawner Prefab]])</f>
        <v>15</v>
      </c>
      <c r="O92" s="107">
        <f>ROUND((Table1[[#This Row],[Total in "Village" scene]]/SUM(Table1[Total in "Village" scene]))*100,1)</f>
        <v>0.6</v>
      </c>
      <c r="P92" s="122">
        <f>COUNTIF(Table15[Spawner],Table1[[#This Row],[Spawner Prefab]])</f>
        <v>9</v>
      </c>
      <c r="Q92" s="111">
        <f>ROUND((Table1[[#This Row],[Total in "Castle" scene]]/SUM(Table1[Total in "Castle" scene]))*100,1)</f>
        <v>0.5</v>
      </c>
      <c r="R92" s="117">
        <f>COUNTIF(Table20[Spawner],Table1[[#This Row],[Spawner Prefab]])</f>
        <v>0</v>
      </c>
      <c r="S92" s="108">
        <f>ROUND((Table1[[#This Row],[Total in "Dark" scene]]/SUM(Table1[Total in "Dark" scene]))*100,1)</f>
        <v>0</v>
      </c>
      <c r="T92" s="123">
        <f>Table1[[#This Row],[Total in "Village" scene]]+Table1[[#This Row],[Total in "Castle" scene]]+Table1[[#This Row],[Total in "Dark" scene]]</f>
        <v>24</v>
      </c>
      <c r="U92" s="110">
        <f>ROUND((Table1[[#This Row],[Total in the game]]/SUM(Table1[Total in the game]))*100,1)</f>
        <v>0.5</v>
      </c>
      <c r="W92" s="148" t="s">
        <v>592</v>
      </c>
      <c r="X92" s="148" t="s">
        <v>344</v>
      </c>
    </row>
    <row r="93" spans="4:24" x14ac:dyDescent="0.25">
      <c r="D93" s="79" t="s">
        <v>119</v>
      </c>
      <c r="E93" s="79" t="s">
        <v>47</v>
      </c>
      <c r="F93" s="79" t="s">
        <v>32</v>
      </c>
      <c r="G93" s="114">
        <v>2500</v>
      </c>
      <c r="H93" s="114">
        <v>2500</v>
      </c>
      <c r="I93" s="120">
        <v>0</v>
      </c>
      <c r="J93" s="104">
        <v>263</v>
      </c>
      <c r="K93" s="104">
        <v>5</v>
      </c>
      <c r="L93" s="104">
        <v>5</v>
      </c>
      <c r="M93" s="104">
        <v>350</v>
      </c>
      <c r="N93" s="116">
        <f>COUNTIF(Table7[Spawner],Table1[[#This Row],[Spawner Prefab]])</f>
        <v>9</v>
      </c>
      <c r="O93" s="107">
        <f>ROUND((Table1[[#This Row],[Total in "Village" scene]]/SUM(Table1[Total in "Village" scene]))*100,1)</f>
        <v>0.4</v>
      </c>
      <c r="P93" s="122">
        <f>COUNTIF(Table15[Spawner],Table1[[#This Row],[Spawner Prefab]])</f>
        <v>8</v>
      </c>
      <c r="Q93" s="111">
        <f>ROUND((Table1[[#This Row],[Total in "Castle" scene]]/SUM(Table1[Total in "Castle" scene]))*100,1)</f>
        <v>0.4</v>
      </c>
      <c r="R93" s="117">
        <f>COUNTIF(Table20[Spawner],Table1[[#This Row],[Spawner Prefab]])</f>
        <v>0</v>
      </c>
      <c r="S93" s="108">
        <f>ROUND((Table1[[#This Row],[Total in "Dark" scene]]/SUM(Table1[Total in "Dark" scene]))*100,1)</f>
        <v>0</v>
      </c>
      <c r="T93" s="123">
        <f>Table1[[#This Row],[Total in "Village" scene]]+Table1[[#This Row],[Total in "Castle" scene]]+Table1[[#This Row],[Total in "Dark" scene]]</f>
        <v>17</v>
      </c>
      <c r="U93" s="110">
        <f>ROUND((Table1[[#This Row],[Total in the game]]/SUM(Table1[Total in the game]))*100,1)</f>
        <v>0.3</v>
      </c>
      <c r="W93" s="148" t="s">
        <v>295</v>
      </c>
      <c r="X93" s="148" t="s">
        <v>343</v>
      </c>
    </row>
    <row r="94" spans="4:24" x14ac:dyDescent="0.25">
      <c r="D94" s="79" t="s">
        <v>120</v>
      </c>
      <c r="E94" s="79" t="s">
        <v>48</v>
      </c>
      <c r="F94" s="79" t="s">
        <v>33</v>
      </c>
      <c r="G94" s="114">
        <v>2000</v>
      </c>
      <c r="H94" s="114">
        <v>2000</v>
      </c>
      <c r="I94" s="120">
        <v>0</v>
      </c>
      <c r="J94" s="104">
        <v>175</v>
      </c>
      <c r="K94" s="104">
        <v>5</v>
      </c>
      <c r="L94" s="104">
        <v>5</v>
      </c>
      <c r="M94" s="104">
        <v>150</v>
      </c>
      <c r="N94" s="116">
        <f>COUNTIF(Table7[Spawner],Table1[[#This Row],[Spawner Prefab]])</f>
        <v>4</v>
      </c>
      <c r="O94" s="107">
        <f>ROUND((Table1[[#This Row],[Total in "Village" scene]]/SUM(Table1[Total in "Village" scene]))*100,1)</f>
        <v>0.2</v>
      </c>
      <c r="P94" s="122">
        <f>COUNTIF(Table15[Spawner],Table1[[#This Row],[Spawner Prefab]])</f>
        <v>4</v>
      </c>
      <c r="Q94" s="111">
        <f>ROUND((Table1[[#This Row],[Total in "Castle" scene]]/SUM(Table1[Total in "Castle" scene]))*100,1)</f>
        <v>0.2</v>
      </c>
      <c r="R94" s="117">
        <f>COUNTIF(Table20[Spawner],Table1[[#This Row],[Spawner Prefab]])</f>
        <v>0</v>
      </c>
      <c r="S94" s="108">
        <f>ROUND((Table1[[#This Row],[Total in "Dark" scene]]/SUM(Table1[Total in "Dark" scene]))*100,1)</f>
        <v>0</v>
      </c>
      <c r="T94" s="123">
        <f>Table1[[#This Row],[Total in "Village" scene]]+Table1[[#This Row],[Total in "Castle" scene]]+Table1[[#This Row],[Total in "Dark" scene]]</f>
        <v>8</v>
      </c>
      <c r="U94" s="110">
        <f>ROUND((Table1[[#This Row],[Total in the game]]/SUM(Table1[Total in the game]))*100,1)</f>
        <v>0.2</v>
      </c>
      <c r="W94" s="148" t="s">
        <v>298</v>
      </c>
      <c r="X94" s="148" t="s">
        <v>344</v>
      </c>
    </row>
    <row r="95" spans="4:24" x14ac:dyDescent="0.25">
      <c r="D95" s="79" t="s">
        <v>120</v>
      </c>
      <c r="E95" s="79" t="s">
        <v>287</v>
      </c>
      <c r="F95" s="79" t="s">
        <v>288</v>
      </c>
      <c r="G95" s="114">
        <v>2000</v>
      </c>
      <c r="H95" s="114">
        <v>2000</v>
      </c>
      <c r="I95" s="120">
        <v>0</v>
      </c>
      <c r="J95" s="104">
        <v>175</v>
      </c>
      <c r="K95" s="104">
        <v>5</v>
      </c>
      <c r="L95" s="104">
        <v>5</v>
      </c>
      <c r="M95" s="104">
        <v>150</v>
      </c>
      <c r="N95" s="116">
        <f>COUNTIF(Table7[Spawner],Table1[[#This Row],[Spawner Prefab]])</f>
        <v>20</v>
      </c>
      <c r="O95" s="107">
        <f>ROUND((Table1[[#This Row],[Total in "Village" scene]]/SUM(Table1[Total in "Village" scene]))*100,1)</f>
        <v>0.8</v>
      </c>
      <c r="P95" s="122">
        <f>COUNTIF(Table15[Spawner],Table1[[#This Row],[Spawner Prefab]])</f>
        <v>9</v>
      </c>
      <c r="Q95" s="111">
        <f>ROUND((Table1[[#This Row],[Total in "Castle" scene]]/SUM(Table1[Total in "Castle" scene]))*100,1)</f>
        <v>0.5</v>
      </c>
      <c r="R95" s="117">
        <f>COUNTIF(Table20[Spawner],Table1[[#This Row],[Spawner Prefab]])</f>
        <v>0</v>
      </c>
      <c r="S95" s="108">
        <f>ROUND((Table1[[#This Row],[Total in "Dark" scene]]/SUM(Table1[Total in "Dark" scene]))*100,1)</f>
        <v>0</v>
      </c>
      <c r="T95" s="123">
        <f>Table1[[#This Row],[Total in "Village" scene]]+Table1[[#This Row],[Total in "Castle" scene]]+Table1[[#This Row],[Total in "Dark" scene]]</f>
        <v>29</v>
      </c>
      <c r="U95" s="110">
        <f>ROUND((Table1[[#This Row],[Total in the game]]/SUM(Table1[Total in the game]))*100,1)</f>
        <v>0.6</v>
      </c>
      <c r="W95" s="148" t="s">
        <v>301</v>
      </c>
      <c r="X95" s="148" t="s">
        <v>344</v>
      </c>
    </row>
    <row r="96" spans="4:24" x14ac:dyDescent="0.25">
      <c r="D96" s="79" t="s">
        <v>289</v>
      </c>
      <c r="E96" s="79" t="s">
        <v>290</v>
      </c>
      <c r="F96" s="79" t="s">
        <v>291</v>
      </c>
      <c r="G96" s="114">
        <v>1500</v>
      </c>
      <c r="H96" s="114">
        <v>1500</v>
      </c>
      <c r="I96" s="120">
        <v>2</v>
      </c>
      <c r="J96" s="104">
        <v>130</v>
      </c>
      <c r="K96" s="104">
        <v>4</v>
      </c>
      <c r="L96" s="104">
        <v>4</v>
      </c>
      <c r="M96" s="104">
        <v>25</v>
      </c>
      <c r="N96" s="116">
        <f>COUNTIF(Table7[Spawner],Table1[[#This Row],[Spawner Prefab]])</f>
        <v>33</v>
      </c>
      <c r="O96" s="107">
        <f>ROUND((Table1[[#This Row],[Total in "Village" scene]]/SUM(Table1[Total in "Village" scene]))*100,1)</f>
        <v>1.3</v>
      </c>
      <c r="P96" s="122">
        <f>COUNTIF(Table15[Spawner],Table1[[#This Row],[Spawner Prefab]])</f>
        <v>5</v>
      </c>
      <c r="Q96" s="111">
        <f>ROUND((Table1[[#This Row],[Total in "Castle" scene]]/SUM(Table1[Total in "Castle" scene]))*100,1)</f>
        <v>0.3</v>
      </c>
      <c r="R96" s="117">
        <f>COUNTIF(Table20[Spawner],Table1[[#This Row],[Spawner Prefab]])</f>
        <v>0</v>
      </c>
      <c r="S96" s="108">
        <f>ROUND((Table1[[#This Row],[Total in "Dark" scene]]/SUM(Table1[Total in "Dark" scene]))*100,1)</f>
        <v>0</v>
      </c>
      <c r="T96" s="123">
        <f>Table1[[#This Row],[Total in "Village" scene]]+Table1[[#This Row],[Total in "Castle" scene]]+Table1[[#This Row],[Total in "Dark" scene]]</f>
        <v>38</v>
      </c>
      <c r="U96" s="110">
        <f>ROUND((Table1[[#This Row],[Total in the game]]/SUM(Table1[Total in the game]))*100,1)</f>
        <v>0.7</v>
      </c>
      <c r="W96" s="148" t="s">
        <v>304</v>
      </c>
      <c r="X96" s="148" t="s">
        <v>343</v>
      </c>
    </row>
    <row r="97" spans="4:24" x14ac:dyDescent="0.25">
      <c r="D97" s="79" t="s">
        <v>289</v>
      </c>
      <c r="E97" s="79" t="s">
        <v>292</v>
      </c>
      <c r="F97" s="79" t="s">
        <v>293</v>
      </c>
      <c r="G97" s="114">
        <v>1500</v>
      </c>
      <c r="H97" s="114">
        <v>1500</v>
      </c>
      <c r="I97" s="120">
        <v>2</v>
      </c>
      <c r="J97" s="104">
        <v>130</v>
      </c>
      <c r="K97" s="104">
        <v>4</v>
      </c>
      <c r="L97" s="104">
        <v>4</v>
      </c>
      <c r="M97" s="104">
        <v>25</v>
      </c>
      <c r="N97" s="116">
        <f>COUNTIF(Table7[Spawner],Table1[[#This Row],[Spawner Prefab]])</f>
        <v>34</v>
      </c>
      <c r="O97" s="107">
        <f>ROUND((Table1[[#This Row],[Total in "Village" scene]]/SUM(Table1[Total in "Village" scene]))*100,1)</f>
        <v>1.3</v>
      </c>
      <c r="P97" s="122">
        <f>COUNTIF(Table15[Spawner],Table1[[#This Row],[Spawner Prefab]])</f>
        <v>34</v>
      </c>
      <c r="Q97" s="111">
        <f>ROUND((Table1[[#This Row],[Total in "Castle" scene]]/SUM(Table1[Total in "Castle" scene]))*100,1)</f>
        <v>1.7</v>
      </c>
      <c r="R97" s="117">
        <f>COUNTIF(Table20[Spawner],Table1[[#This Row],[Spawner Prefab]])</f>
        <v>0</v>
      </c>
      <c r="S97" s="108">
        <f>ROUND((Table1[[#This Row],[Total in "Dark" scene]]/SUM(Table1[Total in "Dark" scene]))*100,1)</f>
        <v>0</v>
      </c>
      <c r="T97" s="123">
        <f>Table1[[#This Row],[Total in "Village" scene]]+Table1[[#This Row],[Total in "Castle" scene]]+Table1[[#This Row],[Total in "Dark" scene]]</f>
        <v>68</v>
      </c>
      <c r="U97" s="110">
        <f>ROUND((Table1[[#This Row],[Total in the game]]/SUM(Table1[Total in the game]))*100,1)</f>
        <v>1.3</v>
      </c>
      <c r="W97" s="148" t="s">
        <v>656</v>
      </c>
      <c r="X97" s="148" t="s">
        <v>343</v>
      </c>
    </row>
    <row r="98" spans="4:24" x14ac:dyDescent="0.25">
      <c r="D98" s="79" t="s">
        <v>590</v>
      </c>
      <c r="E98" s="79" t="s">
        <v>591</v>
      </c>
      <c r="F98" s="79" t="s">
        <v>592</v>
      </c>
      <c r="G98" s="114">
        <v>210</v>
      </c>
      <c r="H98" s="114">
        <v>210</v>
      </c>
      <c r="I98" s="120">
        <v>15</v>
      </c>
      <c r="J98" s="104">
        <v>95</v>
      </c>
      <c r="K98" s="104">
        <v>4</v>
      </c>
      <c r="L98" s="104">
        <v>4</v>
      </c>
      <c r="M98" s="104">
        <v>15</v>
      </c>
      <c r="N98" s="116">
        <f>COUNTIF(Table7[Spawner],Table1[[#This Row],[Spawner Prefab]])</f>
        <v>0</v>
      </c>
      <c r="O98" s="107">
        <f>ROUND((Table1[[#This Row],[Total in "Village" scene]]/SUM(Table1[Total in "Village" scene]))*100,1)</f>
        <v>0</v>
      </c>
      <c r="P98" s="122">
        <f>COUNTIF(Table15[Spawner],Table1[[#This Row],[Spawner Prefab]])</f>
        <v>0</v>
      </c>
      <c r="Q98" s="111">
        <f>ROUND((Table1[[#This Row],[Total in "Castle" scene]]/SUM(Table1[Total in "Castle" scene]))*100,1)</f>
        <v>0</v>
      </c>
      <c r="R98" s="117">
        <f>COUNTIF(Table20[Spawner],Table1[[#This Row],[Spawner Prefab]])</f>
        <v>24</v>
      </c>
      <c r="S98" s="108">
        <f>ROUND((Table1[[#This Row],[Total in "Dark" scene]]/SUM(Table1[Total in "Dark" scene]))*100,1)</f>
        <v>3.1</v>
      </c>
      <c r="T98" s="123">
        <f>Table1[[#This Row],[Total in "Village" scene]]+Table1[[#This Row],[Total in "Castle" scene]]+Table1[[#This Row],[Total in "Dark" scene]]</f>
        <v>24</v>
      </c>
      <c r="U98" s="110">
        <f>ROUND((Table1[[#This Row],[Total in the game]]/SUM(Table1[Total in the game]))*100,1)</f>
        <v>0.5</v>
      </c>
      <c r="W98" s="148" t="s">
        <v>649</v>
      </c>
      <c r="X98" s="148" t="s">
        <v>343</v>
      </c>
    </row>
    <row r="99" spans="4:24" ht="15" customHeight="1" x14ac:dyDescent="0.25">
      <c r="D99" s="79" t="s">
        <v>122</v>
      </c>
      <c r="E99" s="79" t="s">
        <v>294</v>
      </c>
      <c r="F99" s="79" t="s">
        <v>295</v>
      </c>
      <c r="G99" s="114">
        <v>200</v>
      </c>
      <c r="H99" s="114">
        <v>200</v>
      </c>
      <c r="I99" s="120">
        <v>10</v>
      </c>
      <c r="J99" s="104">
        <v>28</v>
      </c>
      <c r="K99" s="104">
        <v>1</v>
      </c>
      <c r="L99" s="104">
        <v>1</v>
      </c>
      <c r="M99" s="104" t="s">
        <v>9</v>
      </c>
      <c r="N99" s="116">
        <f>COUNTIF(Table7[Spawner],Table1[[#This Row],[Spawner Prefab]])</f>
        <v>8</v>
      </c>
      <c r="O99" s="107">
        <f>ROUND((Table1[[#This Row],[Total in "Village" scene]]/SUM(Table1[Total in "Village" scene]))*100,1)</f>
        <v>0.3</v>
      </c>
      <c r="P99" s="122">
        <f>COUNTIF(Table15[Spawner],Table1[[#This Row],[Spawner Prefab]])</f>
        <v>18</v>
      </c>
      <c r="Q99" s="111">
        <f>ROUND((Table1[[#This Row],[Total in "Castle" scene]]/SUM(Table1[Total in "Castle" scene]))*100,1)</f>
        <v>0.9</v>
      </c>
      <c r="R99" s="117">
        <f>COUNTIF(Table20[Spawner],Table1[[#This Row],[Spawner Prefab]])</f>
        <v>3</v>
      </c>
      <c r="S99" s="108">
        <f>ROUND((Table1[[#This Row],[Total in "Dark" scene]]/SUM(Table1[Total in "Dark" scene]))*100,1)</f>
        <v>0.4</v>
      </c>
      <c r="T99" s="123">
        <f>Table1[[#This Row],[Total in "Village" scene]]+Table1[[#This Row],[Total in "Castle" scene]]+Table1[[#This Row],[Total in "Dark" scene]]</f>
        <v>29</v>
      </c>
      <c r="U99" s="110">
        <f>ROUND((Table1[[#This Row],[Total in the game]]/SUM(Table1[Total in the game]))*100,1)</f>
        <v>0.6</v>
      </c>
      <c r="W99" s="148" t="s">
        <v>645</v>
      </c>
      <c r="X99" s="148" t="s">
        <v>343</v>
      </c>
    </row>
    <row r="100" spans="4:24" ht="15.75" customHeight="1" x14ac:dyDescent="0.25">
      <c r="D100" s="79" t="s">
        <v>296</v>
      </c>
      <c r="E100" s="79" t="s">
        <v>297</v>
      </c>
      <c r="F100" s="79" t="s">
        <v>298</v>
      </c>
      <c r="G100" s="114">
        <v>170</v>
      </c>
      <c r="H100" s="114">
        <v>170</v>
      </c>
      <c r="I100" s="120">
        <v>5</v>
      </c>
      <c r="J100" s="104">
        <v>28</v>
      </c>
      <c r="K100" s="104">
        <v>1</v>
      </c>
      <c r="L100" s="104">
        <v>1</v>
      </c>
      <c r="M100" s="104">
        <v>2</v>
      </c>
      <c r="N100" s="116">
        <f>COUNTIF(Table7[Spawner],Table1[[#This Row],[Spawner Prefab]])</f>
        <v>18</v>
      </c>
      <c r="O100" s="107">
        <f>ROUND((Table1[[#This Row],[Total in "Village" scene]]/SUM(Table1[Total in "Village" scene]))*100,1)</f>
        <v>0.7</v>
      </c>
      <c r="P100" s="122">
        <f>COUNTIF(Table15[Spawner],Table1[[#This Row],[Spawner Prefab]])</f>
        <v>18</v>
      </c>
      <c r="Q100" s="111">
        <f>ROUND((Table1[[#This Row],[Total in "Castle" scene]]/SUM(Table1[Total in "Castle" scene]))*100,1)</f>
        <v>0.9</v>
      </c>
      <c r="R100" s="117">
        <f>COUNTIF(Table20[Spawner],Table1[[#This Row],[Spawner Prefab]])</f>
        <v>0</v>
      </c>
      <c r="S100" s="108">
        <f>ROUND((Table1[[#This Row],[Total in "Dark" scene]]/SUM(Table1[Total in "Dark" scene]))*100,1)</f>
        <v>0</v>
      </c>
      <c r="T100" s="123">
        <f>Table1[[#This Row],[Total in "Village" scene]]+Table1[[#This Row],[Total in "Castle" scene]]+Table1[[#This Row],[Total in "Dark" scene]]</f>
        <v>36</v>
      </c>
      <c r="U100" s="110">
        <f>ROUND((Table1[[#This Row],[Total in the game]]/SUM(Table1[Total in the game]))*100,1)</f>
        <v>0.7</v>
      </c>
      <c r="W100" s="149" t="s">
        <v>647</v>
      </c>
      <c r="X100" s="149" t="s">
        <v>343</v>
      </c>
    </row>
    <row r="101" spans="4:24" x14ac:dyDescent="0.25">
      <c r="D101" s="79" t="s">
        <v>299</v>
      </c>
      <c r="E101" s="79" t="s">
        <v>300</v>
      </c>
      <c r="F101" s="79" t="s">
        <v>301</v>
      </c>
      <c r="G101" s="114">
        <v>220</v>
      </c>
      <c r="H101" s="114">
        <v>220</v>
      </c>
      <c r="I101" s="120">
        <v>8</v>
      </c>
      <c r="J101" s="104">
        <v>35</v>
      </c>
      <c r="K101" s="104">
        <v>0</v>
      </c>
      <c r="L101" s="104">
        <v>0</v>
      </c>
      <c r="M101" s="104">
        <v>8</v>
      </c>
      <c r="N101" s="116">
        <f>COUNTIF(Table7[Spawner],Table1[[#This Row],[Spawner Prefab]])</f>
        <v>27</v>
      </c>
      <c r="O101" s="107">
        <f>ROUND((Table1[[#This Row],[Total in "Village" scene]]/SUM(Table1[Total in "Village" scene]))*100,1)</f>
        <v>1.1000000000000001</v>
      </c>
      <c r="P101" s="122">
        <f>COUNTIF(Table15[Spawner],Table1[[#This Row],[Spawner Prefab]])</f>
        <v>17</v>
      </c>
      <c r="Q101" s="111">
        <f>ROUND((Table1[[#This Row],[Total in "Castle" scene]]/SUM(Table1[Total in "Castle" scene]))*100,1)</f>
        <v>0.9</v>
      </c>
      <c r="R101" s="117">
        <f>COUNTIF(Table20[Spawner],Table1[[#This Row],[Spawner Prefab]])</f>
        <v>0</v>
      </c>
      <c r="S101" s="108">
        <f>ROUND((Table1[[#This Row],[Total in "Dark" scene]]/SUM(Table1[Total in "Dark" scene]))*100,1)</f>
        <v>0</v>
      </c>
      <c r="T101" s="123">
        <f>Table1[[#This Row],[Total in "Village" scene]]+Table1[[#This Row],[Total in "Castle" scene]]+Table1[[#This Row],[Total in "Dark" scene]]</f>
        <v>44</v>
      </c>
      <c r="U101" s="110">
        <f>ROUND((Table1[[#This Row],[Total in the game]]/SUM(Table1[Total in the game]))*100,1)</f>
        <v>0.8</v>
      </c>
      <c r="W101" s="148" t="s">
        <v>547</v>
      </c>
      <c r="X101" s="148" t="s">
        <v>343</v>
      </c>
    </row>
    <row r="102" spans="4:24" x14ac:dyDescent="0.25">
      <c r="D102" s="79" t="s">
        <v>302</v>
      </c>
      <c r="E102" s="79" t="s">
        <v>303</v>
      </c>
      <c r="F102" s="79" t="s">
        <v>304</v>
      </c>
      <c r="G102" s="114">
        <v>120</v>
      </c>
      <c r="H102" s="114">
        <v>120</v>
      </c>
      <c r="I102" s="120">
        <v>2</v>
      </c>
      <c r="J102" s="104">
        <v>25</v>
      </c>
      <c r="K102" s="104">
        <v>0</v>
      </c>
      <c r="L102" s="104">
        <v>0</v>
      </c>
      <c r="M102" s="104" t="s">
        <v>9</v>
      </c>
      <c r="N102" s="116">
        <f>COUNTIF(Table7[Spawner],Table1[[#This Row],[Spawner Prefab]])</f>
        <v>62</v>
      </c>
      <c r="O102" s="107">
        <f>ROUND((Table1[[#This Row],[Total in "Village" scene]]/SUM(Table1[Total in "Village" scene]))*100,1)</f>
        <v>2.5</v>
      </c>
      <c r="P102" s="122">
        <f>COUNTIF(Table15[Spawner],Table1[[#This Row],[Spawner Prefab]])</f>
        <v>87</v>
      </c>
      <c r="Q102" s="111">
        <f>ROUND((Table1[[#This Row],[Total in "Castle" scene]]/SUM(Table1[Total in "Castle" scene]))*100,1)</f>
        <v>4.5</v>
      </c>
      <c r="R102" s="117">
        <f>COUNTIF(Table20[Spawner],Table1[[#This Row],[Spawner Prefab]])</f>
        <v>51</v>
      </c>
      <c r="S102" s="108">
        <f>ROUND((Table1[[#This Row],[Total in "Dark" scene]]/SUM(Table1[Total in "Dark" scene]))*100,1)</f>
        <v>6.6</v>
      </c>
      <c r="T102" s="123">
        <f>Table1[[#This Row],[Total in "Village" scene]]+Table1[[#This Row],[Total in "Castle" scene]]+Table1[[#This Row],[Total in "Dark" scene]]</f>
        <v>200</v>
      </c>
      <c r="U102" s="110">
        <f>ROUND((Table1[[#This Row],[Total in the game]]/SUM(Table1[Total in the game]))*100,1)</f>
        <v>3.8</v>
      </c>
      <c r="W102" s="148" t="s">
        <v>442</v>
      </c>
      <c r="X102" s="148" t="s">
        <v>344</v>
      </c>
    </row>
    <row r="103" spans="4:24" x14ac:dyDescent="0.25">
      <c r="D103" s="79" t="s">
        <v>302</v>
      </c>
      <c r="E103" s="79" t="s">
        <v>650</v>
      </c>
      <c r="F103" s="79" t="s">
        <v>649</v>
      </c>
      <c r="G103" s="114">
        <v>120</v>
      </c>
      <c r="H103" s="114">
        <v>120</v>
      </c>
      <c r="I103" s="120">
        <v>2</v>
      </c>
      <c r="J103" s="104">
        <v>25</v>
      </c>
      <c r="K103" s="104">
        <v>0</v>
      </c>
      <c r="L103" s="104">
        <v>0</v>
      </c>
      <c r="M103" s="104" t="s">
        <v>9</v>
      </c>
      <c r="N103" s="116">
        <f>COUNTIF(Table7[Spawner],Table1[[#This Row],[Spawner Prefab]])</f>
        <v>0</v>
      </c>
      <c r="O103" s="107">
        <f>ROUND((Table1[[#This Row],[Total in "Village" scene]]/SUM(Table1[Total in "Village" scene]))*100,1)</f>
        <v>0</v>
      </c>
      <c r="P103" s="122">
        <f>COUNTIF(Table15[Spawner],Table1[[#This Row],[Spawner Prefab]])</f>
        <v>0</v>
      </c>
      <c r="Q103" s="111">
        <f>ROUND((Table1[[#This Row],[Total in "Castle" scene]]/SUM(Table1[Total in "Castle" scene]))*100,1)</f>
        <v>0</v>
      </c>
      <c r="R103" s="117">
        <f>COUNTIF(Table20[Spawner],Table1[[#This Row],[Spawner Prefab]])</f>
        <v>0</v>
      </c>
      <c r="S103" s="108">
        <f>ROUND((Table1[[#This Row],[Total in "Dark" scene]]/SUM(Table1[Total in "Dark" scene]))*100,1)</f>
        <v>0</v>
      </c>
      <c r="T103" s="123">
        <f>Table1[[#This Row],[Total in "Village" scene]]+Table1[[#This Row],[Total in "Castle" scene]]+Table1[[#This Row],[Total in "Dark" scene]]</f>
        <v>0</v>
      </c>
      <c r="U103" s="110">
        <f>ROUND((Table1[[#This Row],[Total in the game]]/SUM(Table1[Total in the game]))*100,1)</f>
        <v>0</v>
      </c>
      <c r="W103" s="148" t="s">
        <v>306</v>
      </c>
      <c r="X103" s="148" t="s">
        <v>343</v>
      </c>
    </row>
    <row r="104" spans="4:24" x14ac:dyDescent="0.25">
      <c r="D104" s="79" t="s">
        <v>302</v>
      </c>
      <c r="E104" s="79" t="s">
        <v>646</v>
      </c>
      <c r="F104" s="79" t="s">
        <v>645</v>
      </c>
      <c r="G104" s="114">
        <v>120</v>
      </c>
      <c r="H104" s="114">
        <v>120</v>
      </c>
      <c r="I104" s="120">
        <v>2</v>
      </c>
      <c r="J104" s="104">
        <v>25</v>
      </c>
      <c r="K104" s="104">
        <v>0</v>
      </c>
      <c r="L104" s="104">
        <v>0</v>
      </c>
      <c r="M104" s="104" t="s">
        <v>9</v>
      </c>
      <c r="N104" s="116">
        <f>COUNTIF(Table7[Spawner],Table1[[#This Row],[Spawner Prefab]])</f>
        <v>0</v>
      </c>
      <c r="O104" s="107">
        <f>ROUND((Table1[[#This Row],[Total in "Village" scene]]/SUM(Table1[Total in "Village" scene]))*100,1)</f>
        <v>0</v>
      </c>
      <c r="P104" s="122">
        <f>COUNTIF(Table15[Spawner],Table1[[#This Row],[Spawner Prefab]])</f>
        <v>0</v>
      </c>
      <c r="Q104" s="111">
        <f>ROUND((Table1[[#This Row],[Total in "Castle" scene]]/SUM(Table1[Total in "Castle" scene]))*100,1)</f>
        <v>0</v>
      </c>
      <c r="R104" s="117">
        <f>COUNTIF(Table20[Spawner],Table1[[#This Row],[Spawner Prefab]])</f>
        <v>0</v>
      </c>
      <c r="S104" s="108">
        <f>ROUND((Table1[[#This Row],[Total in "Dark" scene]]/SUM(Table1[Total in "Dark" scene]))*100,1)</f>
        <v>0</v>
      </c>
      <c r="T104" s="123">
        <f>Table1[[#This Row],[Total in "Village" scene]]+Table1[[#This Row],[Total in "Castle" scene]]+Table1[[#This Row],[Total in "Dark" scene]]</f>
        <v>0</v>
      </c>
      <c r="U104" s="110">
        <f>ROUND((Table1[[#This Row],[Total in the game]]/SUM(Table1[Total in the game]))*100,1)</f>
        <v>0</v>
      </c>
      <c r="W104" s="148" t="s">
        <v>308</v>
      </c>
      <c r="X104" s="148" t="s">
        <v>343</v>
      </c>
    </row>
    <row r="105" spans="4:24" x14ac:dyDescent="0.25">
      <c r="D105" s="79" t="s">
        <v>302</v>
      </c>
      <c r="E105" s="79" t="s">
        <v>648</v>
      </c>
      <c r="F105" s="79" t="s">
        <v>647</v>
      </c>
      <c r="G105" s="114">
        <v>120</v>
      </c>
      <c r="H105" s="114">
        <v>120</v>
      </c>
      <c r="I105" s="120">
        <v>2</v>
      </c>
      <c r="J105" s="104">
        <v>25</v>
      </c>
      <c r="K105" s="104">
        <v>0</v>
      </c>
      <c r="L105" s="104">
        <v>0</v>
      </c>
      <c r="M105" s="104" t="s">
        <v>9</v>
      </c>
      <c r="N105" s="116">
        <f>COUNTIF(Table7[Spawner],Table1[[#This Row],[Spawner Prefab]])</f>
        <v>0</v>
      </c>
      <c r="O105" s="107">
        <f>ROUND((Table1[[#This Row],[Total in "Village" scene]]/SUM(Table1[Total in "Village" scene]))*100,1)</f>
        <v>0</v>
      </c>
      <c r="P105" s="122">
        <f>COUNTIF(Table15[Spawner],Table1[[#This Row],[Spawner Prefab]])</f>
        <v>0</v>
      </c>
      <c r="Q105" s="111">
        <f>ROUND((Table1[[#This Row],[Total in "Castle" scene]]/SUM(Table1[Total in "Castle" scene]))*100,1)</f>
        <v>0</v>
      </c>
      <c r="R105" s="117">
        <f>COUNTIF(Table20[Spawner],Table1[[#This Row],[Spawner Prefab]])</f>
        <v>0</v>
      </c>
      <c r="S105" s="108">
        <f>ROUND((Table1[[#This Row],[Total in "Dark" scene]]/SUM(Table1[Total in "Dark" scene]))*100,1)</f>
        <v>0</v>
      </c>
      <c r="T105" s="123">
        <f>Table1[[#This Row],[Total in "Village" scene]]+Table1[[#This Row],[Total in "Castle" scene]]+Table1[[#This Row],[Total in "Dark" scene]]</f>
        <v>0</v>
      </c>
      <c r="U105" s="110">
        <f>ROUND((Table1[[#This Row],[Total in the game]]/SUM(Table1[Total in the game]))*100,1)</f>
        <v>0</v>
      </c>
      <c r="W105" s="148" t="s">
        <v>350</v>
      </c>
      <c r="X105" s="148" t="s">
        <v>343</v>
      </c>
    </row>
    <row r="106" spans="4:24" x14ac:dyDescent="0.25">
      <c r="D106" s="79" t="s">
        <v>302</v>
      </c>
      <c r="E106" s="79" t="s">
        <v>546</v>
      </c>
      <c r="F106" s="79" t="s">
        <v>547</v>
      </c>
      <c r="G106" s="114">
        <v>120</v>
      </c>
      <c r="H106" s="114">
        <v>120</v>
      </c>
      <c r="I106" s="120">
        <v>2</v>
      </c>
      <c r="J106" s="104">
        <v>25</v>
      </c>
      <c r="K106" s="104">
        <v>0</v>
      </c>
      <c r="L106" s="104">
        <v>0</v>
      </c>
      <c r="M106" s="104" t="s">
        <v>9</v>
      </c>
      <c r="N106" s="116">
        <f>COUNTIF(Table7[Spawner],Table1[[#This Row],[Spawner Prefab]])</f>
        <v>1</v>
      </c>
      <c r="O106" s="107">
        <f>ROUND((Table1[[#This Row],[Total in "Village" scene]]/SUM(Table1[Total in "Village" scene]))*100,1)</f>
        <v>0</v>
      </c>
      <c r="P106" s="122">
        <f>COUNTIF(Table15[Spawner],Table1[[#This Row],[Spawner Prefab]])</f>
        <v>0</v>
      </c>
      <c r="Q106" s="111">
        <f>ROUND((Table1[[#This Row],[Total in "Castle" scene]]/SUM(Table1[Total in "Castle" scene]))*100,1)</f>
        <v>0</v>
      </c>
      <c r="R106" s="117">
        <f>COUNTIF(Table20[Spawner],Table1[[#This Row],[Spawner Prefab]])</f>
        <v>1</v>
      </c>
      <c r="S106" s="108">
        <f>ROUND((Table1[[#This Row],[Total in "Dark" scene]]/SUM(Table1[Total in "Dark" scene]))*100,1)</f>
        <v>0.1</v>
      </c>
      <c r="T106" s="123">
        <f>Table1[[#This Row],[Total in "Village" scene]]+Table1[[#This Row],[Total in "Castle" scene]]+Table1[[#This Row],[Total in "Dark" scene]]</f>
        <v>2</v>
      </c>
      <c r="U106" s="110">
        <f>ROUND((Table1[[#This Row],[Total in the game]]/SUM(Table1[Total in the game]))*100,1)</f>
        <v>0</v>
      </c>
      <c r="W106" s="148" t="s">
        <v>310</v>
      </c>
      <c r="X106" s="148" t="s">
        <v>343</v>
      </c>
    </row>
    <row r="107" spans="4:24" x14ac:dyDescent="0.25">
      <c r="D107" s="79" t="s">
        <v>302</v>
      </c>
      <c r="E107" s="79" t="s">
        <v>651</v>
      </c>
      <c r="F107" s="79" t="s">
        <v>656</v>
      </c>
      <c r="G107" s="114">
        <v>120</v>
      </c>
      <c r="H107" s="114">
        <v>120</v>
      </c>
      <c r="I107" s="120">
        <v>2</v>
      </c>
      <c r="J107" s="104">
        <v>25</v>
      </c>
      <c r="K107" s="104">
        <v>0</v>
      </c>
      <c r="L107" s="104">
        <v>0</v>
      </c>
      <c r="M107" s="104" t="s">
        <v>9</v>
      </c>
      <c r="N107" s="116">
        <f>COUNTIF(Table7[Spawner],Table1[[#This Row],[Spawner Prefab]])</f>
        <v>0</v>
      </c>
      <c r="O107" s="107">
        <f>ROUND((Table1[[#This Row],[Total in "Village" scene]]/SUM(Table1[Total in "Village" scene]))*100,1)</f>
        <v>0</v>
      </c>
      <c r="P107" s="122">
        <f>COUNTIF(Table15[Spawner],Table1[[#This Row],[Spawner Prefab]])</f>
        <v>0</v>
      </c>
      <c r="Q107" s="111">
        <f>ROUND((Table1[[#This Row],[Total in "Castle" scene]]/SUM(Table1[Total in "Castle" scene]))*100,1)</f>
        <v>0</v>
      </c>
      <c r="R107" s="117">
        <f>COUNTIF(Table20[Spawner],Table1[[#This Row],[Spawner Prefab]])</f>
        <v>0</v>
      </c>
      <c r="S107" s="108">
        <f>ROUND((Table1[[#This Row],[Total in "Dark" scene]]/SUM(Table1[Total in "Dark" scene]))*100,1)</f>
        <v>0</v>
      </c>
      <c r="T107" s="123">
        <f>Table1[[#This Row],[Total in "Village" scene]]+Table1[[#This Row],[Total in "Castle" scene]]+Table1[[#This Row],[Total in "Dark" scene]]</f>
        <v>0</v>
      </c>
      <c r="U107" s="110">
        <f>ROUND((Table1[[#This Row],[Total in the game]]/SUM(Table1[Total in the game]))*100,1)</f>
        <v>0</v>
      </c>
      <c r="W107" s="148" t="s">
        <v>312</v>
      </c>
      <c r="X107" s="148" t="s">
        <v>343</v>
      </c>
    </row>
    <row r="108" spans="4:24" x14ac:dyDescent="0.25">
      <c r="D108" s="79" t="s">
        <v>440</v>
      </c>
      <c r="E108" s="79" t="s">
        <v>441</v>
      </c>
      <c r="F108" s="79" t="s">
        <v>442</v>
      </c>
      <c r="G108" s="114">
        <v>280</v>
      </c>
      <c r="H108" s="114">
        <v>280</v>
      </c>
      <c r="I108" s="120">
        <v>20</v>
      </c>
      <c r="J108" s="104">
        <v>70</v>
      </c>
      <c r="K108" s="104">
        <v>2</v>
      </c>
      <c r="L108" s="104">
        <v>2</v>
      </c>
      <c r="M108" s="104" t="s">
        <v>9</v>
      </c>
      <c r="N108" s="116">
        <f>COUNTIF(Table7[Spawner],Table1[[#This Row],[Spawner Prefab]])</f>
        <v>22</v>
      </c>
      <c r="O108" s="107">
        <f>ROUND((Table1[[#This Row],[Total in "Village" scene]]/SUM(Table1[Total in "Village" scene]))*100,1)</f>
        <v>0.9</v>
      </c>
      <c r="P108" s="122">
        <f>COUNTIF(Table15[Spawner],Table1[[#This Row],[Spawner Prefab]])</f>
        <v>7</v>
      </c>
      <c r="Q108" s="111">
        <f>ROUND((Table1[[#This Row],[Total in "Castle" scene]]/SUM(Table1[Total in "Castle" scene]))*100,1)</f>
        <v>0.4</v>
      </c>
      <c r="R108" s="117">
        <f>COUNTIF(Table20[Spawner],Table1[[#This Row],[Spawner Prefab]])</f>
        <v>7</v>
      </c>
      <c r="S108" s="108">
        <f>ROUND((Table1[[#This Row],[Total in "Dark" scene]]/SUM(Table1[Total in "Dark" scene]))*100,1)</f>
        <v>0.9</v>
      </c>
      <c r="T108" s="123">
        <f>Table1[[#This Row],[Total in "Village" scene]]+Table1[[#This Row],[Total in "Castle" scene]]+Table1[[#This Row],[Total in "Dark" scene]]</f>
        <v>36</v>
      </c>
      <c r="U108" s="110">
        <f>ROUND((Table1[[#This Row],[Total in the game]]/SUM(Table1[Total in the game]))*100,1)</f>
        <v>0.7</v>
      </c>
      <c r="W108" s="148" t="s">
        <v>315</v>
      </c>
      <c r="X108" s="148" t="s">
        <v>343</v>
      </c>
    </row>
    <row r="109" spans="4:24" x14ac:dyDescent="0.25">
      <c r="D109" s="79" t="s">
        <v>78</v>
      </c>
      <c r="E109" s="79" t="s">
        <v>305</v>
      </c>
      <c r="F109" s="79" t="s">
        <v>306</v>
      </c>
      <c r="G109" s="114">
        <v>260</v>
      </c>
      <c r="H109" s="114">
        <v>260</v>
      </c>
      <c r="I109" s="120">
        <v>15</v>
      </c>
      <c r="J109" s="104">
        <v>75</v>
      </c>
      <c r="K109" s="104">
        <v>0</v>
      </c>
      <c r="L109" s="104">
        <v>0</v>
      </c>
      <c r="M109" s="104" t="s">
        <v>9</v>
      </c>
      <c r="N109" s="116">
        <f>COUNTIF(Table7[Spawner],Table1[[#This Row],[Spawner Prefab]])</f>
        <v>0</v>
      </c>
      <c r="O109" s="107">
        <f>ROUND((Table1[[#This Row],[Total in "Village" scene]]/SUM(Table1[Total in "Village" scene]))*100,1)</f>
        <v>0</v>
      </c>
      <c r="P109" s="122">
        <f>COUNTIF(Table15[Spawner],Table1[[#This Row],[Spawner Prefab]])</f>
        <v>0</v>
      </c>
      <c r="Q109" s="111">
        <f>ROUND((Table1[[#This Row],[Total in "Castle" scene]]/SUM(Table1[Total in "Castle" scene]))*100,1)</f>
        <v>0</v>
      </c>
      <c r="R109" s="117">
        <f>COUNTIF(Table20[Spawner],Table1[[#This Row],[Spawner Prefab]])</f>
        <v>0</v>
      </c>
      <c r="S109" s="108">
        <f>ROUND((Table1[[#This Row],[Total in "Dark" scene]]/SUM(Table1[Total in "Dark" scene]))*100,1)</f>
        <v>0</v>
      </c>
      <c r="T109" s="123">
        <f>Table1[[#This Row],[Total in "Village" scene]]+Table1[[#This Row],[Total in "Castle" scene]]+Table1[[#This Row],[Total in "Dark" scene]]</f>
        <v>0</v>
      </c>
      <c r="U109" s="110">
        <f>ROUND((Table1[[#This Row],[Total in the game]]/SUM(Table1[Total in the game]))*100,1)</f>
        <v>0</v>
      </c>
      <c r="W109" s="148" t="s">
        <v>595</v>
      </c>
      <c r="X109" s="148" t="s">
        <v>343</v>
      </c>
    </row>
    <row r="110" spans="4:24" x14ac:dyDescent="0.25">
      <c r="D110" s="79" t="s">
        <v>78</v>
      </c>
      <c r="E110" s="79" t="s">
        <v>307</v>
      </c>
      <c r="F110" s="79" t="s">
        <v>308</v>
      </c>
      <c r="G110" s="114">
        <v>260</v>
      </c>
      <c r="H110" s="114">
        <v>260</v>
      </c>
      <c r="I110" s="120">
        <v>15</v>
      </c>
      <c r="J110" s="104">
        <v>75</v>
      </c>
      <c r="K110" s="104">
        <v>0</v>
      </c>
      <c r="L110" s="104">
        <v>0</v>
      </c>
      <c r="M110" s="104" t="s">
        <v>9</v>
      </c>
      <c r="N110" s="116">
        <f>COUNTIF(Table7[Spawner],Table1[[#This Row],[Spawner Prefab]])</f>
        <v>0</v>
      </c>
      <c r="O110" s="107">
        <f>ROUND((Table1[[#This Row],[Total in "Village" scene]]/SUM(Table1[Total in "Village" scene]))*100,1)</f>
        <v>0</v>
      </c>
      <c r="P110" s="122">
        <f>COUNTIF(Table15[Spawner],Table1[[#This Row],[Spawner Prefab]])</f>
        <v>1</v>
      </c>
      <c r="Q110" s="111">
        <f>ROUND((Table1[[#This Row],[Total in "Castle" scene]]/SUM(Table1[Total in "Castle" scene]))*100,1)</f>
        <v>0.1</v>
      </c>
      <c r="R110" s="117">
        <f>COUNTIF(Table20[Spawner],Table1[[#This Row],[Spawner Prefab]])</f>
        <v>0</v>
      </c>
      <c r="S110" s="108">
        <f>ROUND((Table1[[#This Row],[Total in "Dark" scene]]/SUM(Table1[Total in "Dark" scene]))*100,1)</f>
        <v>0</v>
      </c>
      <c r="T110" s="123">
        <f>Table1[[#This Row],[Total in "Village" scene]]+Table1[[#This Row],[Total in "Castle" scene]]+Table1[[#This Row],[Total in "Dark" scene]]</f>
        <v>1</v>
      </c>
      <c r="U110" s="110">
        <f>ROUND((Table1[[#This Row],[Total in the game]]/SUM(Table1[Total in the game]))*100,1)</f>
        <v>0</v>
      </c>
      <c r="W110" s="149" t="s">
        <v>598</v>
      </c>
      <c r="X110" s="149" t="s">
        <v>344</v>
      </c>
    </row>
    <row r="111" spans="4:24" x14ac:dyDescent="0.25">
      <c r="D111" s="79" t="s">
        <v>78</v>
      </c>
      <c r="E111" s="79" t="s">
        <v>443</v>
      </c>
      <c r="F111" s="79" t="s">
        <v>444</v>
      </c>
      <c r="G111" s="114">
        <v>220</v>
      </c>
      <c r="H111" s="114">
        <v>220</v>
      </c>
      <c r="I111" s="120">
        <v>15</v>
      </c>
      <c r="J111" s="104">
        <v>75</v>
      </c>
      <c r="K111" s="104">
        <v>0</v>
      </c>
      <c r="L111" s="104">
        <v>0</v>
      </c>
      <c r="M111" s="104" t="s">
        <v>9</v>
      </c>
      <c r="N111" s="116">
        <f>COUNTIF(Table7[Spawner],Table1[[#This Row],[Spawner Prefab]])</f>
        <v>0</v>
      </c>
      <c r="O111" s="107">
        <f>ROUND((Table1[[#This Row],[Total in "Village" scene]]/SUM(Table1[Total in "Village" scene]))*100,1)</f>
        <v>0</v>
      </c>
      <c r="P111" s="122">
        <f>COUNTIF(Table15[Spawner],Table1[[#This Row],[Spawner Prefab]])</f>
        <v>0</v>
      </c>
      <c r="Q111" s="111">
        <f>ROUND((Table1[[#This Row],[Total in "Castle" scene]]/SUM(Table1[Total in "Castle" scene]))*100,1)</f>
        <v>0</v>
      </c>
      <c r="R111" s="117">
        <f>COUNTIF(Table20[Spawner],Table1[[#This Row],[Spawner Prefab]])</f>
        <v>0</v>
      </c>
      <c r="S111" s="108">
        <f>ROUND((Table1[[#This Row],[Total in "Dark" scene]]/SUM(Table1[Total in "Dark" scene]))*100,1)</f>
        <v>0</v>
      </c>
      <c r="T111" s="123">
        <f>Table1[[#This Row],[Total in "Village" scene]]+Table1[[#This Row],[Total in "Castle" scene]]+Table1[[#This Row],[Total in "Dark" scene]]</f>
        <v>0</v>
      </c>
      <c r="U111" s="110">
        <f>ROUND((Table1[[#This Row],[Total in the game]]/SUM(Table1[Total in the game]))*100,1)</f>
        <v>0</v>
      </c>
      <c r="W111" s="148" t="s">
        <v>639</v>
      </c>
      <c r="X111" s="148" t="s">
        <v>343</v>
      </c>
    </row>
    <row r="112" spans="4:24" x14ac:dyDescent="0.25">
      <c r="D112" s="79" t="s">
        <v>78</v>
      </c>
      <c r="E112" s="79" t="s">
        <v>445</v>
      </c>
      <c r="F112" s="79" t="s">
        <v>467</v>
      </c>
      <c r="G112" s="114">
        <v>220</v>
      </c>
      <c r="H112" s="114">
        <v>220</v>
      </c>
      <c r="I112" s="120">
        <v>15</v>
      </c>
      <c r="J112" s="104">
        <v>75</v>
      </c>
      <c r="K112" s="104">
        <v>0</v>
      </c>
      <c r="L112" s="104">
        <v>0</v>
      </c>
      <c r="M112" s="104" t="s">
        <v>9</v>
      </c>
      <c r="N112" s="116">
        <f>COUNTIF(Table7[Spawner],Table1[[#This Row],[Spawner Prefab]])</f>
        <v>3</v>
      </c>
      <c r="O112" s="107">
        <f>ROUND((Table1[[#This Row],[Total in "Village" scene]]/SUM(Table1[Total in "Village" scene]))*100,1)</f>
        <v>0.1</v>
      </c>
      <c r="P112" s="122">
        <f>COUNTIF(Table15[Spawner],Table1[[#This Row],[Spawner Prefab]])</f>
        <v>0</v>
      </c>
      <c r="Q112" s="111">
        <f>ROUND((Table1[[#This Row],[Total in "Castle" scene]]/SUM(Table1[Total in "Castle" scene]))*100,1)</f>
        <v>0</v>
      </c>
      <c r="R112" s="117">
        <f>COUNTIF(Table20[Spawner],Table1[[#This Row],[Spawner Prefab]])</f>
        <v>0</v>
      </c>
      <c r="S112" s="108">
        <f>ROUND((Table1[[#This Row],[Total in "Dark" scene]]/SUM(Table1[Total in "Dark" scene]))*100,1)</f>
        <v>0</v>
      </c>
      <c r="T112" s="123">
        <f>Table1[[#This Row],[Total in "Village" scene]]+Table1[[#This Row],[Total in "Castle" scene]]+Table1[[#This Row],[Total in "Dark" scene]]</f>
        <v>3</v>
      </c>
      <c r="U112" s="110">
        <f>ROUND((Table1[[#This Row],[Total in the game]]/SUM(Table1[Total in the game]))*100,1)</f>
        <v>0.1</v>
      </c>
      <c r="W112" s="149" t="s">
        <v>317</v>
      </c>
      <c r="X112" s="149" t="s">
        <v>344</v>
      </c>
    </row>
    <row r="113" spans="4:24" x14ac:dyDescent="0.25">
      <c r="D113" s="79" t="s">
        <v>79</v>
      </c>
      <c r="E113" s="79" t="s">
        <v>309</v>
      </c>
      <c r="F113" s="79" t="s">
        <v>310</v>
      </c>
      <c r="G113" s="114">
        <v>200</v>
      </c>
      <c r="H113" s="114">
        <v>200</v>
      </c>
      <c r="I113" s="120">
        <v>7</v>
      </c>
      <c r="J113" s="104">
        <v>75</v>
      </c>
      <c r="K113" s="104">
        <v>0</v>
      </c>
      <c r="L113" s="104">
        <v>0</v>
      </c>
      <c r="M113" s="104" t="s">
        <v>9</v>
      </c>
      <c r="N113" s="116">
        <f>COUNTIF(Table7[Spawner],Table1[[#This Row],[Spawner Prefab]])</f>
        <v>48</v>
      </c>
      <c r="O113" s="107">
        <f>ROUND((Table1[[#This Row],[Total in "Village" scene]]/SUM(Table1[Total in "Village" scene]))*100,1)</f>
        <v>1.9</v>
      </c>
      <c r="P113" s="122">
        <f>COUNTIF(Table15[Spawner],Table1[[#This Row],[Spawner Prefab]])</f>
        <v>0</v>
      </c>
      <c r="Q113" s="111">
        <f>ROUND((Table1[[#This Row],[Total in "Castle" scene]]/SUM(Table1[Total in "Castle" scene]))*100,1)</f>
        <v>0</v>
      </c>
      <c r="R113" s="117">
        <f>COUNTIF(Table20[Spawner],Table1[[#This Row],[Spawner Prefab]])</f>
        <v>0</v>
      </c>
      <c r="S113" s="108">
        <f>ROUND((Table1[[#This Row],[Total in "Dark" scene]]/SUM(Table1[Total in "Dark" scene]))*100,1)</f>
        <v>0</v>
      </c>
      <c r="T113" s="123">
        <f>Table1[[#This Row],[Total in "Village" scene]]+Table1[[#This Row],[Total in "Castle" scene]]+Table1[[#This Row],[Total in "Dark" scene]]</f>
        <v>48</v>
      </c>
      <c r="U113" s="110">
        <f>ROUND((Table1[[#This Row],[Total in the game]]/SUM(Table1[Total in the game]))*100,1)</f>
        <v>0.9</v>
      </c>
      <c r="W113" s="148" t="s">
        <v>319</v>
      </c>
      <c r="X113" s="148" t="s">
        <v>344</v>
      </c>
    </row>
    <row r="114" spans="4:24" x14ac:dyDescent="0.25">
      <c r="D114" s="79" t="s">
        <v>79</v>
      </c>
      <c r="E114" s="79" t="s">
        <v>311</v>
      </c>
      <c r="F114" s="79" t="s">
        <v>312</v>
      </c>
      <c r="G114" s="114">
        <v>200</v>
      </c>
      <c r="H114" s="114">
        <v>200</v>
      </c>
      <c r="I114" s="120">
        <v>7</v>
      </c>
      <c r="J114" s="104">
        <v>75</v>
      </c>
      <c r="K114" s="104">
        <v>0</v>
      </c>
      <c r="L114" s="104">
        <v>0</v>
      </c>
      <c r="M114" s="104" t="s">
        <v>9</v>
      </c>
      <c r="N114" s="116">
        <f>COUNTIF(Table7[Spawner],Table1[[#This Row],[Spawner Prefab]])</f>
        <v>0</v>
      </c>
      <c r="O114" s="107">
        <f>ROUND((Table1[[#This Row],[Total in "Village" scene]]/SUM(Table1[Total in "Village" scene]))*100,1)</f>
        <v>0</v>
      </c>
      <c r="P114" s="122">
        <f>COUNTIF(Table15[Spawner],Table1[[#This Row],[Spawner Prefab]])</f>
        <v>0</v>
      </c>
      <c r="Q114" s="111">
        <f>ROUND((Table1[[#This Row],[Total in "Castle" scene]]/SUM(Table1[Total in "Castle" scene]))*100,1)</f>
        <v>0</v>
      </c>
      <c r="R114" s="117">
        <f>COUNTIF(Table20[Spawner],Table1[[#This Row],[Spawner Prefab]])</f>
        <v>0</v>
      </c>
      <c r="S114" s="108">
        <f>ROUND((Table1[[#This Row],[Total in "Dark" scene]]/SUM(Table1[Total in "Dark" scene]))*100,1)</f>
        <v>0</v>
      </c>
      <c r="T114" s="123">
        <f>Table1[[#This Row],[Total in "Village" scene]]+Table1[[#This Row],[Total in "Castle" scene]]+Table1[[#This Row],[Total in "Dark" scene]]</f>
        <v>0</v>
      </c>
      <c r="U114" s="110">
        <f>ROUND((Table1[[#This Row],[Total in the game]]/SUM(Table1[Total in the game]))*100,1)</f>
        <v>0</v>
      </c>
      <c r="W114" s="149" t="s">
        <v>321</v>
      </c>
      <c r="X114" s="149" t="s">
        <v>344</v>
      </c>
    </row>
    <row r="115" spans="4:24" x14ac:dyDescent="0.25">
      <c r="D115" s="79" t="s">
        <v>313</v>
      </c>
      <c r="E115" s="79" t="s">
        <v>314</v>
      </c>
      <c r="F115" s="79" t="s">
        <v>315</v>
      </c>
      <c r="G115" s="114">
        <v>300</v>
      </c>
      <c r="H115" s="114">
        <v>300</v>
      </c>
      <c r="I115" s="120">
        <v>30</v>
      </c>
      <c r="J115" s="104">
        <v>105</v>
      </c>
      <c r="K115" s="104">
        <v>2</v>
      </c>
      <c r="L115" s="104">
        <v>2</v>
      </c>
      <c r="M115" s="104" t="s">
        <v>9</v>
      </c>
      <c r="N115" s="116">
        <f>COUNTIF(Table7[Spawner],Table1[[#This Row],[Spawner Prefab]])</f>
        <v>0</v>
      </c>
      <c r="O115" s="107">
        <f>ROUND((Table1[[#This Row],[Total in "Village" scene]]/SUM(Table1[Total in "Village" scene]))*100,1)</f>
        <v>0</v>
      </c>
      <c r="P115" s="122">
        <f>COUNTIF(Table15[Spawner],Table1[[#This Row],[Spawner Prefab]])</f>
        <v>2</v>
      </c>
      <c r="Q115" s="111">
        <f>ROUND((Table1[[#This Row],[Total in "Castle" scene]]/SUM(Table1[Total in "Castle" scene]))*100,1)</f>
        <v>0.1</v>
      </c>
      <c r="R115" s="117">
        <f>COUNTIF(Table20[Spawner],Table1[[#This Row],[Spawner Prefab]])</f>
        <v>0</v>
      </c>
      <c r="S115" s="108">
        <f>ROUND((Table1[[#This Row],[Total in "Dark" scene]]/SUM(Table1[Total in "Dark" scene]))*100,1)</f>
        <v>0</v>
      </c>
      <c r="T115" s="123">
        <f>Table1[[#This Row],[Total in "Village" scene]]+Table1[[#This Row],[Total in "Castle" scene]]+Table1[[#This Row],[Total in "Dark" scene]]</f>
        <v>2</v>
      </c>
      <c r="U115" s="110">
        <f>ROUND((Table1[[#This Row],[Total in the game]]/SUM(Table1[Total in the game]))*100,1)</f>
        <v>0</v>
      </c>
      <c r="W115" s="148" t="s">
        <v>323</v>
      </c>
      <c r="X115" s="148" t="s">
        <v>344</v>
      </c>
    </row>
    <row r="116" spans="4:24" x14ac:dyDescent="0.25">
      <c r="D116" s="79" t="s">
        <v>593</v>
      </c>
      <c r="E116" s="79" t="s">
        <v>594</v>
      </c>
      <c r="F116" s="79" t="s">
        <v>595</v>
      </c>
      <c r="G116" s="114">
        <v>120</v>
      </c>
      <c r="H116" s="114">
        <v>120</v>
      </c>
      <c r="I116" s="120">
        <v>5</v>
      </c>
      <c r="J116" s="104">
        <v>35</v>
      </c>
      <c r="K116" s="104">
        <v>2</v>
      </c>
      <c r="L116" s="104">
        <v>2</v>
      </c>
      <c r="M116" s="104" t="s">
        <v>9</v>
      </c>
      <c r="N116" s="116">
        <f>COUNTIF(Table7[Spawner],Table1[[#This Row],[Spawner Prefab]])</f>
        <v>0</v>
      </c>
      <c r="O116" s="107">
        <f>ROUND((Table1[[#This Row],[Total in "Village" scene]]/SUM(Table1[Total in "Village" scene]))*100,1)</f>
        <v>0</v>
      </c>
      <c r="P116" s="122">
        <f>COUNTIF(Table15[Spawner],Table1[[#This Row],[Spawner Prefab]])</f>
        <v>0</v>
      </c>
      <c r="Q116" s="111">
        <f>ROUND((Table1[[#This Row],[Total in "Castle" scene]]/SUM(Table1[Total in "Castle" scene]))*100,1)</f>
        <v>0</v>
      </c>
      <c r="R116" s="117">
        <f>COUNTIF(Table20[Spawner],Table1[[#This Row],[Spawner Prefab]])</f>
        <v>29</v>
      </c>
      <c r="S116" s="108">
        <f>ROUND((Table1[[#This Row],[Total in "Dark" scene]]/SUM(Table1[Total in "Dark" scene]))*100,1)</f>
        <v>3.7</v>
      </c>
      <c r="T116" s="123">
        <f>Table1[[#This Row],[Total in "Village" scene]]+Table1[[#This Row],[Total in "Castle" scene]]+Table1[[#This Row],[Total in "Dark" scene]]</f>
        <v>29</v>
      </c>
      <c r="U116" s="110">
        <f>ROUND((Table1[[#This Row],[Total in the game]]/SUM(Table1[Total in the game]))*100,1)</f>
        <v>0.6</v>
      </c>
      <c r="W116" s="149" t="s">
        <v>326</v>
      </c>
      <c r="X116" s="149" t="s">
        <v>344</v>
      </c>
    </row>
    <row r="117" spans="4:24" x14ac:dyDescent="0.25">
      <c r="D117" s="79" t="s">
        <v>596</v>
      </c>
      <c r="E117" s="79" t="s">
        <v>597</v>
      </c>
      <c r="F117" s="79" t="s">
        <v>598</v>
      </c>
      <c r="G117" s="114">
        <v>120</v>
      </c>
      <c r="H117" s="114">
        <v>120</v>
      </c>
      <c r="I117" s="120">
        <v>50</v>
      </c>
      <c r="J117" s="104">
        <v>130</v>
      </c>
      <c r="K117" s="104">
        <v>4</v>
      </c>
      <c r="L117" s="104">
        <v>4</v>
      </c>
      <c r="M117" s="104">
        <v>50</v>
      </c>
      <c r="N117" s="116">
        <f>COUNTIF(Table7[Spawner],Table1[[#This Row],[Spawner Prefab]])</f>
        <v>0</v>
      </c>
      <c r="O117" s="107">
        <f>ROUND((Table1[[#This Row],[Total in "Village" scene]]/SUM(Table1[Total in "Village" scene]))*100,1)</f>
        <v>0</v>
      </c>
      <c r="P117" s="122">
        <f>COUNTIF(Table15[Spawner],Table1[[#This Row],[Spawner Prefab]])</f>
        <v>0</v>
      </c>
      <c r="Q117" s="111">
        <f>ROUND((Table1[[#This Row],[Total in "Castle" scene]]/SUM(Table1[Total in "Castle" scene]))*100,1)</f>
        <v>0</v>
      </c>
      <c r="R117" s="117">
        <f>COUNTIF(Table20[Spawner],Table1[[#This Row],[Spawner Prefab]])</f>
        <v>10</v>
      </c>
      <c r="S117" s="108">
        <f>ROUND((Table1[[#This Row],[Total in "Dark" scene]]/SUM(Table1[Total in "Dark" scene]))*100,1)</f>
        <v>1.3</v>
      </c>
      <c r="T117" s="123">
        <f>Table1[[#This Row],[Total in "Village" scene]]+Table1[[#This Row],[Total in "Castle" scene]]+Table1[[#This Row],[Total in "Dark" scene]]</f>
        <v>10</v>
      </c>
      <c r="U117" s="110">
        <f>ROUND((Table1[[#This Row],[Total in the game]]/SUM(Table1[Total in the game]))*100,1)</f>
        <v>0.2</v>
      </c>
      <c r="W117" s="148" t="s">
        <v>328</v>
      </c>
      <c r="X117" s="148" t="s">
        <v>344</v>
      </c>
    </row>
    <row r="118" spans="4:24" x14ac:dyDescent="0.25">
      <c r="D118" s="79" t="s">
        <v>7350</v>
      </c>
      <c r="E118" s="79" t="s">
        <v>638</v>
      </c>
      <c r="F118" s="79" t="s">
        <v>639</v>
      </c>
      <c r="G118" s="114">
        <v>120</v>
      </c>
      <c r="H118" s="114">
        <v>120</v>
      </c>
      <c r="I118" s="120">
        <v>50</v>
      </c>
      <c r="J118" s="104">
        <v>95</v>
      </c>
      <c r="K118" s="104">
        <v>3</v>
      </c>
      <c r="L118" s="104">
        <v>3</v>
      </c>
      <c r="M118" s="104" t="s">
        <v>9</v>
      </c>
      <c r="N118" s="116">
        <f>COUNTIF(Table7[Spawner],Table1[[#This Row],[Spawner Prefab]])</f>
        <v>0</v>
      </c>
      <c r="O118" s="107">
        <f>ROUND((Table1[[#This Row],[Total in "Village" scene]]/SUM(Table1[Total in "Village" scene]))*100,1)</f>
        <v>0</v>
      </c>
      <c r="P118" s="122">
        <f>COUNTIF(Table15[Spawner],Table1[[#This Row],[Spawner Prefab]])</f>
        <v>0</v>
      </c>
      <c r="Q118" s="111">
        <f>ROUND((Table1[[#This Row],[Total in "Castle" scene]]/SUM(Table1[Total in "Castle" scene]))*100,1)</f>
        <v>0</v>
      </c>
      <c r="R118" s="117">
        <f>COUNTIF(Table20[Spawner],Table1[[#This Row],[Spawner Prefab]])</f>
        <v>3</v>
      </c>
      <c r="S118" s="108">
        <f>ROUND((Table1[[#This Row],[Total in "Dark" scene]]/SUM(Table1[Total in "Dark" scene]))*100,1)</f>
        <v>0.4</v>
      </c>
      <c r="T118" s="123">
        <f>Table1[[#This Row],[Total in "Village" scene]]+Table1[[#This Row],[Total in "Castle" scene]]+Table1[[#This Row],[Total in "Dark" scene]]</f>
        <v>3</v>
      </c>
      <c r="U118" s="110">
        <f>ROUND((Table1[[#This Row],[Total in the game]]/SUM(Table1[Total in the game]))*100,1)</f>
        <v>0.1</v>
      </c>
      <c r="W118" s="149" t="s">
        <v>330</v>
      </c>
      <c r="X118" s="149" t="s">
        <v>343</v>
      </c>
    </row>
    <row r="119" spans="4:24" x14ac:dyDescent="0.25">
      <c r="D119" s="79" t="s">
        <v>80</v>
      </c>
      <c r="E119" s="79" t="s">
        <v>316</v>
      </c>
      <c r="F119" s="79" t="s">
        <v>317</v>
      </c>
      <c r="G119" s="114">
        <v>310</v>
      </c>
      <c r="H119" s="114">
        <v>310</v>
      </c>
      <c r="I119" s="120">
        <v>50</v>
      </c>
      <c r="J119" s="104">
        <v>70</v>
      </c>
      <c r="K119" s="104">
        <v>2</v>
      </c>
      <c r="L119" s="104">
        <v>1</v>
      </c>
      <c r="M119" s="104">
        <v>55</v>
      </c>
      <c r="N119" s="116">
        <f>COUNTIF(Table7[Spawner],Table1[[#This Row],[Spawner Prefab]])</f>
        <v>0</v>
      </c>
      <c r="O119" s="107">
        <f>ROUND((Table1[[#This Row],[Total in "Village" scene]]/SUM(Table1[Total in "Village" scene]))*100,1)</f>
        <v>0</v>
      </c>
      <c r="P119" s="122">
        <f>COUNTIF(Table15[Spawner],Table1[[#This Row],[Spawner Prefab]])</f>
        <v>3</v>
      </c>
      <c r="Q119" s="111">
        <f>ROUND((Table1[[#This Row],[Total in "Castle" scene]]/SUM(Table1[Total in "Castle" scene]))*100,1)</f>
        <v>0.2</v>
      </c>
      <c r="R119" s="117">
        <f>COUNTIF(Table20[Spawner],Table1[[#This Row],[Spawner Prefab]])</f>
        <v>0</v>
      </c>
      <c r="S119" s="108">
        <f>ROUND((Table1[[#This Row],[Total in "Dark" scene]]/SUM(Table1[Total in "Dark" scene]))*100,1)</f>
        <v>0</v>
      </c>
      <c r="T119" s="123">
        <f>Table1[[#This Row],[Total in "Village" scene]]+Table1[[#This Row],[Total in "Castle" scene]]+Table1[[#This Row],[Total in "Dark" scene]]</f>
        <v>3</v>
      </c>
      <c r="U119" s="110">
        <f>ROUND((Table1[[#This Row],[Total in the game]]/SUM(Table1[Total in the game]))*100,1)</f>
        <v>0.1</v>
      </c>
      <c r="W119" s="148" t="s">
        <v>332</v>
      </c>
      <c r="X119" s="148" t="s">
        <v>343</v>
      </c>
    </row>
    <row r="120" spans="4:24" x14ac:dyDescent="0.25">
      <c r="D120" s="79" t="s">
        <v>80</v>
      </c>
      <c r="E120" s="79" t="s">
        <v>318</v>
      </c>
      <c r="F120" s="79" t="s">
        <v>319</v>
      </c>
      <c r="G120" s="114">
        <v>310</v>
      </c>
      <c r="H120" s="114">
        <v>310</v>
      </c>
      <c r="I120" s="120">
        <v>50</v>
      </c>
      <c r="J120" s="104">
        <v>70</v>
      </c>
      <c r="K120" s="104">
        <v>2</v>
      </c>
      <c r="L120" s="104">
        <v>1</v>
      </c>
      <c r="M120" s="104">
        <v>55</v>
      </c>
      <c r="N120" s="116">
        <f>COUNTIF(Table7[Spawner],Table1[[#This Row],[Spawner Prefab]])</f>
        <v>0</v>
      </c>
      <c r="O120" s="107">
        <f>ROUND((Table1[[#This Row],[Total in "Village" scene]]/SUM(Table1[Total in "Village" scene]))*100,1)</f>
        <v>0</v>
      </c>
      <c r="P120" s="122">
        <f>COUNTIF(Table15[Spawner],Table1[[#This Row],[Spawner Prefab]])</f>
        <v>5</v>
      </c>
      <c r="Q120" s="111">
        <f>ROUND((Table1[[#This Row],[Total in "Castle" scene]]/SUM(Table1[Total in "Castle" scene]))*100,1)</f>
        <v>0.3</v>
      </c>
      <c r="R120" s="117">
        <f>COUNTIF(Table20[Spawner],Table1[[#This Row],[Spawner Prefab]])</f>
        <v>0</v>
      </c>
      <c r="S120" s="108">
        <f>ROUND((Table1[[#This Row],[Total in "Dark" scene]]/SUM(Table1[Total in "Dark" scene]))*100,1)</f>
        <v>0</v>
      </c>
      <c r="T120" s="123">
        <f>Table1[[#This Row],[Total in "Village" scene]]+Table1[[#This Row],[Total in "Castle" scene]]+Table1[[#This Row],[Total in "Dark" scene]]</f>
        <v>5</v>
      </c>
      <c r="U120" s="110">
        <f>ROUND((Table1[[#This Row],[Total in the game]]/SUM(Table1[Total in the game]))*100,1)</f>
        <v>0.1</v>
      </c>
      <c r="W120" s="149" t="s">
        <v>333</v>
      </c>
      <c r="X120" s="149" t="s">
        <v>343</v>
      </c>
    </row>
    <row r="121" spans="4:24" x14ac:dyDescent="0.25">
      <c r="D121" s="79" t="s">
        <v>80</v>
      </c>
      <c r="E121" s="79" t="s">
        <v>320</v>
      </c>
      <c r="F121" s="79" t="s">
        <v>321</v>
      </c>
      <c r="G121" s="114">
        <v>310</v>
      </c>
      <c r="H121" s="114">
        <v>310</v>
      </c>
      <c r="I121" s="120">
        <v>50</v>
      </c>
      <c r="J121" s="104">
        <v>70</v>
      </c>
      <c r="K121" s="104">
        <v>2</v>
      </c>
      <c r="L121" s="104">
        <v>1</v>
      </c>
      <c r="M121" s="104">
        <v>40</v>
      </c>
      <c r="N121" s="116">
        <f>COUNTIF(Table7[Spawner],Table1[[#This Row],[Spawner Prefab]])</f>
        <v>0</v>
      </c>
      <c r="O121" s="107">
        <f>ROUND((Table1[[#This Row],[Total in "Village" scene]]/SUM(Table1[Total in "Village" scene]))*100,1)</f>
        <v>0</v>
      </c>
      <c r="P121" s="122">
        <f>COUNTIF(Table15[Spawner],Table1[[#This Row],[Spawner Prefab]])</f>
        <v>0</v>
      </c>
      <c r="Q121" s="111">
        <f>ROUND((Table1[[#This Row],[Total in "Castle" scene]]/SUM(Table1[Total in "Castle" scene]))*100,1)</f>
        <v>0</v>
      </c>
      <c r="R121" s="117">
        <f>COUNTIF(Table20[Spawner],Table1[[#This Row],[Spawner Prefab]])</f>
        <v>0</v>
      </c>
      <c r="S121" s="108">
        <f>ROUND((Table1[[#This Row],[Total in "Dark" scene]]/SUM(Table1[Total in "Dark" scene]))*100,1)</f>
        <v>0</v>
      </c>
      <c r="T121" s="123">
        <f>Table1[[#This Row],[Total in "Village" scene]]+Table1[[#This Row],[Total in "Castle" scene]]+Table1[[#This Row],[Total in "Dark" scene]]</f>
        <v>0</v>
      </c>
      <c r="U121" s="110">
        <f>ROUND((Table1[[#This Row],[Total in the game]]/SUM(Table1[Total in the game]))*100,1)</f>
        <v>0</v>
      </c>
      <c r="W121" s="148" t="s">
        <v>508</v>
      </c>
      <c r="X121" s="148" t="s">
        <v>344</v>
      </c>
    </row>
    <row r="122" spans="4:24" x14ac:dyDescent="0.25">
      <c r="D122" s="79" t="s">
        <v>89</v>
      </c>
      <c r="E122" s="79" t="s">
        <v>322</v>
      </c>
      <c r="F122" s="79" t="s">
        <v>323</v>
      </c>
      <c r="G122" s="114">
        <v>180</v>
      </c>
      <c r="H122" s="114">
        <v>180</v>
      </c>
      <c r="I122" s="120">
        <v>30</v>
      </c>
      <c r="J122" s="104">
        <v>75</v>
      </c>
      <c r="K122" s="104">
        <v>0</v>
      </c>
      <c r="L122" s="104">
        <v>0</v>
      </c>
      <c r="M122" s="104">
        <v>5</v>
      </c>
      <c r="N122" s="116">
        <f>COUNTIF(Table7[Spawner],Table1[[#This Row],[Spawner Prefab]])</f>
        <v>14</v>
      </c>
      <c r="O122" s="107">
        <f>ROUND((Table1[[#This Row],[Total in "Village" scene]]/SUM(Table1[Total in "Village" scene]))*100,1)</f>
        <v>0.6</v>
      </c>
      <c r="P122" s="122">
        <f>COUNTIF(Table15[Spawner],Table1[[#This Row],[Spawner Prefab]])</f>
        <v>21</v>
      </c>
      <c r="Q122" s="111">
        <f>ROUND((Table1[[#This Row],[Total in "Castle" scene]]/SUM(Table1[Total in "Castle" scene]))*100,1)</f>
        <v>1.1000000000000001</v>
      </c>
      <c r="R122" s="117">
        <f>COUNTIF(Table20[Spawner],Table1[[#This Row],[Spawner Prefab]])</f>
        <v>0</v>
      </c>
      <c r="S122" s="108">
        <f>ROUND((Table1[[#This Row],[Total in "Dark" scene]]/SUM(Table1[Total in "Dark" scene]))*100,1)</f>
        <v>0</v>
      </c>
      <c r="T122" s="123">
        <f>Table1[[#This Row],[Total in "Village" scene]]+Table1[[#This Row],[Total in "Castle" scene]]+Table1[[#This Row],[Total in "Dark" scene]]</f>
        <v>35</v>
      </c>
      <c r="U122" s="110">
        <f>ROUND((Table1[[#This Row],[Total in the game]]/SUM(Table1[Total in the game]))*100,1)</f>
        <v>0.7</v>
      </c>
      <c r="W122" s="149" t="s">
        <v>510</v>
      </c>
      <c r="X122" s="149" t="s">
        <v>344</v>
      </c>
    </row>
    <row r="123" spans="4:24" x14ac:dyDescent="0.25">
      <c r="D123" s="79" t="s">
        <v>324</v>
      </c>
      <c r="E123" s="79" t="s">
        <v>325</v>
      </c>
      <c r="F123" s="79" t="s">
        <v>326</v>
      </c>
      <c r="G123" s="114">
        <v>170</v>
      </c>
      <c r="H123" s="114">
        <v>170</v>
      </c>
      <c r="I123" s="120">
        <v>20</v>
      </c>
      <c r="J123" s="104">
        <v>70</v>
      </c>
      <c r="K123" s="104">
        <v>2</v>
      </c>
      <c r="L123" s="104">
        <v>2</v>
      </c>
      <c r="M123" s="104">
        <v>10</v>
      </c>
      <c r="N123" s="116">
        <f>COUNTIF(Table7[Spawner],Table1[[#This Row],[Spawner Prefab]])</f>
        <v>10</v>
      </c>
      <c r="O123" s="107">
        <f>ROUND((Table1[[#This Row],[Total in "Village" scene]]/SUM(Table1[Total in "Village" scene]))*100,1)</f>
        <v>0.4</v>
      </c>
      <c r="P123" s="122">
        <f>COUNTIF(Table15[Spawner],Table1[[#This Row],[Spawner Prefab]])</f>
        <v>21</v>
      </c>
      <c r="Q123" s="111">
        <f>ROUND((Table1[[#This Row],[Total in "Castle" scene]]/SUM(Table1[Total in "Castle" scene]))*100,1)</f>
        <v>1.1000000000000001</v>
      </c>
      <c r="R123" s="117">
        <f>COUNTIF(Table20[Spawner],Table1[[#This Row],[Spawner Prefab]])</f>
        <v>4</v>
      </c>
      <c r="S123" s="108">
        <f>ROUND((Table1[[#This Row],[Total in "Dark" scene]]/SUM(Table1[Total in "Dark" scene]))*100,1)</f>
        <v>0.5</v>
      </c>
      <c r="T123" s="123">
        <f>Table1[[#This Row],[Total in "Village" scene]]+Table1[[#This Row],[Total in "Castle" scene]]+Table1[[#This Row],[Total in "Dark" scene]]</f>
        <v>35</v>
      </c>
      <c r="U123" s="110">
        <f>ROUND((Table1[[#This Row],[Total in the game]]/SUM(Table1[Total in the game]))*100,1)</f>
        <v>0.7</v>
      </c>
      <c r="W123" s="148" t="s">
        <v>353</v>
      </c>
      <c r="X123" s="148" t="s">
        <v>344</v>
      </c>
    </row>
    <row r="124" spans="4:24" x14ac:dyDescent="0.25">
      <c r="D124" s="79" t="s">
        <v>81</v>
      </c>
      <c r="E124" s="79" t="s">
        <v>327</v>
      </c>
      <c r="F124" s="79" t="s">
        <v>328</v>
      </c>
      <c r="G124" s="114">
        <v>170</v>
      </c>
      <c r="H124" s="114">
        <v>170</v>
      </c>
      <c r="I124" s="120">
        <v>20</v>
      </c>
      <c r="J124" s="104">
        <v>70</v>
      </c>
      <c r="K124" s="104">
        <v>2</v>
      </c>
      <c r="L124" s="104">
        <v>2</v>
      </c>
      <c r="M124" s="104">
        <v>25</v>
      </c>
      <c r="N124" s="116">
        <f>COUNTIF(Table7[Spawner],Table1[[#This Row],[Spawner Prefab]])</f>
        <v>65</v>
      </c>
      <c r="O124" s="107">
        <f>ROUND((Table1[[#This Row],[Total in "Village" scene]]/SUM(Table1[Total in "Village" scene]))*100,1)</f>
        <v>2.6</v>
      </c>
      <c r="P124" s="122">
        <f>COUNTIF(Table15[Spawner],Table1[[#This Row],[Spawner Prefab]])</f>
        <v>38</v>
      </c>
      <c r="Q124" s="111">
        <f>ROUND((Table1[[#This Row],[Total in "Castle" scene]]/SUM(Table1[Total in "Castle" scene]))*100,1)</f>
        <v>2</v>
      </c>
      <c r="R124" s="117">
        <f>COUNTIF(Table20[Spawner],Table1[[#This Row],[Spawner Prefab]])</f>
        <v>14</v>
      </c>
      <c r="S124" s="108">
        <f>ROUND((Table1[[#This Row],[Total in "Dark" scene]]/SUM(Table1[Total in "Dark" scene]))*100,1)</f>
        <v>1.8</v>
      </c>
      <c r="T124" s="123">
        <f>Table1[[#This Row],[Total in "Village" scene]]+Table1[[#This Row],[Total in "Castle" scene]]+Table1[[#This Row],[Total in "Dark" scene]]</f>
        <v>117</v>
      </c>
      <c r="U124" s="110">
        <f>ROUND((Table1[[#This Row],[Total in the game]]/SUM(Table1[Total in the game]))*100,1)</f>
        <v>2.2000000000000002</v>
      </c>
      <c r="W124" s="149" t="s">
        <v>355</v>
      </c>
      <c r="X124" s="149" t="s">
        <v>343</v>
      </c>
    </row>
    <row r="125" spans="4:24" x14ac:dyDescent="0.25">
      <c r="D125" s="79" t="s">
        <v>82</v>
      </c>
      <c r="E125" s="79" t="s">
        <v>329</v>
      </c>
      <c r="F125" s="79" t="s">
        <v>330</v>
      </c>
      <c r="G125" s="114">
        <v>150</v>
      </c>
      <c r="H125" s="114">
        <v>150</v>
      </c>
      <c r="I125" s="120">
        <v>4</v>
      </c>
      <c r="J125" s="104">
        <v>25</v>
      </c>
      <c r="K125" s="104">
        <v>0</v>
      </c>
      <c r="L125" s="104">
        <v>0</v>
      </c>
      <c r="M125" s="104" t="s">
        <v>9</v>
      </c>
      <c r="N125" s="116">
        <f>COUNTIF(Table7[Spawner],Table1[[#This Row],[Spawner Prefab]])</f>
        <v>230</v>
      </c>
      <c r="O125" s="107">
        <f>ROUND((Table1[[#This Row],[Total in "Village" scene]]/SUM(Table1[Total in "Village" scene]))*100,1)</f>
        <v>9.1</v>
      </c>
      <c r="P125" s="122">
        <f>COUNTIF(Table15[Spawner],Table1[[#This Row],[Spawner Prefab]])</f>
        <v>130</v>
      </c>
      <c r="Q125" s="111">
        <f>ROUND((Table1[[#This Row],[Total in "Castle" scene]]/SUM(Table1[Total in "Castle" scene]))*100,1)</f>
        <v>6.7</v>
      </c>
      <c r="R125" s="117">
        <f>COUNTIF(Table20[Spawner],Table1[[#This Row],[Spawner Prefab]])</f>
        <v>39</v>
      </c>
      <c r="S125" s="108">
        <f>ROUND((Table1[[#This Row],[Total in "Dark" scene]]/SUM(Table1[Total in "Dark" scene]))*100,1)</f>
        <v>5</v>
      </c>
      <c r="T125" s="123">
        <f>Table1[[#This Row],[Total in "Village" scene]]+Table1[[#This Row],[Total in "Castle" scene]]+Table1[[#This Row],[Total in "Dark" scene]]</f>
        <v>399</v>
      </c>
      <c r="U125" s="110">
        <f>ROUND((Table1[[#This Row],[Total in the game]]/SUM(Table1[Total in the game]))*100,1)</f>
        <v>7.6</v>
      </c>
      <c r="W125" s="148" t="s">
        <v>641</v>
      </c>
      <c r="X125" s="148" t="s">
        <v>343</v>
      </c>
    </row>
    <row r="126" spans="4:24" x14ac:dyDescent="0.25">
      <c r="D126" s="79" t="s">
        <v>82</v>
      </c>
      <c r="E126" s="79" t="s">
        <v>331</v>
      </c>
      <c r="F126" s="79" t="s">
        <v>332</v>
      </c>
      <c r="G126" s="114">
        <v>150</v>
      </c>
      <c r="H126" s="114">
        <v>150</v>
      </c>
      <c r="I126" s="120">
        <v>4</v>
      </c>
      <c r="J126" s="104">
        <v>25</v>
      </c>
      <c r="K126" s="104">
        <v>0</v>
      </c>
      <c r="L126" s="104">
        <v>0</v>
      </c>
      <c r="M126" s="104" t="s">
        <v>9</v>
      </c>
      <c r="N126" s="116">
        <f>COUNTIF(Table7[Spawner],Table1[[#This Row],[Spawner Prefab]])</f>
        <v>32</v>
      </c>
      <c r="O126" s="107">
        <f>ROUND((Table1[[#This Row],[Total in "Village" scene]]/SUM(Table1[Total in "Village" scene]))*100,1)</f>
        <v>1.3</v>
      </c>
      <c r="P126" s="122">
        <f>COUNTIF(Table15[Spawner],Table1[[#This Row],[Spawner Prefab]])</f>
        <v>80</v>
      </c>
      <c r="Q126" s="111">
        <f>ROUND((Table1[[#This Row],[Total in "Castle" scene]]/SUM(Table1[Total in "Castle" scene]))*100,1)</f>
        <v>4.0999999999999996</v>
      </c>
      <c r="R126" s="117">
        <f>COUNTIF(Table20[Spawner],Table1[[#This Row],[Spawner Prefab]])</f>
        <v>0</v>
      </c>
      <c r="S126" s="108">
        <f>ROUND((Table1[[#This Row],[Total in "Dark" scene]]/SUM(Table1[Total in "Dark" scene]))*100,1)</f>
        <v>0</v>
      </c>
      <c r="T126" s="123">
        <f>Table1[[#This Row],[Total in "Village" scene]]+Table1[[#This Row],[Total in "Castle" scene]]+Table1[[#This Row],[Total in "Dark" scene]]</f>
        <v>112</v>
      </c>
      <c r="U126" s="110">
        <f>ROUND((Table1[[#This Row],[Total in the game]]/SUM(Table1[Total in the game]))*100,1)</f>
        <v>2.1</v>
      </c>
      <c r="W126" s="148" t="s">
        <v>357</v>
      </c>
      <c r="X126" s="148" t="s">
        <v>343</v>
      </c>
    </row>
    <row r="127" spans="4:24" x14ac:dyDescent="0.25">
      <c r="D127" s="79" t="s">
        <v>123</v>
      </c>
      <c r="E127" s="79" t="s">
        <v>334</v>
      </c>
      <c r="F127" s="79" t="s">
        <v>333</v>
      </c>
      <c r="G127" s="114">
        <v>180</v>
      </c>
      <c r="H127" s="114">
        <v>180</v>
      </c>
      <c r="I127" s="120">
        <v>3</v>
      </c>
      <c r="J127" s="104">
        <v>25</v>
      </c>
      <c r="K127" s="104">
        <v>0</v>
      </c>
      <c r="L127" s="104">
        <v>0</v>
      </c>
      <c r="M127" s="104" t="s">
        <v>9</v>
      </c>
      <c r="N127" s="116">
        <f>COUNTIF(Table7[Spawner],Table1[[#This Row],[Spawner Prefab]])</f>
        <v>34</v>
      </c>
      <c r="O127" s="107">
        <f>ROUND((Table1[[#This Row],[Total in "Village" scene]]/SUM(Table1[Total in "Village" scene]))*100,1)</f>
        <v>1.3</v>
      </c>
      <c r="P127" s="122">
        <f>COUNTIF(Table15[Spawner],Table1[[#This Row],[Spawner Prefab]])</f>
        <v>0</v>
      </c>
      <c r="Q127" s="111">
        <f>ROUND((Table1[[#This Row],[Total in "Castle" scene]]/SUM(Table1[Total in "Castle" scene]))*100,1)</f>
        <v>0</v>
      </c>
      <c r="R127" s="117">
        <f>COUNTIF(Table20[Spawner],Table1[[#This Row],[Spawner Prefab]])</f>
        <v>0</v>
      </c>
      <c r="S127" s="108">
        <f>ROUND((Table1[[#This Row],[Total in "Dark" scene]]/SUM(Table1[Total in "Dark" scene]))*100,1)</f>
        <v>0</v>
      </c>
      <c r="T127" s="123">
        <f>Table1[[#This Row],[Total in "Village" scene]]+Table1[[#This Row],[Total in "Castle" scene]]+Table1[[#This Row],[Total in "Dark" scene]]</f>
        <v>34</v>
      </c>
      <c r="U127" s="110">
        <f>ROUND((Table1[[#This Row],[Total in the game]]/SUM(Table1[Total in the game]))*100,1)</f>
        <v>0.6</v>
      </c>
      <c r="W127" s="148" t="s">
        <v>357</v>
      </c>
      <c r="X127" s="148" t="s">
        <v>343</v>
      </c>
    </row>
    <row r="128" spans="4:24" x14ac:dyDescent="0.25">
      <c r="D128" s="79" t="s">
        <v>548</v>
      </c>
      <c r="E128" s="79" t="s">
        <v>507</v>
      </c>
      <c r="F128" s="79" t="s">
        <v>508</v>
      </c>
      <c r="G128" s="114">
        <v>180</v>
      </c>
      <c r="H128" s="114">
        <v>180</v>
      </c>
      <c r="I128" s="120">
        <v>100</v>
      </c>
      <c r="J128" s="104">
        <v>95</v>
      </c>
      <c r="K128" s="104">
        <v>3</v>
      </c>
      <c r="L128" s="104">
        <v>3</v>
      </c>
      <c r="M128" s="104">
        <v>25</v>
      </c>
      <c r="N128" s="116">
        <f>COUNTIF(Table7[Spawner],Table1[[#This Row],[Spawner Prefab]])</f>
        <v>0</v>
      </c>
      <c r="O128" s="107">
        <f>ROUND((Table1[[#This Row],[Total in "Village" scene]]/SUM(Table1[Total in "Village" scene]))*100,1)</f>
        <v>0</v>
      </c>
      <c r="P128" s="122">
        <f>COUNTIF(Table15[Spawner],Table1[[#This Row],[Spawner Prefab]])</f>
        <v>35</v>
      </c>
      <c r="Q128" s="111">
        <f>ROUND((Table1[[#This Row],[Total in "Castle" scene]]/SUM(Table1[Total in "Castle" scene]))*100,1)</f>
        <v>1.8</v>
      </c>
      <c r="R128" s="117">
        <f>COUNTIF(Table20[Spawner],Table1[[#This Row],[Spawner Prefab]])</f>
        <v>7</v>
      </c>
      <c r="S128" s="108">
        <f>ROUND((Table1[[#This Row],[Total in "Dark" scene]]/SUM(Table1[Total in "Dark" scene]))*100,1)</f>
        <v>0.9</v>
      </c>
      <c r="T128" s="123">
        <f>Table1[[#This Row],[Total in "Village" scene]]+Table1[[#This Row],[Total in "Castle" scene]]+Table1[[#This Row],[Total in "Dark" scene]]</f>
        <v>42</v>
      </c>
      <c r="U128" s="110">
        <f>ROUND((Table1[[#This Row],[Total in the game]]/SUM(Table1[Total in the game]))*100,1)</f>
        <v>0.8</v>
      </c>
      <c r="W128" s="148" t="s">
        <v>359</v>
      </c>
      <c r="X128" s="148" t="s">
        <v>343</v>
      </c>
    </row>
    <row r="129" spans="4:24" x14ac:dyDescent="0.25">
      <c r="D129" s="79" t="s">
        <v>549</v>
      </c>
      <c r="E129" s="79" t="s">
        <v>509</v>
      </c>
      <c r="F129" s="79" t="s">
        <v>510</v>
      </c>
      <c r="G129" s="114">
        <v>120</v>
      </c>
      <c r="H129" s="114">
        <v>120</v>
      </c>
      <c r="I129" s="120">
        <v>35</v>
      </c>
      <c r="J129" s="104">
        <v>35</v>
      </c>
      <c r="K129" s="104">
        <v>2</v>
      </c>
      <c r="L129" s="104">
        <v>2</v>
      </c>
      <c r="M129" s="104" t="s">
        <v>9</v>
      </c>
      <c r="N129" s="116">
        <f>COUNTIF(Table7[Spawner],Table1[[#This Row],[Spawner Prefab]])</f>
        <v>0</v>
      </c>
      <c r="O129" s="107">
        <f>ROUND((Table1[[#This Row],[Total in "Village" scene]]/SUM(Table1[Total in "Village" scene]))*100,1)</f>
        <v>0</v>
      </c>
      <c r="P129" s="122">
        <f>COUNTIF(Table15[Spawner],Table1[[#This Row],[Spawner Prefab]])</f>
        <v>52</v>
      </c>
      <c r="Q129" s="111">
        <f>ROUND((Table1[[#This Row],[Total in "Castle" scene]]/SUM(Table1[Total in "Castle" scene]))*100,1)</f>
        <v>2.7</v>
      </c>
      <c r="R129" s="117">
        <f>COUNTIF(Table20[Spawner],Table1[[#This Row],[Spawner Prefab]])</f>
        <v>45</v>
      </c>
      <c r="S129" s="108">
        <f>ROUND((Table1[[#This Row],[Total in "Dark" scene]]/SUM(Table1[Total in "Dark" scene]))*100,1)</f>
        <v>5.8</v>
      </c>
      <c r="T129" s="123">
        <f>Table1[[#This Row],[Total in "Village" scene]]+Table1[[#This Row],[Total in "Castle" scene]]+Table1[[#This Row],[Total in "Dark" scene]]</f>
        <v>97</v>
      </c>
      <c r="U129" s="110">
        <f>ROUND((Table1[[#This Row],[Total in the game]]/SUM(Table1[Total in the game]))*100,1)</f>
        <v>1.8</v>
      </c>
      <c r="W129" s="148" t="s">
        <v>361</v>
      </c>
      <c r="X129" s="148" t="s">
        <v>343</v>
      </c>
    </row>
    <row r="130" spans="4:24" x14ac:dyDescent="0.25">
      <c r="D130" s="79" t="s">
        <v>351</v>
      </c>
      <c r="E130" s="79" t="s">
        <v>352</v>
      </c>
      <c r="F130" s="79" t="s">
        <v>353</v>
      </c>
      <c r="G130" s="114">
        <v>420</v>
      </c>
      <c r="H130" s="114">
        <v>420</v>
      </c>
      <c r="I130" s="120">
        <v>300</v>
      </c>
      <c r="J130" s="104">
        <v>83</v>
      </c>
      <c r="K130" s="104">
        <v>1</v>
      </c>
      <c r="L130" s="104">
        <v>2</v>
      </c>
      <c r="M130" s="104">
        <v>60</v>
      </c>
      <c r="N130" s="116">
        <f>COUNTIF(Table7[Spawner],Table1[[#This Row],[Spawner Prefab]])</f>
        <v>15</v>
      </c>
      <c r="O130" s="107">
        <f>ROUND((Table1[[#This Row],[Total in "Village" scene]]/SUM(Table1[Total in "Village" scene]))*100,1)</f>
        <v>0.6</v>
      </c>
      <c r="P130" s="122">
        <f>COUNTIF(Table15[Spawner],Table1[[#This Row],[Spawner Prefab]])</f>
        <v>0</v>
      </c>
      <c r="Q130" s="111">
        <f>ROUND((Table1[[#This Row],[Total in "Castle" scene]]/SUM(Table1[Total in "Castle" scene]))*100,1)</f>
        <v>0</v>
      </c>
      <c r="R130" s="117">
        <f>COUNTIF(Table20[Spawner],Table1[[#This Row],[Spawner Prefab]])</f>
        <v>2</v>
      </c>
      <c r="S130" s="108">
        <f>ROUND((Table1[[#This Row],[Total in "Dark" scene]]/SUM(Table1[Total in "Dark" scene]))*100,1)</f>
        <v>0.3</v>
      </c>
      <c r="T130" s="123">
        <f>Table1[[#This Row],[Total in "Village" scene]]+Table1[[#This Row],[Total in "Castle" scene]]+Table1[[#This Row],[Total in "Dark" scene]]</f>
        <v>17</v>
      </c>
      <c r="U130" s="110">
        <f>ROUND((Table1[[#This Row],[Total in the game]]/SUM(Table1[Total in the game]))*100,1)</f>
        <v>0.3</v>
      </c>
      <c r="W130" s="148" t="s">
        <v>363</v>
      </c>
      <c r="X130" s="148" t="s">
        <v>343</v>
      </c>
    </row>
    <row r="131" spans="4:24" x14ac:dyDescent="0.25">
      <c r="D131" s="79" t="s">
        <v>83</v>
      </c>
      <c r="E131" s="79" t="s">
        <v>356</v>
      </c>
      <c r="F131" s="79" t="s">
        <v>357</v>
      </c>
      <c r="G131" s="114">
        <v>220</v>
      </c>
      <c r="H131" s="114">
        <v>220</v>
      </c>
      <c r="I131" s="120">
        <v>15</v>
      </c>
      <c r="J131" s="104">
        <v>50</v>
      </c>
      <c r="K131" s="104">
        <v>0</v>
      </c>
      <c r="L131" s="104">
        <v>0</v>
      </c>
      <c r="M131" s="104" t="s">
        <v>9</v>
      </c>
      <c r="N131" s="116">
        <f>COUNTIF(Table7[Spawner],Table1[[#This Row],[Spawner Prefab]])</f>
        <v>31</v>
      </c>
      <c r="O131" s="107">
        <f>ROUND((Table1[[#This Row],[Total in "Village" scene]]/SUM(Table1[Total in "Village" scene]))*100,1)</f>
        <v>1.2</v>
      </c>
      <c r="P131" s="122">
        <f>COUNTIF(Table15[Spawner],Table1[[#This Row],[Spawner Prefab]])</f>
        <v>5</v>
      </c>
      <c r="Q131" s="111">
        <f>ROUND((Table1[[#This Row],[Total in "Castle" scene]]/SUM(Table1[Total in "Castle" scene]))*100,1)</f>
        <v>0.3</v>
      </c>
      <c r="R131" s="117">
        <f>COUNTIF(Table20[Spawner],Table1[[#This Row],[Spawner Prefab]])</f>
        <v>0</v>
      </c>
      <c r="S131" s="108">
        <f>ROUND((Table1[[#This Row],[Total in "Dark" scene]]/SUM(Table1[Total in "Dark" scene]))*100,1)</f>
        <v>0</v>
      </c>
      <c r="T131" s="123">
        <f>Table1[[#This Row],[Total in "Village" scene]]+Table1[[#This Row],[Total in "Castle" scene]]+Table1[[#This Row],[Total in "Dark" scene]]</f>
        <v>36</v>
      </c>
      <c r="U131" s="110">
        <f>ROUND((Table1[[#This Row],[Total in the game]]/SUM(Table1[Total in the game]))*100,1)</f>
        <v>0.7</v>
      </c>
      <c r="W131" s="148" t="s">
        <v>444</v>
      </c>
      <c r="X131" s="148" t="s">
        <v>343</v>
      </c>
    </row>
    <row r="132" spans="4:24" x14ac:dyDescent="0.25">
      <c r="D132" s="79" t="s">
        <v>83</v>
      </c>
      <c r="E132" s="79" t="s">
        <v>358</v>
      </c>
      <c r="F132" s="79" t="s">
        <v>359</v>
      </c>
      <c r="G132" s="114">
        <v>220</v>
      </c>
      <c r="H132" s="114">
        <v>220</v>
      </c>
      <c r="I132" s="120">
        <v>15</v>
      </c>
      <c r="J132" s="104">
        <v>50</v>
      </c>
      <c r="K132" s="104">
        <v>0</v>
      </c>
      <c r="L132" s="104">
        <v>0</v>
      </c>
      <c r="M132" s="104" t="s">
        <v>9</v>
      </c>
      <c r="N132" s="116">
        <f>COUNTIF(Table7[Spawner],Table1[[#This Row],[Spawner Prefab]])</f>
        <v>10</v>
      </c>
      <c r="O132" s="107">
        <f>ROUND((Table1[[#This Row],[Total in "Village" scene]]/SUM(Table1[Total in "Village" scene]))*100,1)</f>
        <v>0.4</v>
      </c>
      <c r="P132" s="122">
        <f>COUNTIF(Table15[Spawner],Table1[[#This Row],[Spawner Prefab]])</f>
        <v>0</v>
      </c>
      <c r="Q132" s="111">
        <f>ROUND((Table1[[#This Row],[Total in "Castle" scene]]/SUM(Table1[Total in "Castle" scene]))*100,1)</f>
        <v>0</v>
      </c>
      <c r="R132" s="117">
        <f>COUNTIF(Table20[Spawner],Table1[[#This Row],[Spawner Prefab]])</f>
        <v>0</v>
      </c>
      <c r="S132" s="108">
        <f>ROUND((Table1[[#This Row],[Total in "Dark" scene]]/SUM(Table1[Total in "Dark" scene]))*100,1)</f>
        <v>0</v>
      </c>
      <c r="T132" s="123">
        <f>Table1[[#This Row],[Total in "Village" scene]]+Table1[[#This Row],[Total in "Castle" scene]]+Table1[[#This Row],[Total in "Dark" scene]]</f>
        <v>10</v>
      </c>
      <c r="U132" s="110">
        <f>ROUND((Table1[[#This Row],[Total in the game]]/SUM(Table1[Total in the game]))*100,1)</f>
        <v>0.2</v>
      </c>
      <c r="W132" s="148" t="s">
        <v>467</v>
      </c>
      <c r="X132" s="148" t="s">
        <v>343</v>
      </c>
    </row>
    <row r="133" spans="4:24" x14ac:dyDescent="0.25">
      <c r="D133" s="79" t="s">
        <v>83</v>
      </c>
      <c r="E133" s="79" t="s">
        <v>414</v>
      </c>
      <c r="F133" s="79" t="s">
        <v>357</v>
      </c>
      <c r="G133" s="114">
        <v>120</v>
      </c>
      <c r="H133" s="114">
        <v>120</v>
      </c>
      <c r="I133" s="120">
        <v>15</v>
      </c>
      <c r="J133" s="104">
        <v>50</v>
      </c>
      <c r="K133" s="104">
        <v>0</v>
      </c>
      <c r="L133" s="104">
        <v>0</v>
      </c>
      <c r="M133" s="104" t="s">
        <v>9</v>
      </c>
      <c r="N133" s="116">
        <f>COUNTIF(Table7[Spawner],Table1[[#This Row],[Spawner Prefab]])</f>
        <v>12</v>
      </c>
      <c r="O133" s="107">
        <f>ROUND((Table1[[#This Row],[Total in "Village" scene]]/SUM(Table1[Total in "Village" scene]))*100,1)</f>
        <v>0.5</v>
      </c>
      <c r="P133" s="122">
        <f>COUNTIF(Table15[Spawner],Table1[[#This Row],[Spawner Prefab]])</f>
        <v>12</v>
      </c>
      <c r="Q133" s="111">
        <f>ROUND((Table1[[#This Row],[Total in "Castle" scene]]/SUM(Table1[Total in "Castle" scene]))*100,1)</f>
        <v>0.6</v>
      </c>
      <c r="R133" s="117">
        <f>COUNTIF(Table20[Spawner],Table1[[#This Row],[Spawner Prefab]])</f>
        <v>0</v>
      </c>
      <c r="S133" s="108">
        <f>ROUND((Table1[[#This Row],[Total in "Dark" scene]]/SUM(Table1[Total in "Dark" scene]))*100,1)</f>
        <v>0</v>
      </c>
      <c r="T133" s="123">
        <f>Table1[[#This Row],[Total in "Village" scene]]+Table1[[#This Row],[Total in "Castle" scene]]+Table1[[#This Row],[Total in "Dark" scene]]</f>
        <v>24</v>
      </c>
      <c r="U133" s="110">
        <f>ROUND((Table1[[#This Row],[Total in the game]]/SUM(Table1[Total in the game]))*100,1)</f>
        <v>0.5</v>
      </c>
      <c r="W133" s="148" t="s">
        <v>489</v>
      </c>
      <c r="X133" s="148" t="s">
        <v>343</v>
      </c>
    </row>
    <row r="134" spans="4:24" x14ac:dyDescent="0.25">
      <c r="D134" s="79" t="s">
        <v>84</v>
      </c>
      <c r="E134" s="79" t="s">
        <v>360</v>
      </c>
      <c r="F134" s="79" t="s">
        <v>361</v>
      </c>
      <c r="G134" s="114">
        <v>220</v>
      </c>
      <c r="H134" s="114">
        <v>220</v>
      </c>
      <c r="I134" s="120">
        <v>15</v>
      </c>
      <c r="J134" s="104">
        <v>50</v>
      </c>
      <c r="K134" s="104">
        <v>0</v>
      </c>
      <c r="L134" s="104">
        <v>0</v>
      </c>
      <c r="M134" s="104" t="s">
        <v>9</v>
      </c>
      <c r="N134" s="116">
        <f>COUNTIF(Table7[Spawner],Table1[[#This Row],[Spawner Prefab]])</f>
        <v>3</v>
      </c>
      <c r="O134" s="107">
        <f>ROUND((Table1[[#This Row],[Total in "Village" scene]]/SUM(Table1[Total in "Village" scene]))*100,1)</f>
        <v>0.1</v>
      </c>
      <c r="P134" s="122">
        <f>COUNTIF(Table15[Spawner],Table1[[#This Row],[Spawner Prefab]])</f>
        <v>0</v>
      </c>
      <c r="Q134" s="111">
        <f>ROUND((Table1[[#This Row],[Total in "Castle" scene]]/SUM(Table1[Total in "Castle" scene]))*100,1)</f>
        <v>0</v>
      </c>
      <c r="R134" s="117">
        <f>COUNTIF(Table20[Spawner],Table1[[#This Row],[Spawner Prefab]])</f>
        <v>0</v>
      </c>
      <c r="S134" s="108">
        <f>ROUND((Table1[[#This Row],[Total in "Dark" scene]]/SUM(Table1[Total in "Dark" scene]))*100,1)</f>
        <v>0</v>
      </c>
      <c r="T134" s="123">
        <f>Table1[[#This Row],[Total in "Village" scene]]+Table1[[#This Row],[Total in "Castle" scene]]+Table1[[#This Row],[Total in "Dark" scene]]</f>
        <v>3</v>
      </c>
      <c r="U134" s="110">
        <f>ROUND((Table1[[#This Row],[Total in the game]]/SUM(Table1[Total in the game]))*100,1)</f>
        <v>0.1</v>
      </c>
      <c r="W134" s="148" t="s">
        <v>511</v>
      </c>
      <c r="X134" s="148" t="s">
        <v>343</v>
      </c>
    </row>
    <row r="135" spans="4:24" x14ac:dyDescent="0.25">
      <c r="D135" s="79" t="s">
        <v>84</v>
      </c>
      <c r="E135" s="79" t="s">
        <v>362</v>
      </c>
      <c r="F135" s="79" t="s">
        <v>363</v>
      </c>
      <c r="G135" s="114">
        <v>220</v>
      </c>
      <c r="H135" s="114">
        <v>220</v>
      </c>
      <c r="I135" s="120">
        <v>15</v>
      </c>
      <c r="J135" s="104">
        <v>50</v>
      </c>
      <c r="K135" s="104">
        <v>0</v>
      </c>
      <c r="L135" s="104">
        <v>0</v>
      </c>
      <c r="M135" s="104" t="s">
        <v>9</v>
      </c>
      <c r="N135" s="116">
        <f>COUNTIF(Table7[Spawner],Table1[[#This Row],[Spawner Prefab]])</f>
        <v>2</v>
      </c>
      <c r="O135" s="107">
        <f>ROUND((Table1[[#This Row],[Total in "Village" scene]]/SUM(Table1[Total in "Village" scene]))*100,1)</f>
        <v>0.1</v>
      </c>
      <c r="P135" s="122">
        <f>COUNTIF(Table15[Spawner],Table1[[#This Row],[Spawner Prefab]])</f>
        <v>0</v>
      </c>
      <c r="Q135" s="111">
        <f>ROUND((Table1[[#This Row],[Total in "Castle" scene]]/SUM(Table1[Total in "Castle" scene]))*100,1)</f>
        <v>0</v>
      </c>
      <c r="R135" s="117">
        <f>COUNTIF(Table20[Spawner],Table1[[#This Row],[Spawner Prefab]])</f>
        <v>0</v>
      </c>
      <c r="S135" s="108">
        <f>ROUND((Table1[[#This Row],[Total in "Dark" scene]]/SUM(Table1[Total in "Dark" scene]))*100,1)</f>
        <v>0</v>
      </c>
      <c r="T135" s="123">
        <f>Table1[[#This Row],[Total in "Village" scene]]+Table1[[#This Row],[Total in "Castle" scene]]+Table1[[#This Row],[Total in "Dark" scene]]</f>
        <v>2</v>
      </c>
      <c r="U135" s="110">
        <f>ROUND((Table1[[#This Row],[Total in the game]]/SUM(Table1[Total in the game]))*100,1)</f>
        <v>0</v>
      </c>
      <c r="W135" s="148" t="s">
        <v>600</v>
      </c>
      <c r="X135" s="148" t="s">
        <v>343</v>
      </c>
    </row>
    <row r="136" spans="4:24" x14ac:dyDescent="0.25">
      <c r="D136" s="79" t="s">
        <v>84</v>
      </c>
      <c r="E136" s="79" t="s">
        <v>488</v>
      </c>
      <c r="F136" s="79" t="s">
        <v>489</v>
      </c>
      <c r="G136" s="114">
        <v>220</v>
      </c>
      <c r="H136" s="114">
        <v>220</v>
      </c>
      <c r="I136" s="120">
        <v>15</v>
      </c>
      <c r="J136" s="104">
        <v>50</v>
      </c>
      <c r="K136" s="104">
        <v>0</v>
      </c>
      <c r="L136" s="104">
        <v>0</v>
      </c>
      <c r="M136" s="104" t="s">
        <v>9</v>
      </c>
      <c r="N136" s="116">
        <f>COUNTIF(Table7[Spawner],Table1[[#This Row],[Spawner Prefab]])</f>
        <v>2</v>
      </c>
      <c r="O136" s="107">
        <f>ROUND((Table1[[#This Row],[Total in "Village" scene]]/SUM(Table1[Total in "Village" scene]))*100,1)</f>
        <v>0.1</v>
      </c>
      <c r="P136" s="122">
        <f>COUNTIF(Table15[Spawner],Table1[[#This Row],[Spawner Prefab]])</f>
        <v>0</v>
      </c>
      <c r="Q136" s="111">
        <f>ROUND((Table1[[#This Row],[Total in "Castle" scene]]/SUM(Table1[Total in "Castle" scene]))*100,1)</f>
        <v>0</v>
      </c>
      <c r="R136" s="117">
        <f>COUNTIF(Table20[Spawner],Table1[[#This Row],[Spawner Prefab]])</f>
        <v>0</v>
      </c>
      <c r="S136" s="108">
        <f>ROUND((Table1[[#This Row],[Total in "Dark" scene]]/SUM(Table1[Total in "Dark" scene]))*100,1)</f>
        <v>0</v>
      </c>
      <c r="T136" s="123">
        <f>Table1[[#This Row],[Total in "Village" scene]]+Table1[[#This Row],[Total in "Castle" scene]]+Table1[[#This Row],[Total in "Dark" scene]]</f>
        <v>2</v>
      </c>
      <c r="U136" s="110">
        <f>ROUND((Table1[[#This Row],[Total in the game]]/SUM(Table1[Total in the game]))*100,1)</f>
        <v>0</v>
      </c>
      <c r="W136" s="148" t="s">
        <v>550</v>
      </c>
      <c r="X136" s="148" t="s">
        <v>344</v>
      </c>
    </row>
    <row r="137" spans="4:24" x14ac:dyDescent="0.25">
      <c r="D137" s="79" t="s">
        <v>84</v>
      </c>
      <c r="E137" s="79" t="s">
        <v>490</v>
      </c>
      <c r="F137" s="79" t="s">
        <v>511</v>
      </c>
      <c r="G137" s="114">
        <v>220</v>
      </c>
      <c r="H137" s="114">
        <v>220</v>
      </c>
      <c r="I137" s="120">
        <v>15</v>
      </c>
      <c r="J137" s="104">
        <v>50</v>
      </c>
      <c r="K137" s="104">
        <v>0</v>
      </c>
      <c r="L137" s="104">
        <v>0</v>
      </c>
      <c r="M137" s="104" t="s">
        <v>9</v>
      </c>
      <c r="N137" s="116">
        <f>COUNTIF(Table7[Spawner],Table1[[#This Row],[Spawner Prefab]])</f>
        <v>8</v>
      </c>
      <c r="O137" s="107">
        <f>ROUND((Table1[[#This Row],[Total in "Village" scene]]/SUM(Table1[Total in "Village" scene]))*100,1)</f>
        <v>0.3</v>
      </c>
      <c r="P137" s="122">
        <f>COUNTIF(Table15[Spawner],Table1[[#This Row],[Spawner Prefab]])</f>
        <v>0</v>
      </c>
      <c r="Q137" s="111">
        <f>ROUND((Table1[[#This Row],[Total in "Castle" scene]]/SUM(Table1[Total in "Castle" scene]))*100,1)</f>
        <v>0</v>
      </c>
      <c r="R137" s="117">
        <f>COUNTIF(Table20[Spawner],Table1[[#This Row],[Spawner Prefab]])</f>
        <v>0</v>
      </c>
      <c r="S137" s="108">
        <f>ROUND((Table1[[#This Row],[Total in "Dark" scene]]/SUM(Table1[Total in "Dark" scene]))*100,1)</f>
        <v>0</v>
      </c>
      <c r="T137" s="123">
        <f>Table1[[#This Row],[Total in "Village" scene]]+Table1[[#This Row],[Total in "Castle" scene]]+Table1[[#This Row],[Total in "Dark" scene]]</f>
        <v>8</v>
      </c>
      <c r="U137" s="110">
        <f>ROUND((Table1[[#This Row],[Total in the game]]/SUM(Table1[Total in the game]))*100,1)</f>
        <v>0.2</v>
      </c>
      <c r="W137" s="148" t="s">
        <v>544</v>
      </c>
      <c r="X137" s="148" t="s">
        <v>344</v>
      </c>
    </row>
    <row r="138" spans="4:24" x14ac:dyDescent="0.25">
      <c r="D138" s="79" t="s">
        <v>606</v>
      </c>
      <c r="E138" s="79" t="s">
        <v>599</v>
      </c>
      <c r="F138" s="79" t="s">
        <v>600</v>
      </c>
      <c r="G138" s="114">
        <v>120</v>
      </c>
      <c r="H138" s="114">
        <v>120</v>
      </c>
      <c r="I138" s="120">
        <v>15</v>
      </c>
      <c r="J138" s="104">
        <v>50</v>
      </c>
      <c r="K138" s="104">
        <v>0</v>
      </c>
      <c r="L138" s="104">
        <v>0</v>
      </c>
      <c r="M138" s="104" t="s">
        <v>9</v>
      </c>
      <c r="N138" s="116">
        <f>COUNTIF(Table7[Spawner],Table1[[#This Row],[Spawner Prefab]])</f>
        <v>0</v>
      </c>
      <c r="O138" s="107">
        <f>ROUND((Table1[[#This Row],[Total in "Village" scene]]/SUM(Table1[Total in "Village" scene]))*100,1)</f>
        <v>0</v>
      </c>
      <c r="P138" s="122">
        <f>COUNTIF(Table15[Spawner],Table1[[#This Row],[Spawner Prefab]])</f>
        <v>56</v>
      </c>
      <c r="Q138" s="111">
        <f>ROUND((Table1[[#This Row],[Total in "Castle" scene]]/SUM(Table1[Total in "Castle" scene]))*100,1)</f>
        <v>2.9</v>
      </c>
      <c r="R138" s="117">
        <f>COUNTIF(Table20[Spawner],Table1[[#This Row],[Spawner Prefab]])</f>
        <v>39</v>
      </c>
      <c r="S138" s="108">
        <f>ROUND((Table1[[#This Row],[Total in "Dark" scene]]/SUM(Table1[Total in "Dark" scene]))*100,1)</f>
        <v>5</v>
      </c>
      <c r="T138" s="123">
        <f>Table1[[#This Row],[Total in "Village" scene]]+Table1[[#This Row],[Total in "Castle" scene]]+Table1[[#This Row],[Total in "Dark" scene]]</f>
        <v>95</v>
      </c>
      <c r="U138" s="110">
        <f>ROUND((Table1[[#This Row],[Total in the game]]/SUM(Table1[Total in the game]))*100,1)</f>
        <v>1.8</v>
      </c>
      <c r="W138" s="148" t="s">
        <v>545</v>
      </c>
      <c r="X138" s="148" t="s">
        <v>343</v>
      </c>
    </row>
    <row r="139" spans="4:24" x14ac:dyDescent="0.25">
      <c r="D139" s="79" t="s">
        <v>124</v>
      </c>
      <c r="E139" s="79" t="s">
        <v>364</v>
      </c>
      <c r="F139" s="79" t="s">
        <v>550</v>
      </c>
      <c r="G139" s="114">
        <v>300</v>
      </c>
      <c r="H139" s="114">
        <v>300</v>
      </c>
      <c r="I139" s="120">
        <v>20</v>
      </c>
      <c r="J139" s="104">
        <v>50</v>
      </c>
      <c r="K139" s="104">
        <v>0</v>
      </c>
      <c r="L139" s="104">
        <v>0</v>
      </c>
      <c r="M139" s="104">
        <v>32</v>
      </c>
      <c r="N139" s="116">
        <f>COUNTIF(Table7[Spawner],Table1[[#This Row],[Spawner Prefab]])</f>
        <v>20</v>
      </c>
      <c r="O139" s="107">
        <f>ROUND((Table1[[#This Row],[Total in "Village" scene]]/SUM(Table1[Total in "Village" scene]))*100,1)</f>
        <v>0.8</v>
      </c>
      <c r="P139" s="122">
        <f>COUNTIF(Table15[Spawner],Table1[[#This Row],[Spawner Prefab]])</f>
        <v>0</v>
      </c>
      <c r="Q139" s="111">
        <f>ROUND((Table1[[#This Row],[Total in "Castle" scene]]/SUM(Table1[Total in "Castle" scene]))*100,1)</f>
        <v>0</v>
      </c>
      <c r="R139" s="117">
        <f>COUNTIF(Table20[Spawner],Table1[[#This Row],[Spawner Prefab]])</f>
        <v>10</v>
      </c>
      <c r="S139" s="108">
        <f>ROUND((Table1[[#This Row],[Total in "Dark" scene]]/SUM(Table1[Total in "Dark" scene]))*100,1)</f>
        <v>1.3</v>
      </c>
      <c r="T139" s="123">
        <f>Table1[[#This Row],[Total in "Village" scene]]+Table1[[#This Row],[Total in "Castle" scene]]+Table1[[#This Row],[Total in "Dark" scene]]</f>
        <v>30</v>
      </c>
      <c r="U139" s="110">
        <f>ROUND((Table1[[#This Row],[Total in the game]]/SUM(Table1[Total in the game]))*100,1)</f>
        <v>0.6</v>
      </c>
      <c r="W139" s="148" t="s">
        <v>545</v>
      </c>
      <c r="X139" s="148" t="s">
        <v>343</v>
      </c>
    </row>
    <row r="140" spans="4:24" x14ac:dyDescent="0.25">
      <c r="D140" s="79" t="s">
        <v>90</v>
      </c>
      <c r="E140" s="79" t="s">
        <v>484</v>
      </c>
      <c r="F140" s="79" t="s">
        <v>485</v>
      </c>
      <c r="G140" s="114">
        <v>200</v>
      </c>
      <c r="H140" s="114">
        <v>200</v>
      </c>
      <c r="I140" s="120">
        <v>8</v>
      </c>
      <c r="J140" s="104">
        <v>75</v>
      </c>
      <c r="K140" s="104">
        <v>0</v>
      </c>
      <c r="L140" s="104">
        <v>0</v>
      </c>
      <c r="M140" s="104" t="s">
        <v>9</v>
      </c>
      <c r="N140" s="116">
        <f>COUNTIF(Table7[Spawner],Table1[[#This Row],[Spawner Prefab]])</f>
        <v>0</v>
      </c>
      <c r="O140" s="107">
        <f>ROUND((Table1[[#This Row],[Total in "Village" scene]]/SUM(Table1[Total in "Village" scene]))*100,1)</f>
        <v>0</v>
      </c>
      <c r="P140" s="122">
        <f>COUNTIF(Table15[Spawner],Table1[[#This Row],[Spawner Prefab]])</f>
        <v>165</v>
      </c>
      <c r="Q140" s="111">
        <f>ROUND((Table1[[#This Row],[Total in "Castle" scene]]/SUM(Table1[Total in "Castle" scene]))*100,1)</f>
        <v>8.5</v>
      </c>
      <c r="R140" s="117">
        <f>COUNTIF(Table20[Spawner],Table1[[#This Row],[Spawner Prefab]])</f>
        <v>0</v>
      </c>
      <c r="S140" s="108">
        <f>ROUND((Table1[[#This Row],[Total in "Dark" scene]]/SUM(Table1[Total in "Dark" scene]))*100,1)</f>
        <v>0</v>
      </c>
      <c r="T140" s="123">
        <f>Table1[[#This Row],[Total in "Village" scene]]+Table1[[#This Row],[Total in "Castle" scene]]+Table1[[#This Row],[Total in "Dark" scene]]</f>
        <v>165</v>
      </c>
      <c r="U140" s="110">
        <f>ROUND((Table1[[#This Row],[Total in the game]]/SUM(Table1[Total in the game]))*100,1)</f>
        <v>3.1</v>
      </c>
      <c r="W140" s="148" t="s">
        <v>586</v>
      </c>
      <c r="X140" s="148" t="s">
        <v>343</v>
      </c>
    </row>
    <row r="141" spans="4:24" x14ac:dyDescent="0.25">
      <c r="D141" s="79" t="s">
        <v>90</v>
      </c>
      <c r="E141" s="79" t="s">
        <v>486</v>
      </c>
      <c r="F141" s="79" t="s">
        <v>485</v>
      </c>
      <c r="G141" s="114">
        <v>200</v>
      </c>
      <c r="H141" s="114">
        <v>200</v>
      </c>
      <c r="I141" s="120">
        <v>8</v>
      </c>
      <c r="J141" s="104">
        <v>75</v>
      </c>
      <c r="K141" s="104">
        <v>0</v>
      </c>
      <c r="L141" s="104">
        <v>0</v>
      </c>
      <c r="M141" s="104" t="s">
        <v>9</v>
      </c>
      <c r="N141" s="116">
        <f>COUNTIF(Table7[Spawner],Table1[[#This Row],[Spawner Prefab]])</f>
        <v>0</v>
      </c>
      <c r="O141" s="107">
        <f>ROUND((Table1[[#This Row],[Total in "Village" scene]]/SUM(Table1[Total in "Village" scene]))*100,1)</f>
        <v>0</v>
      </c>
      <c r="P141" s="122">
        <f>COUNTIF(Table15[Spawner],Table1[[#This Row],[Spawner Prefab]])</f>
        <v>11</v>
      </c>
      <c r="Q141" s="111">
        <f>ROUND((Table1[[#This Row],[Total in "Castle" scene]]/SUM(Table1[Total in "Castle" scene]))*100,1)</f>
        <v>0.6</v>
      </c>
      <c r="R141" s="117">
        <f>COUNTIF(Table20[Spawner],Table1[[#This Row],[Spawner Prefab]])</f>
        <v>0</v>
      </c>
      <c r="S141" s="108">
        <f>ROUND((Table1[[#This Row],[Total in "Dark" scene]]/SUM(Table1[Total in "Dark" scene]))*100,1)</f>
        <v>0</v>
      </c>
      <c r="T141" s="123">
        <f>Table1[[#This Row],[Total in "Village" scene]]+Table1[[#This Row],[Total in "Castle" scene]]+Table1[[#This Row],[Total in "Dark" scene]]</f>
        <v>11</v>
      </c>
      <c r="U141" s="110">
        <f>ROUND((Table1[[#This Row],[Total in the game]]/SUM(Table1[Total in the game]))*100,1)</f>
        <v>0.2</v>
      </c>
      <c r="W141" s="148" t="s">
        <v>366</v>
      </c>
      <c r="X141" s="148" t="s">
        <v>343</v>
      </c>
    </row>
    <row r="142" spans="4:24" x14ac:dyDescent="0.25">
      <c r="D142" s="79" t="s">
        <v>90</v>
      </c>
      <c r="E142" s="79" t="s">
        <v>487</v>
      </c>
      <c r="F142" s="79" t="s">
        <v>485</v>
      </c>
      <c r="G142" s="114">
        <v>200</v>
      </c>
      <c r="H142" s="114">
        <v>200</v>
      </c>
      <c r="I142" s="120">
        <v>8</v>
      </c>
      <c r="J142" s="104">
        <v>75</v>
      </c>
      <c r="K142" s="104">
        <v>0</v>
      </c>
      <c r="L142" s="104">
        <v>0</v>
      </c>
      <c r="M142" s="104" t="s">
        <v>9</v>
      </c>
      <c r="N142" s="116">
        <f>COUNTIF(Table7[Spawner],Table1[[#This Row],[Spawner Prefab]])</f>
        <v>0</v>
      </c>
      <c r="O142" s="107">
        <f>ROUND((Table1[[#This Row],[Total in "Village" scene]]/SUM(Table1[Total in "Village" scene]))*100,1)</f>
        <v>0</v>
      </c>
      <c r="P142" s="122">
        <f>COUNTIF(Table15[Spawner],Table1[[#This Row],[Spawner Prefab]])</f>
        <v>34</v>
      </c>
      <c r="Q142" s="111">
        <f>ROUND((Table1[[#This Row],[Total in "Castle" scene]]/SUM(Table1[Total in "Castle" scene]))*100,1)</f>
        <v>1.7</v>
      </c>
      <c r="R142" s="117">
        <f>COUNTIF(Table20[Spawner],Table1[[#This Row],[Spawner Prefab]])</f>
        <v>0</v>
      </c>
      <c r="S142" s="108">
        <f>ROUND((Table1[[#This Row],[Total in "Dark" scene]]/SUM(Table1[Total in "Dark" scene]))*100,1)</f>
        <v>0</v>
      </c>
      <c r="T142" s="123">
        <f>Table1[[#This Row],[Total in "Village" scene]]+Table1[[#This Row],[Total in "Castle" scene]]+Table1[[#This Row],[Total in "Dark" scene]]</f>
        <v>34</v>
      </c>
      <c r="U142" s="110">
        <f>ROUND((Table1[[#This Row],[Total in the game]]/SUM(Table1[Total in the game]))*100,1)</f>
        <v>0.6</v>
      </c>
      <c r="W142" s="148" t="s">
        <v>366</v>
      </c>
      <c r="X142" s="148" t="s">
        <v>343</v>
      </c>
    </row>
    <row r="143" spans="4:24" x14ac:dyDescent="0.25">
      <c r="D143" s="79" t="s">
        <v>90</v>
      </c>
      <c r="E143" s="79" t="s">
        <v>640</v>
      </c>
      <c r="F143" s="79" t="s">
        <v>641</v>
      </c>
      <c r="G143" s="114">
        <v>120</v>
      </c>
      <c r="H143" s="114">
        <v>120</v>
      </c>
      <c r="I143" s="120">
        <v>8</v>
      </c>
      <c r="J143" s="104">
        <v>75</v>
      </c>
      <c r="K143" s="104">
        <v>0</v>
      </c>
      <c r="L143" s="104">
        <v>0</v>
      </c>
      <c r="M143" s="104" t="s">
        <v>9</v>
      </c>
      <c r="N143" s="116">
        <f>COUNTIF(Table7[Spawner],Table1[[#This Row],[Spawner Prefab]])</f>
        <v>0</v>
      </c>
      <c r="O143" s="107">
        <f>ROUND((Table1[[#This Row],[Total in "Village" scene]]/SUM(Table1[Total in "Village" scene]))*100,1)</f>
        <v>0</v>
      </c>
      <c r="P143" s="122">
        <f>COUNTIF(Table15[Spawner],Table1[[#This Row],[Spawner Prefab]])</f>
        <v>0</v>
      </c>
      <c r="Q143" s="111">
        <f>ROUND((Table1[[#This Row],[Total in "Castle" scene]]/SUM(Table1[Total in "Castle" scene]))*100,1)</f>
        <v>0</v>
      </c>
      <c r="R143" s="117">
        <f>COUNTIF(Table20[Spawner],Table1[[#This Row],[Spawner Prefab]])</f>
        <v>34</v>
      </c>
      <c r="S143" s="108">
        <f>ROUND((Table1[[#This Row],[Total in "Dark" scene]]/SUM(Table1[Total in "Dark" scene]))*100,1)</f>
        <v>4.4000000000000004</v>
      </c>
      <c r="T143" s="123">
        <f>Table1[[#This Row],[Total in "Village" scene]]+Table1[[#This Row],[Total in "Castle" scene]]+Table1[[#This Row],[Total in "Dark" scene]]</f>
        <v>34</v>
      </c>
      <c r="U143" s="110">
        <f>ROUND((Table1[[#This Row],[Total in the game]]/SUM(Table1[Total in the game]))*100,1)</f>
        <v>0.6</v>
      </c>
      <c r="W143" s="148" t="s">
        <v>368</v>
      </c>
      <c r="X143" s="148" t="s">
        <v>343</v>
      </c>
    </row>
    <row r="144" spans="4:24" x14ac:dyDescent="0.25">
      <c r="D144" s="79" t="s">
        <v>90</v>
      </c>
      <c r="E144" s="79" t="s">
        <v>365</v>
      </c>
      <c r="F144" s="79" t="s">
        <v>366</v>
      </c>
      <c r="G144" s="114">
        <v>200</v>
      </c>
      <c r="H144" s="114">
        <v>200</v>
      </c>
      <c r="I144" s="120">
        <v>8</v>
      </c>
      <c r="J144" s="104">
        <v>75</v>
      </c>
      <c r="K144" s="104">
        <v>0</v>
      </c>
      <c r="L144" s="104">
        <v>0</v>
      </c>
      <c r="M144" s="104" t="s">
        <v>9</v>
      </c>
      <c r="N144" s="116">
        <f>COUNTIF(Table7[Spawner],Table1[[#This Row],[Spawner Prefab]])</f>
        <v>4</v>
      </c>
      <c r="O144" s="107">
        <f>ROUND((Table1[[#This Row],[Total in "Village" scene]]/SUM(Table1[Total in "Village" scene]))*100,1)</f>
        <v>0.2</v>
      </c>
      <c r="P144" s="122">
        <f>COUNTIF(Table15[Spawner],Table1[[#This Row],[Spawner Prefab]])</f>
        <v>0</v>
      </c>
      <c r="Q144" s="111">
        <f>ROUND((Table1[[#This Row],[Total in "Castle" scene]]/SUM(Table1[Total in "Castle" scene]))*100,1)</f>
        <v>0</v>
      </c>
      <c r="R144" s="117">
        <f>COUNTIF(Table20[Spawner],Table1[[#This Row],[Spawner Prefab]])</f>
        <v>0</v>
      </c>
      <c r="S144" s="108">
        <f>ROUND((Table1[[#This Row],[Total in "Dark" scene]]/SUM(Table1[Total in "Dark" scene]))*100,1)</f>
        <v>0</v>
      </c>
      <c r="T144" s="123">
        <f>Table1[[#This Row],[Total in "Village" scene]]+Table1[[#This Row],[Total in "Castle" scene]]+Table1[[#This Row],[Total in "Dark" scene]]</f>
        <v>4</v>
      </c>
      <c r="U144" s="110">
        <f>ROUND((Table1[[#This Row],[Total in the game]]/SUM(Table1[Total in the game]))*100,1)</f>
        <v>0.1</v>
      </c>
      <c r="W144" s="148" t="s">
        <v>485</v>
      </c>
      <c r="X144" s="148" t="s">
        <v>343</v>
      </c>
    </row>
    <row r="145" spans="4:24" x14ac:dyDescent="0.25">
      <c r="D145" s="79" t="s">
        <v>90</v>
      </c>
      <c r="E145" s="79" t="s">
        <v>367</v>
      </c>
      <c r="F145" s="79" t="s">
        <v>368</v>
      </c>
      <c r="G145" s="114">
        <v>200</v>
      </c>
      <c r="H145" s="114">
        <v>200</v>
      </c>
      <c r="I145" s="120">
        <v>8</v>
      </c>
      <c r="J145" s="104">
        <v>75</v>
      </c>
      <c r="K145" s="104">
        <v>0</v>
      </c>
      <c r="L145" s="104">
        <v>0</v>
      </c>
      <c r="M145" s="104" t="s">
        <v>9</v>
      </c>
      <c r="N145" s="116">
        <f>COUNTIF(Table7[Spawner],Table1[[#This Row],[Spawner Prefab]])</f>
        <v>0</v>
      </c>
      <c r="O145" s="107">
        <f>ROUND((Table1[[#This Row],[Total in "Village" scene]]/SUM(Table1[Total in "Village" scene]))*100,1)</f>
        <v>0</v>
      </c>
      <c r="P145" s="122">
        <f>COUNTIF(Table15[Spawner],Table1[[#This Row],[Spawner Prefab]])</f>
        <v>0</v>
      </c>
      <c r="Q145" s="111">
        <f>ROUND((Table1[[#This Row],[Total in "Castle" scene]]/SUM(Table1[Total in "Castle" scene]))*100,1)</f>
        <v>0</v>
      </c>
      <c r="R145" s="117">
        <f>COUNTIF(Table20[Spawner],Table1[[#This Row],[Spawner Prefab]])</f>
        <v>0</v>
      </c>
      <c r="S145" s="108">
        <f>ROUND((Table1[[#This Row],[Total in "Dark" scene]]/SUM(Table1[Total in "Dark" scene]))*100,1)</f>
        <v>0</v>
      </c>
      <c r="T145" s="123">
        <f>Table1[[#This Row],[Total in "Village" scene]]+Table1[[#This Row],[Total in "Castle" scene]]+Table1[[#This Row],[Total in "Dark" scene]]</f>
        <v>0</v>
      </c>
      <c r="U145" s="110">
        <f>ROUND((Table1[[#This Row],[Total in the game]]/SUM(Table1[Total in the game]))*100,1)</f>
        <v>0</v>
      </c>
      <c r="W145" s="148" t="s">
        <v>485</v>
      </c>
      <c r="X145" s="148" t="s">
        <v>343</v>
      </c>
    </row>
    <row r="146" spans="4:24" x14ac:dyDescent="0.25">
      <c r="D146" s="79" t="s">
        <v>90</v>
      </c>
      <c r="E146" s="79" t="s">
        <v>369</v>
      </c>
      <c r="F146" s="79" t="s">
        <v>370</v>
      </c>
      <c r="G146" s="114">
        <v>200</v>
      </c>
      <c r="H146" s="114">
        <v>200</v>
      </c>
      <c r="I146" s="120">
        <v>8</v>
      </c>
      <c r="J146" s="104">
        <v>75</v>
      </c>
      <c r="K146" s="104">
        <v>0</v>
      </c>
      <c r="L146" s="104">
        <v>0</v>
      </c>
      <c r="M146" s="104" t="s">
        <v>9</v>
      </c>
      <c r="N146" s="116">
        <f>COUNTIF(Table7[Spawner],Table1[[#This Row],[Spawner Prefab]])</f>
        <v>1</v>
      </c>
      <c r="O146" s="107">
        <f>ROUND((Table1[[#This Row],[Total in "Village" scene]]/SUM(Table1[Total in "Village" scene]))*100,1)</f>
        <v>0</v>
      </c>
      <c r="P146" s="122">
        <f>COUNTIF(Table15[Spawner],Table1[[#This Row],[Spawner Prefab]])</f>
        <v>0</v>
      </c>
      <c r="Q146" s="111">
        <f>ROUND((Table1[[#This Row],[Total in "Castle" scene]]/SUM(Table1[Total in "Castle" scene]))*100,1)</f>
        <v>0</v>
      </c>
      <c r="R146" s="117">
        <f>COUNTIF(Table20[Spawner],Table1[[#This Row],[Spawner Prefab]])</f>
        <v>0</v>
      </c>
      <c r="S146" s="108">
        <f>ROUND((Table1[[#This Row],[Total in "Dark" scene]]/SUM(Table1[Total in "Dark" scene]))*100,1)</f>
        <v>0</v>
      </c>
      <c r="T146" s="123">
        <f>Table1[[#This Row],[Total in "Village" scene]]+Table1[[#This Row],[Total in "Castle" scene]]+Table1[[#This Row],[Total in "Dark" scene]]</f>
        <v>1</v>
      </c>
      <c r="U146" s="110">
        <f>ROUND((Table1[[#This Row],[Total in the game]]/SUM(Table1[Total in the game]))*100,1)</f>
        <v>0</v>
      </c>
      <c r="W146" s="148" t="s">
        <v>485</v>
      </c>
      <c r="X146" s="148" t="s">
        <v>343</v>
      </c>
    </row>
    <row r="147" spans="4:24" x14ac:dyDescent="0.25">
      <c r="D147" s="79" t="s">
        <v>90</v>
      </c>
      <c r="E147" s="79" t="s">
        <v>415</v>
      </c>
      <c r="F147" s="79" t="s">
        <v>366</v>
      </c>
      <c r="G147" s="114">
        <v>200</v>
      </c>
      <c r="H147" s="114">
        <v>200</v>
      </c>
      <c r="I147" s="120">
        <v>8</v>
      </c>
      <c r="J147" s="104">
        <v>75</v>
      </c>
      <c r="K147" s="104">
        <v>0</v>
      </c>
      <c r="L147" s="104">
        <v>0</v>
      </c>
      <c r="M147" s="104" t="s">
        <v>9</v>
      </c>
      <c r="N147" s="116">
        <f>COUNTIF(Table7[Spawner],Table1[[#This Row],[Spawner Prefab]])</f>
        <v>139</v>
      </c>
      <c r="O147" s="107">
        <f>ROUND((Table1[[#This Row],[Total in "Village" scene]]/SUM(Table1[Total in "Village" scene]))*100,1)</f>
        <v>5.5</v>
      </c>
      <c r="P147" s="122">
        <f>COUNTIF(Table15[Spawner],Table1[[#This Row],[Spawner Prefab]])</f>
        <v>17</v>
      </c>
      <c r="Q147" s="111">
        <f>ROUND((Table1[[#This Row],[Total in "Castle" scene]]/SUM(Table1[Total in "Castle" scene]))*100,1)</f>
        <v>0.9</v>
      </c>
      <c r="R147" s="117">
        <f>COUNTIF(Table20[Spawner],Table1[[#This Row],[Spawner Prefab]])</f>
        <v>0</v>
      </c>
      <c r="S147" s="108">
        <f>ROUND((Table1[[#This Row],[Total in "Dark" scene]]/SUM(Table1[Total in "Dark" scene]))*100,1)</f>
        <v>0</v>
      </c>
      <c r="T147" s="123">
        <f>Table1[[#This Row],[Total in "Village" scene]]+Table1[[#This Row],[Total in "Castle" scene]]+Table1[[#This Row],[Total in "Dark" scene]]</f>
        <v>156</v>
      </c>
      <c r="U147" s="110">
        <f>ROUND((Table1[[#This Row],[Total in the game]]/SUM(Table1[Total in the game]))*100,1)</f>
        <v>3</v>
      </c>
      <c r="W147" s="150" t="s">
        <v>370</v>
      </c>
      <c r="X147" s="150" t="s">
        <v>343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2" sqref="J12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666</v>
      </c>
    </row>
    <row r="5" spans="6:13" x14ac:dyDescent="0.25">
      <c r="F5" s="1" t="s">
        <v>1664</v>
      </c>
      <c r="I5" s="1" t="s">
        <v>1665</v>
      </c>
      <c r="L5" s="1" t="s">
        <v>4859</v>
      </c>
    </row>
    <row r="6" spans="6:13" x14ac:dyDescent="0.25">
      <c r="F6" t="s">
        <v>665</v>
      </c>
      <c r="G6" t="s">
        <v>843</v>
      </c>
      <c r="I6" t="s">
        <v>665</v>
      </c>
      <c r="J6" t="s">
        <v>843</v>
      </c>
      <c r="L6" t="s">
        <v>665</v>
      </c>
      <c r="M6" t="s">
        <v>843</v>
      </c>
    </row>
    <row r="7" spans="6:13" x14ac:dyDescent="0.25">
      <c r="F7" t="s">
        <v>781</v>
      </c>
      <c r="G7" t="s">
        <v>1345</v>
      </c>
      <c r="I7" t="s">
        <v>781</v>
      </c>
      <c r="J7" t="s">
        <v>4783</v>
      </c>
      <c r="L7" t="s">
        <v>781</v>
      </c>
      <c r="M7" t="s">
        <v>2409</v>
      </c>
    </row>
    <row r="8" spans="6:13" x14ac:dyDescent="0.25">
      <c r="F8" t="s">
        <v>509</v>
      </c>
      <c r="G8" t="s">
        <v>1022</v>
      </c>
      <c r="I8" t="s">
        <v>130</v>
      </c>
      <c r="J8" t="s">
        <v>3202</v>
      </c>
      <c r="L8" t="s">
        <v>781</v>
      </c>
      <c r="M8" t="s">
        <v>2409</v>
      </c>
    </row>
    <row r="9" spans="6:13" x14ac:dyDescent="0.25">
      <c r="F9" t="s">
        <v>754</v>
      </c>
      <c r="G9" t="s">
        <v>1210</v>
      </c>
      <c r="I9" t="s">
        <v>329</v>
      </c>
      <c r="J9" t="s">
        <v>3517</v>
      </c>
      <c r="L9" t="s">
        <v>781</v>
      </c>
      <c r="M9" t="s">
        <v>2409</v>
      </c>
    </row>
    <row r="10" spans="6:13" x14ac:dyDescent="0.25">
      <c r="F10" t="s">
        <v>787</v>
      </c>
      <c r="G10" t="s">
        <v>1375</v>
      </c>
      <c r="I10" t="s">
        <v>4128</v>
      </c>
      <c r="J10" t="s">
        <v>4129</v>
      </c>
      <c r="L10" t="s">
        <v>781</v>
      </c>
      <c r="M10" t="s">
        <v>2409</v>
      </c>
    </row>
    <row r="11" spans="6:13" x14ac:dyDescent="0.25">
      <c r="F11" t="s">
        <v>129</v>
      </c>
      <c r="G11" t="s">
        <v>1200</v>
      </c>
      <c r="I11" t="s">
        <v>329</v>
      </c>
      <c r="J11" t="s">
        <v>2693</v>
      </c>
      <c r="L11" t="s">
        <v>781</v>
      </c>
      <c r="M11" t="s">
        <v>2409</v>
      </c>
    </row>
    <row r="12" spans="6:13" x14ac:dyDescent="0.25">
      <c r="F12" t="s">
        <v>842</v>
      </c>
      <c r="G12" t="s">
        <v>1641</v>
      </c>
      <c r="I12" t="s">
        <v>567</v>
      </c>
      <c r="J12" t="s">
        <v>4466</v>
      </c>
      <c r="L12" t="s">
        <v>781</v>
      </c>
      <c r="M12" t="s">
        <v>2409</v>
      </c>
    </row>
    <row r="13" spans="6:13" x14ac:dyDescent="0.25">
      <c r="F13" t="s">
        <v>426</v>
      </c>
      <c r="G13" t="s">
        <v>1630</v>
      </c>
      <c r="I13" t="s">
        <v>781</v>
      </c>
      <c r="J13" t="s">
        <v>2409</v>
      </c>
      <c r="L13" t="s">
        <v>781</v>
      </c>
      <c r="M13" t="s">
        <v>2409</v>
      </c>
    </row>
    <row r="14" spans="6:13" x14ac:dyDescent="0.25">
      <c r="F14" t="s">
        <v>599</v>
      </c>
      <c r="G14" t="s">
        <v>1449</v>
      </c>
      <c r="I14" t="s">
        <v>781</v>
      </c>
      <c r="J14" t="s">
        <v>2409</v>
      </c>
      <c r="L14" t="s">
        <v>781</v>
      </c>
      <c r="M14" t="s">
        <v>2409</v>
      </c>
    </row>
    <row r="15" spans="6:13" x14ac:dyDescent="0.25">
      <c r="F15" t="s">
        <v>668</v>
      </c>
      <c r="G15" t="s">
        <v>848</v>
      </c>
      <c r="I15" t="s">
        <v>781</v>
      </c>
      <c r="J15" t="s">
        <v>2409</v>
      </c>
      <c r="L15" t="s">
        <v>5227</v>
      </c>
      <c r="M15" t="s">
        <v>5512</v>
      </c>
    </row>
    <row r="16" spans="6:13" x14ac:dyDescent="0.25">
      <c r="F16" t="s">
        <v>699</v>
      </c>
      <c r="G16" t="s">
        <v>959</v>
      </c>
      <c r="I16" t="s">
        <v>781</v>
      </c>
      <c r="J16" t="s">
        <v>2409</v>
      </c>
      <c r="L16" t="s">
        <v>484</v>
      </c>
      <c r="M16" t="s">
        <v>6356</v>
      </c>
    </row>
    <row r="17" spans="6:13" x14ac:dyDescent="0.25">
      <c r="F17" t="s">
        <v>40</v>
      </c>
      <c r="G17" t="s">
        <v>1636</v>
      </c>
      <c r="I17" t="s">
        <v>781</v>
      </c>
      <c r="J17" t="s">
        <v>2409</v>
      </c>
      <c r="L17" t="s">
        <v>486</v>
      </c>
      <c r="M17" t="s">
        <v>6268</v>
      </c>
    </row>
    <row r="18" spans="6:13" x14ac:dyDescent="0.25">
      <c r="F18" t="s">
        <v>303</v>
      </c>
      <c r="G18" t="s">
        <v>1271</v>
      </c>
      <c r="I18" t="s">
        <v>781</v>
      </c>
      <c r="J18" t="s">
        <v>2409</v>
      </c>
      <c r="L18" t="s">
        <v>6415</v>
      </c>
      <c r="M18" t="s">
        <v>6416</v>
      </c>
    </row>
    <row r="19" spans="6:13" x14ac:dyDescent="0.25">
      <c r="F19" t="s">
        <v>710</v>
      </c>
      <c r="G19" t="s">
        <v>1004</v>
      </c>
      <c r="I19" t="s">
        <v>781</v>
      </c>
      <c r="J19" t="s">
        <v>2409</v>
      </c>
      <c r="L19" t="s">
        <v>484</v>
      </c>
      <c r="M19" t="s">
        <v>6907</v>
      </c>
    </row>
    <row r="20" spans="6:13" x14ac:dyDescent="0.25">
      <c r="F20" t="s">
        <v>712</v>
      </c>
      <c r="G20" t="s">
        <v>1015</v>
      </c>
      <c r="I20" t="s">
        <v>781</v>
      </c>
      <c r="J20" t="s">
        <v>2409</v>
      </c>
      <c r="L20" t="s">
        <v>484</v>
      </c>
      <c r="M20" t="s">
        <v>5184</v>
      </c>
    </row>
    <row r="21" spans="6:13" x14ac:dyDescent="0.25">
      <c r="F21" t="s">
        <v>662</v>
      </c>
      <c r="G21" t="s">
        <v>1659</v>
      </c>
      <c r="I21" t="s">
        <v>781</v>
      </c>
      <c r="J21" t="s">
        <v>2409</v>
      </c>
      <c r="L21" t="s">
        <v>41</v>
      </c>
      <c r="M21" t="s">
        <v>6738</v>
      </c>
    </row>
    <row r="22" spans="6:13" x14ac:dyDescent="0.25">
      <c r="F22" t="s">
        <v>740</v>
      </c>
      <c r="G22" t="s">
        <v>1138</v>
      </c>
      <c r="I22" t="s">
        <v>781</v>
      </c>
      <c r="J22" t="s">
        <v>2409</v>
      </c>
      <c r="L22" t="s">
        <v>26</v>
      </c>
      <c r="M22" t="s">
        <v>5353</v>
      </c>
    </row>
    <row r="23" spans="6:13" x14ac:dyDescent="0.25">
      <c r="F23" t="s">
        <v>591</v>
      </c>
      <c r="G23" t="s">
        <v>1609</v>
      </c>
      <c r="I23" t="s">
        <v>781</v>
      </c>
      <c r="J23" t="s">
        <v>2409</v>
      </c>
      <c r="L23" t="s">
        <v>484</v>
      </c>
      <c r="M23" t="s">
        <v>6648</v>
      </c>
    </row>
    <row r="24" spans="6:13" x14ac:dyDescent="0.25">
      <c r="F24" t="s">
        <v>426</v>
      </c>
      <c r="G24" t="s">
        <v>1196</v>
      </c>
      <c r="I24" t="s">
        <v>781</v>
      </c>
      <c r="J24" t="s">
        <v>2409</v>
      </c>
      <c r="L24" t="s">
        <v>484</v>
      </c>
      <c r="M24" t="s">
        <v>6001</v>
      </c>
    </row>
    <row r="25" spans="6:13" x14ac:dyDescent="0.25">
      <c r="F25" t="s">
        <v>303</v>
      </c>
      <c r="G25" t="s">
        <v>934</v>
      </c>
      <c r="I25" t="s">
        <v>781</v>
      </c>
      <c r="J25" t="s">
        <v>2409</v>
      </c>
      <c r="L25" t="s">
        <v>45</v>
      </c>
      <c r="M25" t="s">
        <v>6123</v>
      </c>
    </row>
    <row r="26" spans="6:13" x14ac:dyDescent="0.25">
      <c r="F26" t="s">
        <v>7190</v>
      </c>
      <c r="G26" t="s">
        <v>1594</v>
      </c>
      <c r="I26" t="s">
        <v>781</v>
      </c>
      <c r="J26" t="s">
        <v>2409</v>
      </c>
      <c r="L26" t="s">
        <v>6791</v>
      </c>
      <c r="M26" t="s">
        <v>6792</v>
      </c>
    </row>
    <row r="27" spans="6:13" x14ac:dyDescent="0.25">
      <c r="F27" t="s">
        <v>426</v>
      </c>
      <c r="G27" t="s">
        <v>1572</v>
      </c>
      <c r="I27" t="s">
        <v>781</v>
      </c>
      <c r="J27" t="s">
        <v>2409</v>
      </c>
      <c r="L27" t="s">
        <v>5308</v>
      </c>
      <c r="M27" t="s">
        <v>5309</v>
      </c>
    </row>
    <row r="28" spans="6:13" x14ac:dyDescent="0.25">
      <c r="F28" t="s">
        <v>599</v>
      </c>
      <c r="G28" t="s">
        <v>1321</v>
      </c>
      <c r="I28" t="s">
        <v>781</v>
      </c>
      <c r="J28" t="s">
        <v>2409</v>
      </c>
      <c r="L28" t="s">
        <v>5751</v>
      </c>
      <c r="M28" t="s">
        <v>5752</v>
      </c>
    </row>
    <row r="29" spans="6:13" x14ac:dyDescent="0.25">
      <c r="F29" t="s">
        <v>765</v>
      </c>
      <c r="G29" t="s">
        <v>1265</v>
      </c>
      <c r="I29" t="s">
        <v>781</v>
      </c>
      <c r="J29" t="s">
        <v>2409</v>
      </c>
      <c r="L29" t="s">
        <v>45</v>
      </c>
      <c r="M29" t="s">
        <v>6115</v>
      </c>
    </row>
    <row r="30" spans="6:13" x14ac:dyDescent="0.25">
      <c r="F30" t="s">
        <v>303</v>
      </c>
      <c r="G30" t="s">
        <v>1097</v>
      </c>
      <c r="I30" t="s">
        <v>781</v>
      </c>
      <c r="J30" t="s">
        <v>2409</v>
      </c>
      <c r="L30" t="s">
        <v>329</v>
      </c>
      <c r="M30" t="s">
        <v>7159</v>
      </c>
    </row>
    <row r="31" spans="6:13" x14ac:dyDescent="0.25">
      <c r="F31" t="s">
        <v>731</v>
      </c>
      <c r="G31" t="s">
        <v>1413</v>
      </c>
      <c r="I31" t="s">
        <v>781</v>
      </c>
      <c r="J31" t="s">
        <v>2409</v>
      </c>
      <c r="L31" t="s">
        <v>6198</v>
      </c>
      <c r="M31" t="s">
        <v>6199</v>
      </c>
    </row>
    <row r="32" spans="6:13" x14ac:dyDescent="0.25">
      <c r="F32" t="s">
        <v>426</v>
      </c>
      <c r="G32" t="s">
        <v>1049</v>
      </c>
      <c r="I32" t="s">
        <v>781</v>
      </c>
      <c r="J32" t="s">
        <v>2409</v>
      </c>
      <c r="L32" t="s">
        <v>41</v>
      </c>
      <c r="M32" t="s">
        <v>5525</v>
      </c>
    </row>
    <row r="33" spans="6:13" x14ac:dyDescent="0.25">
      <c r="F33" t="s">
        <v>7190</v>
      </c>
      <c r="G33" t="s">
        <v>1454</v>
      </c>
      <c r="I33" t="s">
        <v>781</v>
      </c>
      <c r="J33" t="s">
        <v>2409</v>
      </c>
      <c r="L33" t="s">
        <v>5121</v>
      </c>
      <c r="M33" t="s">
        <v>5122</v>
      </c>
    </row>
    <row r="34" spans="6:13" x14ac:dyDescent="0.25">
      <c r="F34" t="s">
        <v>426</v>
      </c>
      <c r="G34" t="s">
        <v>1596</v>
      </c>
      <c r="I34" t="s">
        <v>781</v>
      </c>
      <c r="J34" t="s">
        <v>2409</v>
      </c>
      <c r="L34" t="s">
        <v>6595</v>
      </c>
      <c r="M34" t="s">
        <v>6596</v>
      </c>
    </row>
    <row r="35" spans="6:13" x14ac:dyDescent="0.25">
      <c r="F35" t="s">
        <v>509</v>
      </c>
      <c r="G35" t="s">
        <v>1264</v>
      </c>
      <c r="I35" t="s">
        <v>781</v>
      </c>
      <c r="J35" t="s">
        <v>2409</v>
      </c>
      <c r="L35" t="s">
        <v>7190</v>
      </c>
      <c r="M35" t="s">
        <v>6154</v>
      </c>
    </row>
    <row r="36" spans="6:13" x14ac:dyDescent="0.25">
      <c r="F36" t="s">
        <v>303</v>
      </c>
      <c r="G36" t="s">
        <v>873</v>
      </c>
      <c r="I36" t="s">
        <v>781</v>
      </c>
      <c r="J36" t="s">
        <v>2409</v>
      </c>
      <c r="L36" t="s">
        <v>484</v>
      </c>
      <c r="M36" t="s">
        <v>6280</v>
      </c>
    </row>
    <row r="37" spans="6:13" x14ac:dyDescent="0.25">
      <c r="F37" t="s">
        <v>602</v>
      </c>
      <c r="G37" t="s">
        <v>1017</v>
      </c>
      <c r="I37" t="s">
        <v>781</v>
      </c>
      <c r="J37" t="s">
        <v>2409</v>
      </c>
      <c r="L37" t="s">
        <v>484</v>
      </c>
      <c r="M37" t="s">
        <v>5569</v>
      </c>
    </row>
    <row r="38" spans="6:13" x14ac:dyDescent="0.25">
      <c r="F38" t="s">
        <v>303</v>
      </c>
      <c r="G38" t="s">
        <v>1389</v>
      </c>
      <c r="I38" t="s">
        <v>781</v>
      </c>
      <c r="J38" t="s">
        <v>2409</v>
      </c>
      <c r="L38" t="s">
        <v>329</v>
      </c>
      <c r="M38" t="s">
        <v>6529</v>
      </c>
    </row>
    <row r="39" spans="6:13" x14ac:dyDescent="0.25">
      <c r="F39" t="s">
        <v>811</v>
      </c>
      <c r="G39" t="s">
        <v>1467</v>
      </c>
      <c r="I39" t="s">
        <v>292</v>
      </c>
      <c r="J39" t="s">
        <v>4472</v>
      </c>
      <c r="L39" t="s">
        <v>487</v>
      </c>
      <c r="M39" t="s">
        <v>4936</v>
      </c>
    </row>
    <row r="40" spans="6:13" x14ac:dyDescent="0.25">
      <c r="F40" t="s">
        <v>591</v>
      </c>
      <c r="G40" t="s">
        <v>1141</v>
      </c>
      <c r="I40" t="s">
        <v>329</v>
      </c>
      <c r="J40" t="s">
        <v>4218</v>
      </c>
      <c r="L40" t="s">
        <v>5779</v>
      </c>
      <c r="M40" t="s">
        <v>5780</v>
      </c>
    </row>
    <row r="41" spans="6:13" x14ac:dyDescent="0.25">
      <c r="F41" t="s">
        <v>327</v>
      </c>
      <c r="G41" t="s">
        <v>1392</v>
      </c>
      <c r="I41" t="s">
        <v>3383</v>
      </c>
      <c r="J41" t="s">
        <v>3384</v>
      </c>
      <c r="L41" t="s">
        <v>815</v>
      </c>
      <c r="M41" t="s">
        <v>5484</v>
      </c>
    </row>
    <row r="42" spans="6:13" x14ac:dyDescent="0.25">
      <c r="F42" t="s">
        <v>426</v>
      </c>
      <c r="G42" t="s">
        <v>989</v>
      </c>
      <c r="I42" t="s">
        <v>602</v>
      </c>
      <c r="J42" t="s">
        <v>2660</v>
      </c>
      <c r="L42" t="s">
        <v>815</v>
      </c>
      <c r="M42" t="s">
        <v>5616</v>
      </c>
    </row>
    <row r="43" spans="6:13" x14ac:dyDescent="0.25">
      <c r="F43" t="s">
        <v>509</v>
      </c>
      <c r="G43" t="s">
        <v>1223</v>
      </c>
      <c r="I43" t="s">
        <v>268</v>
      </c>
      <c r="J43" t="s">
        <v>4510</v>
      </c>
      <c r="L43" t="s">
        <v>130</v>
      </c>
      <c r="M43" t="s">
        <v>6262</v>
      </c>
    </row>
    <row r="44" spans="6:13" x14ac:dyDescent="0.25">
      <c r="F44" t="s">
        <v>303</v>
      </c>
      <c r="G44" t="s">
        <v>1490</v>
      </c>
      <c r="I44" t="s">
        <v>4222</v>
      </c>
      <c r="J44" t="s">
        <v>4223</v>
      </c>
      <c r="L44" t="s">
        <v>484</v>
      </c>
      <c r="M44" t="s">
        <v>4985</v>
      </c>
    </row>
    <row r="45" spans="6:13" x14ac:dyDescent="0.25">
      <c r="F45" t="s">
        <v>421</v>
      </c>
      <c r="G45" t="s">
        <v>876</v>
      </c>
      <c r="I45" t="s">
        <v>270</v>
      </c>
      <c r="J45" t="s">
        <v>2839</v>
      </c>
      <c r="L45" t="s">
        <v>5017</v>
      </c>
      <c r="M45" t="s">
        <v>5583</v>
      </c>
    </row>
    <row r="46" spans="6:13" x14ac:dyDescent="0.25">
      <c r="F46" t="s">
        <v>426</v>
      </c>
      <c r="G46" t="s">
        <v>1324</v>
      </c>
      <c r="I46" t="s">
        <v>268</v>
      </c>
      <c r="J46" t="s">
        <v>1953</v>
      </c>
      <c r="L46" t="s">
        <v>487</v>
      </c>
      <c r="M46" t="s">
        <v>7042</v>
      </c>
    </row>
    <row r="47" spans="6:13" x14ac:dyDescent="0.25">
      <c r="F47" t="s">
        <v>727</v>
      </c>
      <c r="G47" t="s">
        <v>1074</v>
      </c>
      <c r="I47" t="s">
        <v>3991</v>
      </c>
      <c r="J47" t="s">
        <v>3992</v>
      </c>
      <c r="L47" t="s">
        <v>130</v>
      </c>
      <c r="M47" t="s">
        <v>5139</v>
      </c>
    </row>
    <row r="48" spans="6:13" x14ac:dyDescent="0.25">
      <c r="F48" t="s">
        <v>303</v>
      </c>
      <c r="G48" t="s">
        <v>1255</v>
      </c>
      <c r="I48" t="s">
        <v>270</v>
      </c>
      <c r="J48" t="s">
        <v>4455</v>
      </c>
      <c r="L48" t="s">
        <v>5017</v>
      </c>
      <c r="M48" t="s">
        <v>5018</v>
      </c>
    </row>
    <row r="49" spans="6:13" x14ac:dyDescent="0.25">
      <c r="F49" t="s">
        <v>423</v>
      </c>
      <c r="G49" t="s">
        <v>1267</v>
      </c>
      <c r="I49" t="s">
        <v>4036</v>
      </c>
      <c r="J49" t="s">
        <v>4037</v>
      </c>
      <c r="L49" t="s">
        <v>129</v>
      </c>
      <c r="M49" t="s">
        <v>4914</v>
      </c>
    </row>
    <row r="50" spans="6:13" x14ac:dyDescent="0.25">
      <c r="F50" t="s">
        <v>102</v>
      </c>
      <c r="G50" t="s">
        <v>1577</v>
      </c>
      <c r="I50" t="s">
        <v>1705</v>
      </c>
      <c r="J50" t="s">
        <v>3543</v>
      </c>
      <c r="L50" t="s">
        <v>815</v>
      </c>
      <c r="M50" t="s">
        <v>4952</v>
      </c>
    </row>
    <row r="51" spans="6:13" x14ac:dyDescent="0.25">
      <c r="F51" t="s">
        <v>509</v>
      </c>
      <c r="G51" t="s">
        <v>861</v>
      </c>
      <c r="I51" t="s">
        <v>426</v>
      </c>
      <c r="J51" t="s">
        <v>3546</v>
      </c>
      <c r="L51" t="s">
        <v>303</v>
      </c>
      <c r="M51" t="s">
        <v>7187</v>
      </c>
    </row>
    <row r="52" spans="6:13" x14ac:dyDescent="0.25">
      <c r="F52" t="s">
        <v>509</v>
      </c>
      <c r="G52" t="s">
        <v>1652</v>
      </c>
      <c r="I52" t="s">
        <v>1705</v>
      </c>
      <c r="J52" t="s">
        <v>3873</v>
      </c>
      <c r="L52" t="s">
        <v>5017</v>
      </c>
      <c r="M52" t="s">
        <v>6245</v>
      </c>
    </row>
    <row r="53" spans="6:13" x14ac:dyDescent="0.25">
      <c r="F53" t="s">
        <v>640</v>
      </c>
      <c r="G53" t="s">
        <v>900</v>
      </c>
      <c r="I53" t="s">
        <v>268</v>
      </c>
      <c r="J53" t="s">
        <v>2053</v>
      </c>
      <c r="L53" t="s">
        <v>815</v>
      </c>
      <c r="M53" t="s">
        <v>6015</v>
      </c>
    </row>
    <row r="54" spans="6:13" x14ac:dyDescent="0.25">
      <c r="F54" t="s">
        <v>374</v>
      </c>
      <c r="G54" t="s">
        <v>1378</v>
      </c>
      <c r="I54" t="s">
        <v>1705</v>
      </c>
      <c r="J54" t="s">
        <v>3114</v>
      </c>
      <c r="L54" t="s">
        <v>331</v>
      </c>
      <c r="M54" t="s">
        <v>5106</v>
      </c>
    </row>
    <row r="55" spans="6:13" x14ac:dyDescent="0.25">
      <c r="F55" t="s">
        <v>599</v>
      </c>
      <c r="G55" t="s">
        <v>1566</v>
      </c>
      <c r="I55" t="s">
        <v>329</v>
      </c>
      <c r="J55" t="s">
        <v>4055</v>
      </c>
      <c r="L55" t="s">
        <v>5017</v>
      </c>
      <c r="M55" t="s">
        <v>5233</v>
      </c>
    </row>
    <row r="56" spans="6:13" x14ac:dyDescent="0.25">
      <c r="F56" t="s">
        <v>435</v>
      </c>
      <c r="G56" t="s">
        <v>944</v>
      </c>
      <c r="I56" t="s">
        <v>290</v>
      </c>
      <c r="J56" t="s">
        <v>3233</v>
      </c>
      <c r="L56" t="s">
        <v>5271</v>
      </c>
      <c r="M56" t="s">
        <v>5272</v>
      </c>
    </row>
    <row r="57" spans="6:13" x14ac:dyDescent="0.25">
      <c r="F57" t="s">
        <v>739</v>
      </c>
      <c r="G57" t="s">
        <v>1134</v>
      </c>
      <c r="I57" t="s">
        <v>268</v>
      </c>
      <c r="J57" t="s">
        <v>2214</v>
      </c>
      <c r="L57" t="s">
        <v>5222</v>
      </c>
      <c r="M57" t="s">
        <v>5223</v>
      </c>
    </row>
    <row r="58" spans="6:13" x14ac:dyDescent="0.25">
      <c r="F58" t="s">
        <v>102</v>
      </c>
      <c r="G58" t="s">
        <v>1081</v>
      </c>
      <c r="I58" t="s">
        <v>415</v>
      </c>
      <c r="J58" t="s">
        <v>3555</v>
      </c>
      <c r="L58" t="s">
        <v>484</v>
      </c>
      <c r="M58" t="s">
        <v>7029</v>
      </c>
    </row>
    <row r="59" spans="6:13" x14ac:dyDescent="0.25">
      <c r="F59" t="s">
        <v>599</v>
      </c>
      <c r="G59" t="s">
        <v>1159</v>
      </c>
      <c r="I59" t="s">
        <v>4128</v>
      </c>
      <c r="J59" t="s">
        <v>4824</v>
      </c>
      <c r="L59" t="s">
        <v>815</v>
      </c>
      <c r="M59" t="s">
        <v>5649</v>
      </c>
    </row>
    <row r="60" spans="6:13" x14ac:dyDescent="0.25">
      <c r="F60" t="s">
        <v>640</v>
      </c>
      <c r="G60" t="s">
        <v>1046</v>
      </c>
      <c r="I60" t="s">
        <v>415</v>
      </c>
      <c r="J60" t="s">
        <v>4685</v>
      </c>
      <c r="L60" t="s">
        <v>303</v>
      </c>
      <c r="M60" t="s">
        <v>5295</v>
      </c>
    </row>
    <row r="61" spans="6:13" x14ac:dyDescent="0.25">
      <c r="F61" t="s">
        <v>329</v>
      </c>
      <c r="G61" t="s">
        <v>1479</v>
      </c>
      <c r="I61" t="s">
        <v>292</v>
      </c>
      <c r="J61" t="s">
        <v>2973</v>
      </c>
      <c r="L61" t="s">
        <v>6110</v>
      </c>
      <c r="M61" t="s">
        <v>6111</v>
      </c>
    </row>
    <row r="62" spans="6:13" x14ac:dyDescent="0.25">
      <c r="F62" t="s">
        <v>597</v>
      </c>
      <c r="G62" t="s">
        <v>1105</v>
      </c>
      <c r="I62" t="s">
        <v>290</v>
      </c>
      <c r="J62" t="s">
        <v>3079</v>
      </c>
      <c r="L62" t="s">
        <v>487</v>
      </c>
      <c r="M62" t="s">
        <v>5768</v>
      </c>
    </row>
    <row r="63" spans="6:13" x14ac:dyDescent="0.25">
      <c r="F63" t="s">
        <v>591</v>
      </c>
      <c r="G63" t="s">
        <v>1447</v>
      </c>
      <c r="I63" t="s">
        <v>1705</v>
      </c>
      <c r="J63" t="s">
        <v>2669</v>
      </c>
      <c r="L63" t="s">
        <v>5017</v>
      </c>
      <c r="M63" t="s">
        <v>6823</v>
      </c>
    </row>
    <row r="64" spans="6:13" x14ac:dyDescent="0.25">
      <c r="F64" t="s">
        <v>597</v>
      </c>
      <c r="G64" t="s">
        <v>897</v>
      </c>
      <c r="I64" t="s">
        <v>290</v>
      </c>
      <c r="J64" t="s">
        <v>3747</v>
      </c>
      <c r="L64" t="s">
        <v>6166</v>
      </c>
      <c r="M64" t="s">
        <v>6167</v>
      </c>
    </row>
    <row r="65" spans="6:13" x14ac:dyDescent="0.25">
      <c r="F65" t="s">
        <v>594</v>
      </c>
      <c r="G65" t="s">
        <v>880</v>
      </c>
      <c r="I65" t="s">
        <v>1797</v>
      </c>
      <c r="J65" t="s">
        <v>3003</v>
      </c>
      <c r="L65" t="s">
        <v>484</v>
      </c>
      <c r="M65" t="s">
        <v>7040</v>
      </c>
    </row>
    <row r="66" spans="6:13" x14ac:dyDescent="0.25">
      <c r="F66" t="s">
        <v>599</v>
      </c>
      <c r="G66" t="s">
        <v>1185</v>
      </c>
      <c r="I66" t="s">
        <v>292</v>
      </c>
      <c r="J66" t="s">
        <v>2971</v>
      </c>
      <c r="L66" t="s">
        <v>5017</v>
      </c>
      <c r="M66" t="s">
        <v>6078</v>
      </c>
    </row>
    <row r="67" spans="6:13" x14ac:dyDescent="0.25">
      <c r="F67" t="s">
        <v>707</v>
      </c>
      <c r="G67" t="s">
        <v>986</v>
      </c>
      <c r="I67" t="s">
        <v>426</v>
      </c>
      <c r="J67" t="s">
        <v>4795</v>
      </c>
      <c r="L67" t="s">
        <v>303</v>
      </c>
      <c r="M67" t="s">
        <v>6682</v>
      </c>
    </row>
    <row r="68" spans="6:13" x14ac:dyDescent="0.25">
      <c r="F68" t="s">
        <v>44</v>
      </c>
      <c r="G68" t="s">
        <v>874</v>
      </c>
      <c r="I68" t="s">
        <v>3898</v>
      </c>
      <c r="J68" t="s">
        <v>4703</v>
      </c>
      <c r="L68" t="s">
        <v>331</v>
      </c>
      <c r="M68" t="s">
        <v>6158</v>
      </c>
    </row>
    <row r="69" spans="6:13" x14ac:dyDescent="0.25">
      <c r="F69" t="s">
        <v>707</v>
      </c>
      <c r="G69" t="s">
        <v>1520</v>
      </c>
      <c r="I69" t="s">
        <v>1705</v>
      </c>
      <c r="J69" t="s">
        <v>1706</v>
      </c>
      <c r="L69" t="s">
        <v>331</v>
      </c>
      <c r="M69" t="s">
        <v>5770</v>
      </c>
    </row>
    <row r="70" spans="6:13" x14ac:dyDescent="0.25">
      <c r="F70" t="s">
        <v>713</v>
      </c>
      <c r="G70" t="s">
        <v>1020</v>
      </c>
      <c r="I70" t="s">
        <v>329</v>
      </c>
      <c r="J70" t="s">
        <v>4274</v>
      </c>
      <c r="L70" t="s">
        <v>6051</v>
      </c>
      <c r="M70" t="s">
        <v>6052</v>
      </c>
    </row>
    <row r="71" spans="6:13" x14ac:dyDescent="0.25">
      <c r="F71" t="s">
        <v>713</v>
      </c>
      <c r="G71" t="s">
        <v>1362</v>
      </c>
      <c r="I71" t="s">
        <v>356</v>
      </c>
      <c r="J71" t="s">
        <v>3720</v>
      </c>
      <c r="L71" t="s">
        <v>331</v>
      </c>
      <c r="M71" t="s">
        <v>6269</v>
      </c>
    </row>
    <row r="72" spans="6:13" x14ac:dyDescent="0.25">
      <c r="F72" t="s">
        <v>707</v>
      </c>
      <c r="G72" t="s">
        <v>1176</v>
      </c>
      <c r="I72" t="s">
        <v>1925</v>
      </c>
      <c r="J72" t="s">
        <v>2886</v>
      </c>
      <c r="L72" t="s">
        <v>5397</v>
      </c>
      <c r="M72" t="s">
        <v>5398</v>
      </c>
    </row>
    <row r="73" spans="6:13" x14ac:dyDescent="0.25">
      <c r="F73" t="s">
        <v>599</v>
      </c>
      <c r="G73" t="s">
        <v>846</v>
      </c>
      <c r="I73" t="s">
        <v>97</v>
      </c>
      <c r="J73" t="s">
        <v>2167</v>
      </c>
      <c r="L73" t="s">
        <v>303</v>
      </c>
      <c r="M73" t="s">
        <v>5705</v>
      </c>
    </row>
    <row r="74" spans="6:13" x14ac:dyDescent="0.25">
      <c r="F74" t="s">
        <v>724</v>
      </c>
      <c r="G74" t="s">
        <v>1571</v>
      </c>
      <c r="I74" t="s">
        <v>426</v>
      </c>
      <c r="J74" t="s">
        <v>1780</v>
      </c>
      <c r="L74" t="s">
        <v>5271</v>
      </c>
      <c r="M74" t="s">
        <v>5850</v>
      </c>
    </row>
    <row r="75" spans="6:13" x14ac:dyDescent="0.25">
      <c r="F75" t="s">
        <v>325</v>
      </c>
      <c r="G75" t="s">
        <v>1602</v>
      </c>
      <c r="I75" t="s">
        <v>290</v>
      </c>
      <c r="J75" t="s">
        <v>2176</v>
      </c>
      <c r="L75" t="s">
        <v>5271</v>
      </c>
      <c r="M75" t="s">
        <v>6209</v>
      </c>
    </row>
    <row r="76" spans="6:13" x14ac:dyDescent="0.25">
      <c r="F76" t="s">
        <v>44</v>
      </c>
      <c r="G76" t="s">
        <v>1374</v>
      </c>
      <c r="I76" t="s">
        <v>3058</v>
      </c>
      <c r="J76" t="s">
        <v>3059</v>
      </c>
      <c r="L76" t="s">
        <v>5899</v>
      </c>
      <c r="M76" t="s">
        <v>5900</v>
      </c>
    </row>
    <row r="77" spans="6:13" x14ac:dyDescent="0.25">
      <c r="F77" t="s">
        <v>44</v>
      </c>
      <c r="G77" t="s">
        <v>1456</v>
      </c>
      <c r="I77" t="s">
        <v>267</v>
      </c>
      <c r="J77" t="s">
        <v>7233</v>
      </c>
      <c r="L77" t="s">
        <v>6327</v>
      </c>
      <c r="M77" t="s">
        <v>6328</v>
      </c>
    </row>
    <row r="78" spans="6:13" x14ac:dyDescent="0.25">
      <c r="F78" t="s">
        <v>102</v>
      </c>
      <c r="G78" t="s">
        <v>1535</v>
      </c>
      <c r="I78" t="s">
        <v>329</v>
      </c>
      <c r="J78" t="s">
        <v>1951</v>
      </c>
      <c r="L78" t="s">
        <v>5058</v>
      </c>
      <c r="M78" t="s">
        <v>5059</v>
      </c>
    </row>
    <row r="79" spans="6:13" x14ac:dyDescent="0.25">
      <c r="F79" t="s">
        <v>839</v>
      </c>
      <c r="G79" t="s">
        <v>1622</v>
      </c>
      <c r="I79" t="s">
        <v>292</v>
      </c>
      <c r="J79" t="s">
        <v>2561</v>
      </c>
      <c r="L79" t="s">
        <v>816</v>
      </c>
      <c r="M79" t="s">
        <v>7045</v>
      </c>
    </row>
    <row r="80" spans="6:13" x14ac:dyDescent="0.25">
      <c r="F80" t="s">
        <v>597</v>
      </c>
      <c r="G80" t="s">
        <v>1570</v>
      </c>
      <c r="I80" t="s">
        <v>267</v>
      </c>
      <c r="J80" t="s">
        <v>3177</v>
      </c>
      <c r="L80" t="s">
        <v>6250</v>
      </c>
      <c r="M80" t="s">
        <v>6251</v>
      </c>
    </row>
    <row r="81" spans="6:13" x14ac:dyDescent="0.25">
      <c r="F81" t="s">
        <v>591</v>
      </c>
      <c r="G81" t="s">
        <v>1303</v>
      </c>
      <c r="I81" t="s">
        <v>2170</v>
      </c>
      <c r="J81" t="s">
        <v>3891</v>
      </c>
      <c r="L81" t="s">
        <v>5523</v>
      </c>
      <c r="M81" t="s">
        <v>5524</v>
      </c>
    </row>
    <row r="82" spans="6:13" x14ac:dyDescent="0.25">
      <c r="F82" t="s">
        <v>594</v>
      </c>
      <c r="G82" t="s">
        <v>1606</v>
      </c>
      <c r="I82" t="s">
        <v>327</v>
      </c>
      <c r="J82" t="s">
        <v>2162</v>
      </c>
      <c r="L82" t="s">
        <v>475</v>
      </c>
      <c r="M82" t="s">
        <v>6821</v>
      </c>
    </row>
    <row r="83" spans="6:13" x14ac:dyDescent="0.25">
      <c r="F83" t="s">
        <v>594</v>
      </c>
      <c r="G83" t="s">
        <v>1629</v>
      </c>
      <c r="I83" t="s">
        <v>4806</v>
      </c>
      <c r="J83" t="s">
        <v>4807</v>
      </c>
      <c r="L83" t="s">
        <v>4945</v>
      </c>
      <c r="M83" t="s">
        <v>4946</v>
      </c>
    </row>
    <row r="84" spans="6:13" x14ac:dyDescent="0.25">
      <c r="F84" t="s">
        <v>599</v>
      </c>
      <c r="G84" t="s">
        <v>1442</v>
      </c>
      <c r="I84" t="s">
        <v>1797</v>
      </c>
      <c r="J84" t="s">
        <v>1798</v>
      </c>
      <c r="L84" t="s">
        <v>331</v>
      </c>
      <c r="M84" t="s">
        <v>6953</v>
      </c>
    </row>
    <row r="85" spans="6:13" x14ac:dyDescent="0.25">
      <c r="F85" t="s">
        <v>640</v>
      </c>
      <c r="G85" t="s">
        <v>1625</v>
      </c>
      <c r="I85" t="s">
        <v>3068</v>
      </c>
      <c r="J85" t="s">
        <v>4106</v>
      </c>
      <c r="L85" t="s">
        <v>5034</v>
      </c>
      <c r="M85" t="s">
        <v>5234</v>
      </c>
    </row>
    <row r="86" spans="6:13" x14ac:dyDescent="0.25">
      <c r="F86" t="s">
        <v>102</v>
      </c>
      <c r="G86" t="s">
        <v>1296</v>
      </c>
      <c r="I86" t="s">
        <v>267</v>
      </c>
      <c r="J86" t="s">
        <v>3971</v>
      </c>
      <c r="L86" t="s">
        <v>6769</v>
      </c>
      <c r="M86" t="s">
        <v>6770</v>
      </c>
    </row>
    <row r="87" spans="6:13" x14ac:dyDescent="0.25">
      <c r="F87" t="s">
        <v>766</v>
      </c>
      <c r="G87" t="s">
        <v>1269</v>
      </c>
      <c r="I87" t="s">
        <v>268</v>
      </c>
      <c r="J87" t="s">
        <v>3174</v>
      </c>
      <c r="L87" t="s">
        <v>6306</v>
      </c>
      <c r="M87" t="s">
        <v>6809</v>
      </c>
    </row>
    <row r="88" spans="6:13" x14ac:dyDescent="0.25">
      <c r="F88" t="s">
        <v>640</v>
      </c>
      <c r="G88" t="s">
        <v>1386</v>
      </c>
      <c r="I88" t="s">
        <v>4582</v>
      </c>
      <c r="J88" t="s">
        <v>4583</v>
      </c>
      <c r="L88" t="s">
        <v>5468</v>
      </c>
      <c r="M88" t="s">
        <v>5725</v>
      </c>
    </row>
    <row r="89" spans="6:13" x14ac:dyDescent="0.25">
      <c r="F89" t="s">
        <v>594</v>
      </c>
      <c r="G89" t="s">
        <v>1436</v>
      </c>
      <c r="I89" t="s">
        <v>4726</v>
      </c>
      <c r="J89" t="s">
        <v>4727</v>
      </c>
      <c r="L89" t="s">
        <v>303</v>
      </c>
      <c r="M89" t="s">
        <v>5132</v>
      </c>
    </row>
    <row r="90" spans="6:13" x14ac:dyDescent="0.25">
      <c r="F90" t="s">
        <v>591</v>
      </c>
      <c r="G90" t="s">
        <v>957</v>
      </c>
      <c r="I90" t="s">
        <v>327</v>
      </c>
      <c r="J90" t="s">
        <v>1763</v>
      </c>
      <c r="L90" t="s">
        <v>413</v>
      </c>
      <c r="M90" t="s">
        <v>5169</v>
      </c>
    </row>
    <row r="91" spans="6:13" x14ac:dyDescent="0.25">
      <c r="F91" t="s">
        <v>594</v>
      </c>
      <c r="G91" t="s">
        <v>1338</v>
      </c>
      <c r="I91" t="s">
        <v>290</v>
      </c>
      <c r="J91" t="s">
        <v>4594</v>
      </c>
      <c r="L91" t="s">
        <v>329</v>
      </c>
      <c r="M91" t="s">
        <v>5956</v>
      </c>
    </row>
    <row r="92" spans="6:13" x14ac:dyDescent="0.25">
      <c r="F92" t="s">
        <v>591</v>
      </c>
      <c r="G92" t="s">
        <v>1089</v>
      </c>
      <c r="I92" t="s">
        <v>1858</v>
      </c>
      <c r="J92" t="s">
        <v>1859</v>
      </c>
      <c r="L92" t="s">
        <v>4923</v>
      </c>
      <c r="M92" t="s">
        <v>6995</v>
      </c>
    </row>
    <row r="93" spans="6:13" x14ac:dyDescent="0.25">
      <c r="F93" t="s">
        <v>724</v>
      </c>
      <c r="G93" t="s">
        <v>1062</v>
      </c>
      <c r="I93" t="s">
        <v>50</v>
      </c>
      <c r="J93" t="s">
        <v>4018</v>
      </c>
      <c r="L93" t="s">
        <v>41</v>
      </c>
      <c r="M93" t="s">
        <v>5960</v>
      </c>
    </row>
    <row r="94" spans="6:13" x14ac:dyDescent="0.25">
      <c r="F94" t="s">
        <v>594</v>
      </c>
      <c r="G94" t="s">
        <v>1651</v>
      </c>
      <c r="I94" t="s">
        <v>599</v>
      </c>
      <c r="J94" t="s">
        <v>3925</v>
      </c>
      <c r="L94" t="s">
        <v>322</v>
      </c>
      <c r="M94" t="s">
        <v>6713</v>
      </c>
    </row>
    <row r="95" spans="6:13" x14ac:dyDescent="0.25">
      <c r="F95" t="s">
        <v>591</v>
      </c>
      <c r="G95" t="s">
        <v>1448</v>
      </c>
      <c r="I95" t="s">
        <v>415</v>
      </c>
      <c r="J95" t="s">
        <v>7273</v>
      </c>
      <c r="L95" t="s">
        <v>327</v>
      </c>
      <c r="M95" t="s">
        <v>6591</v>
      </c>
    </row>
    <row r="96" spans="6:13" x14ac:dyDescent="0.25">
      <c r="F96" t="s">
        <v>129</v>
      </c>
      <c r="G96" t="s">
        <v>1186</v>
      </c>
      <c r="I96" t="s">
        <v>98</v>
      </c>
      <c r="J96" t="s">
        <v>3071</v>
      </c>
      <c r="L96" t="s">
        <v>329</v>
      </c>
      <c r="M96" t="s">
        <v>6077</v>
      </c>
    </row>
    <row r="97" spans="6:13" x14ac:dyDescent="0.25">
      <c r="F97" t="s">
        <v>588</v>
      </c>
      <c r="G97" t="s">
        <v>886</v>
      </c>
      <c r="I97" t="s">
        <v>292</v>
      </c>
      <c r="J97" t="s">
        <v>2763</v>
      </c>
      <c r="L97" t="s">
        <v>331</v>
      </c>
      <c r="M97" t="s">
        <v>5805</v>
      </c>
    </row>
    <row r="98" spans="6:13" x14ac:dyDescent="0.25">
      <c r="F98" t="s">
        <v>599</v>
      </c>
      <c r="G98" t="s">
        <v>1247</v>
      </c>
      <c r="I98" t="s">
        <v>599</v>
      </c>
      <c r="J98" t="s">
        <v>4765</v>
      </c>
      <c r="L98" t="s">
        <v>329</v>
      </c>
      <c r="M98" t="s">
        <v>5883</v>
      </c>
    </row>
    <row r="99" spans="6:13" x14ac:dyDescent="0.25">
      <c r="F99" t="s">
        <v>599</v>
      </c>
      <c r="G99" t="s">
        <v>941</v>
      </c>
      <c r="I99" t="s">
        <v>268</v>
      </c>
      <c r="J99" t="s">
        <v>4573</v>
      </c>
      <c r="L99" t="s">
        <v>5621</v>
      </c>
      <c r="M99" t="s">
        <v>5622</v>
      </c>
    </row>
    <row r="100" spans="6:13" x14ac:dyDescent="0.25">
      <c r="F100" t="s">
        <v>594</v>
      </c>
      <c r="G100" t="s">
        <v>1498</v>
      </c>
      <c r="I100" t="s">
        <v>329</v>
      </c>
      <c r="J100" t="s">
        <v>4210</v>
      </c>
      <c r="L100" t="s">
        <v>5647</v>
      </c>
      <c r="M100" t="s">
        <v>5648</v>
      </c>
    </row>
    <row r="101" spans="6:13" x14ac:dyDescent="0.25">
      <c r="F101" t="s">
        <v>599</v>
      </c>
      <c r="G101" t="s">
        <v>920</v>
      </c>
      <c r="I101" t="s">
        <v>97</v>
      </c>
      <c r="J101" t="s">
        <v>3594</v>
      </c>
      <c r="L101" t="s">
        <v>487</v>
      </c>
      <c r="M101" t="s">
        <v>6565</v>
      </c>
    </row>
    <row r="102" spans="6:13" x14ac:dyDescent="0.25">
      <c r="F102" t="s">
        <v>509</v>
      </c>
      <c r="G102" t="s">
        <v>1124</v>
      </c>
      <c r="I102" t="s">
        <v>426</v>
      </c>
      <c r="J102" t="s">
        <v>2939</v>
      </c>
      <c r="L102" t="s">
        <v>5935</v>
      </c>
      <c r="M102" t="s">
        <v>5936</v>
      </c>
    </row>
    <row r="103" spans="6:13" x14ac:dyDescent="0.25">
      <c r="F103" t="s">
        <v>731</v>
      </c>
      <c r="G103" t="s">
        <v>1100</v>
      </c>
      <c r="I103" t="s">
        <v>268</v>
      </c>
      <c r="J103" t="s">
        <v>3757</v>
      </c>
      <c r="L103" t="s">
        <v>303</v>
      </c>
      <c r="M103" t="s">
        <v>6592</v>
      </c>
    </row>
    <row r="104" spans="6:13" x14ac:dyDescent="0.25">
      <c r="F104" t="s">
        <v>588</v>
      </c>
      <c r="G104" t="s">
        <v>915</v>
      </c>
      <c r="I104" t="s">
        <v>292</v>
      </c>
      <c r="J104" t="s">
        <v>2416</v>
      </c>
      <c r="L104" t="s">
        <v>325</v>
      </c>
      <c r="M104" t="s">
        <v>4893</v>
      </c>
    </row>
    <row r="105" spans="6:13" x14ac:dyDescent="0.25">
      <c r="F105" t="s">
        <v>129</v>
      </c>
      <c r="G105" t="s">
        <v>1627</v>
      </c>
      <c r="I105" t="s">
        <v>329</v>
      </c>
      <c r="J105" t="s">
        <v>4710</v>
      </c>
      <c r="L105" t="s">
        <v>742</v>
      </c>
      <c r="M105" t="s">
        <v>5696</v>
      </c>
    </row>
    <row r="106" spans="6:13" x14ac:dyDescent="0.25">
      <c r="F106" t="s">
        <v>423</v>
      </c>
      <c r="G106" t="s">
        <v>902</v>
      </c>
      <c r="I106" t="s">
        <v>329</v>
      </c>
      <c r="J106" t="s">
        <v>2340</v>
      </c>
      <c r="L106" t="s">
        <v>5647</v>
      </c>
      <c r="M106" t="s">
        <v>6611</v>
      </c>
    </row>
    <row r="107" spans="6:13" x14ac:dyDescent="0.25">
      <c r="F107" t="s">
        <v>40</v>
      </c>
      <c r="G107" t="s">
        <v>1230</v>
      </c>
      <c r="I107" t="s">
        <v>43</v>
      </c>
      <c r="J107" t="s">
        <v>3005</v>
      </c>
      <c r="L107" t="s">
        <v>484</v>
      </c>
      <c r="M107" t="s">
        <v>6456</v>
      </c>
    </row>
    <row r="108" spans="6:13" x14ac:dyDescent="0.25">
      <c r="F108" t="s">
        <v>50</v>
      </c>
      <c r="G108" t="s">
        <v>1013</v>
      </c>
      <c r="I108" t="s">
        <v>415</v>
      </c>
      <c r="J108" t="s">
        <v>4739</v>
      </c>
      <c r="L108" t="s">
        <v>7096</v>
      </c>
      <c r="M108" t="s">
        <v>7097</v>
      </c>
    </row>
    <row r="109" spans="6:13" x14ac:dyDescent="0.25">
      <c r="F109" t="s">
        <v>676</v>
      </c>
      <c r="G109" t="s">
        <v>7214</v>
      </c>
      <c r="I109" t="s">
        <v>2275</v>
      </c>
      <c r="J109" t="s">
        <v>4042</v>
      </c>
      <c r="L109" t="s">
        <v>26</v>
      </c>
      <c r="M109" t="s">
        <v>5606</v>
      </c>
    </row>
    <row r="110" spans="6:13" x14ac:dyDescent="0.25">
      <c r="F110" t="s">
        <v>509</v>
      </c>
      <c r="G110" t="s">
        <v>1201</v>
      </c>
      <c r="I110" t="s">
        <v>602</v>
      </c>
      <c r="J110" t="s">
        <v>2610</v>
      </c>
      <c r="L110" t="s">
        <v>6411</v>
      </c>
      <c r="M110" t="s">
        <v>6412</v>
      </c>
    </row>
    <row r="111" spans="6:13" x14ac:dyDescent="0.25">
      <c r="F111" t="s">
        <v>102</v>
      </c>
      <c r="G111" t="s">
        <v>1358</v>
      </c>
      <c r="I111" t="s">
        <v>329</v>
      </c>
      <c r="J111" t="s">
        <v>2215</v>
      </c>
      <c r="L111" t="s">
        <v>484</v>
      </c>
      <c r="M111" t="s">
        <v>6147</v>
      </c>
    </row>
    <row r="112" spans="6:13" x14ac:dyDescent="0.25">
      <c r="F112" t="s">
        <v>599</v>
      </c>
      <c r="G112" t="s">
        <v>1195</v>
      </c>
      <c r="I112" t="s">
        <v>329</v>
      </c>
      <c r="J112" t="s">
        <v>3777</v>
      </c>
      <c r="L112" t="s">
        <v>329</v>
      </c>
      <c r="M112" t="s">
        <v>6430</v>
      </c>
    </row>
    <row r="113" spans="6:13" x14ac:dyDescent="0.25">
      <c r="F113" t="s">
        <v>102</v>
      </c>
      <c r="G113" t="s">
        <v>1277</v>
      </c>
      <c r="I113" t="s">
        <v>329</v>
      </c>
      <c r="J113" t="s">
        <v>4030</v>
      </c>
      <c r="L113" t="s">
        <v>331</v>
      </c>
      <c r="M113" t="s">
        <v>6088</v>
      </c>
    </row>
    <row r="114" spans="6:13" x14ac:dyDescent="0.25">
      <c r="F114" t="s">
        <v>588</v>
      </c>
      <c r="G114" t="s">
        <v>1354</v>
      </c>
      <c r="I114" t="s">
        <v>3508</v>
      </c>
      <c r="J114" t="s">
        <v>3533</v>
      </c>
      <c r="L114" t="s">
        <v>413</v>
      </c>
      <c r="M114" t="s">
        <v>6226</v>
      </c>
    </row>
    <row r="115" spans="6:13" x14ac:dyDescent="0.25">
      <c r="F115" t="s">
        <v>594</v>
      </c>
      <c r="G115" t="s">
        <v>1617</v>
      </c>
      <c r="I115" t="s">
        <v>415</v>
      </c>
      <c r="J115" t="s">
        <v>3744</v>
      </c>
      <c r="L115" t="s">
        <v>5621</v>
      </c>
      <c r="M115" t="s">
        <v>6253</v>
      </c>
    </row>
    <row r="116" spans="6:13" x14ac:dyDescent="0.25">
      <c r="F116" t="s">
        <v>594</v>
      </c>
      <c r="G116" t="s">
        <v>1086</v>
      </c>
      <c r="I116" t="s">
        <v>268</v>
      </c>
      <c r="J116" t="s">
        <v>2667</v>
      </c>
      <c r="L116" t="s">
        <v>331</v>
      </c>
      <c r="M116" t="s">
        <v>5218</v>
      </c>
    </row>
    <row r="117" spans="6:13" x14ac:dyDescent="0.25">
      <c r="F117" t="s">
        <v>509</v>
      </c>
      <c r="G117" t="s">
        <v>918</v>
      </c>
      <c r="I117" t="s">
        <v>2327</v>
      </c>
      <c r="J117" t="s">
        <v>2328</v>
      </c>
      <c r="L117" t="s">
        <v>7190</v>
      </c>
      <c r="M117" t="s">
        <v>6842</v>
      </c>
    </row>
    <row r="118" spans="6:13" x14ac:dyDescent="0.25">
      <c r="F118" t="s">
        <v>129</v>
      </c>
      <c r="G118" t="s">
        <v>1008</v>
      </c>
      <c r="I118" t="s">
        <v>2757</v>
      </c>
      <c r="J118" t="s">
        <v>2758</v>
      </c>
      <c r="L118" t="s">
        <v>374</v>
      </c>
      <c r="M118" t="s">
        <v>5203</v>
      </c>
    </row>
    <row r="119" spans="6:13" x14ac:dyDescent="0.25">
      <c r="F119" t="s">
        <v>102</v>
      </c>
      <c r="G119" t="s">
        <v>978</v>
      </c>
      <c r="I119" t="s">
        <v>67</v>
      </c>
      <c r="J119" t="s">
        <v>1843</v>
      </c>
      <c r="L119" t="s">
        <v>742</v>
      </c>
      <c r="M119" t="s">
        <v>6479</v>
      </c>
    </row>
    <row r="120" spans="6:13" x14ac:dyDescent="0.25">
      <c r="F120" t="s">
        <v>421</v>
      </c>
      <c r="G120" t="s">
        <v>1319</v>
      </c>
      <c r="I120" t="s">
        <v>3755</v>
      </c>
      <c r="J120" t="s">
        <v>3756</v>
      </c>
      <c r="L120" t="s">
        <v>331</v>
      </c>
      <c r="M120" t="s">
        <v>5904</v>
      </c>
    </row>
    <row r="121" spans="6:13" x14ac:dyDescent="0.25">
      <c r="F121" t="s">
        <v>102</v>
      </c>
      <c r="G121" t="s">
        <v>1313</v>
      </c>
      <c r="I121" t="s">
        <v>329</v>
      </c>
      <c r="J121" t="s">
        <v>3483</v>
      </c>
      <c r="L121" t="s">
        <v>329</v>
      </c>
      <c r="M121" t="s">
        <v>5581</v>
      </c>
    </row>
    <row r="122" spans="6:13" x14ac:dyDescent="0.25">
      <c r="F122" t="s">
        <v>594</v>
      </c>
      <c r="G122" t="s">
        <v>1401</v>
      </c>
      <c r="I122" t="s">
        <v>426</v>
      </c>
      <c r="J122" t="s">
        <v>3142</v>
      </c>
      <c r="L122" t="s">
        <v>25</v>
      </c>
      <c r="M122" t="s">
        <v>7193</v>
      </c>
    </row>
    <row r="123" spans="6:13" x14ac:dyDescent="0.25">
      <c r="F123" t="s">
        <v>594</v>
      </c>
      <c r="G123" t="s">
        <v>1129</v>
      </c>
      <c r="I123" t="s">
        <v>1995</v>
      </c>
      <c r="J123" t="s">
        <v>3504</v>
      </c>
      <c r="L123" t="s">
        <v>41</v>
      </c>
      <c r="M123" t="s">
        <v>5237</v>
      </c>
    </row>
    <row r="124" spans="6:13" x14ac:dyDescent="0.25">
      <c r="F124" t="s">
        <v>599</v>
      </c>
      <c r="G124" t="s">
        <v>1064</v>
      </c>
      <c r="I124" t="s">
        <v>1995</v>
      </c>
      <c r="J124" t="s">
        <v>1996</v>
      </c>
      <c r="L124" t="s">
        <v>6100</v>
      </c>
      <c r="M124" t="s">
        <v>6101</v>
      </c>
    </row>
    <row r="125" spans="6:13" x14ac:dyDescent="0.25">
      <c r="F125" t="s">
        <v>102</v>
      </c>
      <c r="G125" t="s">
        <v>1541</v>
      </c>
      <c r="I125" t="s">
        <v>415</v>
      </c>
      <c r="J125" t="s">
        <v>4209</v>
      </c>
      <c r="L125" t="s">
        <v>5245</v>
      </c>
      <c r="M125" t="s">
        <v>6906</v>
      </c>
    </row>
    <row r="126" spans="6:13" x14ac:dyDescent="0.25">
      <c r="F126" t="s">
        <v>102</v>
      </c>
      <c r="G126" t="s">
        <v>948</v>
      </c>
      <c r="I126" t="s">
        <v>3068</v>
      </c>
      <c r="J126" t="s">
        <v>4508</v>
      </c>
      <c r="L126" t="s">
        <v>331</v>
      </c>
      <c r="M126" t="s">
        <v>5969</v>
      </c>
    </row>
    <row r="127" spans="6:13" x14ac:dyDescent="0.25">
      <c r="F127" t="s">
        <v>640</v>
      </c>
      <c r="G127" t="s">
        <v>7220</v>
      </c>
      <c r="I127" t="s">
        <v>4736</v>
      </c>
      <c r="J127" t="s">
        <v>4737</v>
      </c>
      <c r="L127" t="s">
        <v>484</v>
      </c>
      <c r="M127" t="s">
        <v>5156</v>
      </c>
    </row>
    <row r="128" spans="6:13" x14ac:dyDescent="0.25">
      <c r="F128" t="s">
        <v>102</v>
      </c>
      <c r="G128" t="s">
        <v>929</v>
      </c>
      <c r="I128" t="s">
        <v>0</v>
      </c>
      <c r="J128" t="s">
        <v>3936</v>
      </c>
      <c r="L128" t="s">
        <v>331</v>
      </c>
      <c r="M128" t="s">
        <v>7088</v>
      </c>
    </row>
    <row r="129" spans="6:13" x14ac:dyDescent="0.25">
      <c r="F129" t="s">
        <v>640</v>
      </c>
      <c r="G129" t="s">
        <v>1248</v>
      </c>
      <c r="I129" t="s">
        <v>1995</v>
      </c>
      <c r="J129" t="s">
        <v>3968</v>
      </c>
      <c r="L129" t="s">
        <v>26</v>
      </c>
      <c r="M129" t="s">
        <v>7075</v>
      </c>
    </row>
    <row r="130" spans="6:13" x14ac:dyDescent="0.25">
      <c r="F130" t="s">
        <v>129</v>
      </c>
      <c r="G130" t="s">
        <v>1343</v>
      </c>
      <c r="I130" t="s">
        <v>2341</v>
      </c>
      <c r="J130" t="s">
        <v>3195</v>
      </c>
      <c r="L130" t="s">
        <v>331</v>
      </c>
      <c r="M130" t="s">
        <v>5286</v>
      </c>
    </row>
    <row r="131" spans="6:13" x14ac:dyDescent="0.25">
      <c r="F131" t="s">
        <v>640</v>
      </c>
      <c r="G131" t="s">
        <v>1257</v>
      </c>
      <c r="I131" t="s">
        <v>329</v>
      </c>
      <c r="J131" t="s">
        <v>2474</v>
      </c>
      <c r="L131" t="s">
        <v>413</v>
      </c>
      <c r="M131" t="s">
        <v>6175</v>
      </c>
    </row>
    <row r="132" spans="6:13" x14ac:dyDescent="0.25">
      <c r="F132" t="s">
        <v>640</v>
      </c>
      <c r="G132" t="s">
        <v>1246</v>
      </c>
      <c r="I132" t="s">
        <v>441</v>
      </c>
      <c r="J132" t="s">
        <v>4326</v>
      </c>
      <c r="L132" t="s">
        <v>329</v>
      </c>
      <c r="M132" t="s">
        <v>6548</v>
      </c>
    </row>
    <row r="133" spans="6:13" x14ac:dyDescent="0.25">
      <c r="F133" t="s">
        <v>640</v>
      </c>
      <c r="G133" t="s">
        <v>1299</v>
      </c>
      <c r="I133" t="s">
        <v>7190</v>
      </c>
      <c r="J133" t="s">
        <v>2313</v>
      </c>
      <c r="L133" t="s">
        <v>325</v>
      </c>
      <c r="M133" t="s">
        <v>5590</v>
      </c>
    </row>
    <row r="134" spans="6:13" x14ac:dyDescent="0.25">
      <c r="F134" t="s">
        <v>640</v>
      </c>
      <c r="G134" t="s">
        <v>1635</v>
      </c>
      <c r="I134" t="s">
        <v>1995</v>
      </c>
      <c r="J134" t="s">
        <v>3723</v>
      </c>
      <c r="L134" t="s">
        <v>325</v>
      </c>
      <c r="M134" t="s">
        <v>5383</v>
      </c>
    </row>
    <row r="135" spans="6:13" x14ac:dyDescent="0.25">
      <c r="F135" t="s">
        <v>640</v>
      </c>
      <c r="G135" t="s">
        <v>923</v>
      </c>
      <c r="I135" t="s">
        <v>680</v>
      </c>
      <c r="J135" t="s">
        <v>2144</v>
      </c>
      <c r="L135" t="s">
        <v>329</v>
      </c>
      <c r="M135" t="s">
        <v>6137</v>
      </c>
    </row>
    <row r="136" spans="6:13" x14ac:dyDescent="0.25">
      <c r="F136" t="s">
        <v>102</v>
      </c>
      <c r="G136" t="s">
        <v>1084</v>
      </c>
      <c r="I136" t="s">
        <v>441</v>
      </c>
      <c r="J136" t="s">
        <v>4374</v>
      </c>
      <c r="L136" t="s">
        <v>7131</v>
      </c>
      <c r="M136" t="s">
        <v>7132</v>
      </c>
    </row>
    <row r="137" spans="6:13" x14ac:dyDescent="0.25">
      <c r="F137" t="s">
        <v>640</v>
      </c>
      <c r="G137" t="s">
        <v>891</v>
      </c>
      <c r="I137" t="s">
        <v>441</v>
      </c>
      <c r="J137" t="s">
        <v>4083</v>
      </c>
      <c r="L137" t="s">
        <v>484</v>
      </c>
      <c r="M137" t="s">
        <v>6295</v>
      </c>
    </row>
    <row r="138" spans="6:13" x14ac:dyDescent="0.25">
      <c r="F138" t="s">
        <v>640</v>
      </c>
      <c r="G138" t="s">
        <v>1094</v>
      </c>
      <c r="I138" t="s">
        <v>415</v>
      </c>
      <c r="J138" t="s">
        <v>7292</v>
      </c>
      <c r="L138" t="s">
        <v>486</v>
      </c>
      <c r="M138" t="s">
        <v>5980</v>
      </c>
    </row>
    <row r="139" spans="6:13" x14ac:dyDescent="0.25">
      <c r="F139" t="s">
        <v>640</v>
      </c>
      <c r="G139" t="s">
        <v>1403</v>
      </c>
      <c r="I139" t="s">
        <v>1995</v>
      </c>
      <c r="J139" t="s">
        <v>3582</v>
      </c>
      <c r="L139" t="s">
        <v>413</v>
      </c>
      <c r="M139" t="s">
        <v>5091</v>
      </c>
    </row>
    <row r="140" spans="6:13" x14ac:dyDescent="0.25">
      <c r="F140" t="s">
        <v>640</v>
      </c>
      <c r="G140" t="s">
        <v>869</v>
      </c>
      <c r="I140" t="s">
        <v>97</v>
      </c>
      <c r="J140" t="s">
        <v>4203</v>
      </c>
      <c r="L140" t="s">
        <v>329</v>
      </c>
      <c r="M140" t="s">
        <v>7049</v>
      </c>
    </row>
    <row r="141" spans="6:13" x14ac:dyDescent="0.25">
      <c r="F141" t="s">
        <v>640</v>
      </c>
      <c r="G141" t="s">
        <v>1352</v>
      </c>
      <c r="I141" t="s">
        <v>268</v>
      </c>
      <c r="J141" t="s">
        <v>3427</v>
      </c>
      <c r="L141" t="s">
        <v>413</v>
      </c>
      <c r="M141" t="s">
        <v>5407</v>
      </c>
    </row>
    <row r="142" spans="6:13" x14ac:dyDescent="0.25">
      <c r="F142" t="s">
        <v>640</v>
      </c>
      <c r="G142" t="s">
        <v>1261</v>
      </c>
      <c r="I142" t="s">
        <v>51</v>
      </c>
      <c r="J142" t="s">
        <v>4630</v>
      </c>
      <c r="L142" t="s">
        <v>5779</v>
      </c>
      <c r="M142" t="s">
        <v>5922</v>
      </c>
    </row>
    <row r="143" spans="6:13" x14ac:dyDescent="0.25">
      <c r="F143" t="s">
        <v>640</v>
      </c>
      <c r="G143" t="s">
        <v>1365</v>
      </c>
      <c r="I143" t="s">
        <v>329</v>
      </c>
      <c r="J143" t="s">
        <v>2653</v>
      </c>
      <c r="L143" t="s">
        <v>329</v>
      </c>
      <c r="M143" t="s">
        <v>5740</v>
      </c>
    </row>
    <row r="144" spans="6:13" x14ac:dyDescent="0.25">
      <c r="F144" t="s">
        <v>674</v>
      </c>
      <c r="G144" t="s">
        <v>1077</v>
      </c>
      <c r="I144" t="s">
        <v>426</v>
      </c>
      <c r="J144" t="s">
        <v>4150</v>
      </c>
      <c r="L144" t="s">
        <v>413</v>
      </c>
      <c r="M144" t="s">
        <v>5371</v>
      </c>
    </row>
    <row r="145" spans="6:13" x14ac:dyDescent="0.25">
      <c r="F145" t="s">
        <v>602</v>
      </c>
      <c r="G145" t="s">
        <v>1425</v>
      </c>
      <c r="I145" t="s">
        <v>1995</v>
      </c>
      <c r="J145" t="s">
        <v>2691</v>
      </c>
      <c r="L145" t="s">
        <v>742</v>
      </c>
      <c r="M145" t="s">
        <v>7025</v>
      </c>
    </row>
    <row r="146" spans="6:13" x14ac:dyDescent="0.25">
      <c r="F146" t="s">
        <v>102</v>
      </c>
      <c r="G146" t="s">
        <v>1382</v>
      </c>
      <c r="I146" t="s">
        <v>441</v>
      </c>
      <c r="J146" t="s">
        <v>3545</v>
      </c>
      <c r="L146" t="s">
        <v>484</v>
      </c>
      <c r="M146" t="s">
        <v>5229</v>
      </c>
    </row>
    <row r="147" spans="6:13" x14ac:dyDescent="0.25">
      <c r="F147" t="s">
        <v>303</v>
      </c>
      <c r="G147" t="s">
        <v>1273</v>
      </c>
      <c r="I147" t="s">
        <v>441</v>
      </c>
      <c r="J147" t="s">
        <v>1745</v>
      </c>
      <c r="L147" t="s">
        <v>413</v>
      </c>
      <c r="M147" t="s">
        <v>6128</v>
      </c>
    </row>
    <row r="148" spans="6:13" x14ac:dyDescent="0.25">
      <c r="F148" t="s">
        <v>303</v>
      </c>
      <c r="G148" t="s">
        <v>1546</v>
      </c>
      <c r="I148" t="s">
        <v>441</v>
      </c>
      <c r="J148" t="s">
        <v>4259</v>
      </c>
      <c r="L148" t="s">
        <v>327</v>
      </c>
      <c r="M148" t="s">
        <v>6034</v>
      </c>
    </row>
    <row r="149" spans="6:13" x14ac:dyDescent="0.25">
      <c r="F149" t="s">
        <v>102</v>
      </c>
      <c r="G149" t="s">
        <v>1578</v>
      </c>
      <c r="I149" t="s">
        <v>441</v>
      </c>
      <c r="J149" t="s">
        <v>4774</v>
      </c>
      <c r="L149" t="s">
        <v>42</v>
      </c>
      <c r="M149" t="s">
        <v>5538</v>
      </c>
    </row>
    <row r="150" spans="6:13" x14ac:dyDescent="0.25">
      <c r="F150" t="s">
        <v>102</v>
      </c>
      <c r="G150" t="s">
        <v>1631</v>
      </c>
      <c r="I150" t="s">
        <v>441</v>
      </c>
      <c r="J150" t="s">
        <v>4552</v>
      </c>
      <c r="L150" t="s">
        <v>4969</v>
      </c>
      <c r="M150" t="s">
        <v>6008</v>
      </c>
    </row>
    <row r="151" spans="6:13" x14ac:dyDescent="0.25">
      <c r="F151" t="s">
        <v>607</v>
      </c>
      <c r="G151" t="s">
        <v>1010</v>
      </c>
      <c r="I151" t="s">
        <v>441</v>
      </c>
      <c r="J151" t="s">
        <v>3659</v>
      </c>
      <c r="L151" t="s">
        <v>40</v>
      </c>
      <c r="M151" t="s">
        <v>6460</v>
      </c>
    </row>
    <row r="152" spans="6:13" x14ac:dyDescent="0.25">
      <c r="F152" t="s">
        <v>129</v>
      </c>
      <c r="G152" t="s">
        <v>1252</v>
      </c>
      <c r="I152" t="s">
        <v>441</v>
      </c>
      <c r="J152" t="s">
        <v>3264</v>
      </c>
      <c r="L152" t="s">
        <v>5255</v>
      </c>
      <c r="M152" t="s">
        <v>5256</v>
      </c>
    </row>
    <row r="153" spans="6:13" x14ac:dyDescent="0.25">
      <c r="F153" t="s">
        <v>102</v>
      </c>
      <c r="G153" t="s">
        <v>1393</v>
      </c>
      <c r="I153" t="s">
        <v>1995</v>
      </c>
      <c r="J153" t="s">
        <v>3576</v>
      </c>
      <c r="L153" t="s">
        <v>40</v>
      </c>
      <c r="M153" t="s">
        <v>5593</v>
      </c>
    </row>
    <row r="154" spans="6:13" x14ac:dyDescent="0.25">
      <c r="F154" t="s">
        <v>303</v>
      </c>
      <c r="G154" t="s">
        <v>1241</v>
      </c>
      <c r="I154" t="s">
        <v>1995</v>
      </c>
      <c r="J154" t="s">
        <v>3480</v>
      </c>
      <c r="L154" t="s">
        <v>684</v>
      </c>
      <c r="M154" t="s">
        <v>6183</v>
      </c>
    </row>
    <row r="155" spans="6:13" x14ac:dyDescent="0.25">
      <c r="F155" t="s">
        <v>102</v>
      </c>
      <c r="G155" t="s">
        <v>1593</v>
      </c>
      <c r="I155" t="s">
        <v>268</v>
      </c>
      <c r="J155" t="s">
        <v>2269</v>
      </c>
      <c r="L155" t="s">
        <v>42</v>
      </c>
      <c r="M155" t="s">
        <v>5296</v>
      </c>
    </row>
    <row r="156" spans="6:13" x14ac:dyDescent="0.25">
      <c r="F156" t="s">
        <v>102</v>
      </c>
      <c r="G156" t="s">
        <v>1121</v>
      </c>
      <c r="I156" t="s">
        <v>1995</v>
      </c>
      <c r="J156" t="s">
        <v>3398</v>
      </c>
      <c r="L156" t="s">
        <v>303</v>
      </c>
      <c r="M156" t="s">
        <v>4938</v>
      </c>
    </row>
    <row r="157" spans="6:13" x14ac:dyDescent="0.25">
      <c r="F157" t="s">
        <v>509</v>
      </c>
      <c r="G157" t="s">
        <v>1434</v>
      </c>
      <c r="I157" t="s">
        <v>329</v>
      </c>
      <c r="J157" t="s">
        <v>1993</v>
      </c>
      <c r="L157" t="s">
        <v>693</v>
      </c>
      <c r="M157" t="s">
        <v>7039</v>
      </c>
    </row>
    <row r="158" spans="6:13" x14ac:dyDescent="0.25">
      <c r="F158" t="s">
        <v>102</v>
      </c>
      <c r="G158" t="s">
        <v>1399</v>
      </c>
      <c r="I158" t="s">
        <v>441</v>
      </c>
      <c r="J158" t="s">
        <v>2756</v>
      </c>
      <c r="L158" t="s">
        <v>5779</v>
      </c>
      <c r="M158" t="s">
        <v>6372</v>
      </c>
    </row>
    <row r="159" spans="6:13" x14ac:dyDescent="0.25">
      <c r="F159" t="s">
        <v>303</v>
      </c>
      <c r="G159" t="s">
        <v>1172</v>
      </c>
      <c r="I159" t="s">
        <v>441</v>
      </c>
      <c r="J159" t="s">
        <v>4618</v>
      </c>
      <c r="L159" t="s">
        <v>5976</v>
      </c>
      <c r="M159" t="s">
        <v>5977</v>
      </c>
    </row>
    <row r="160" spans="6:13" x14ac:dyDescent="0.25">
      <c r="F160" t="s">
        <v>607</v>
      </c>
      <c r="G160" t="s">
        <v>939</v>
      </c>
      <c r="I160" t="s">
        <v>441</v>
      </c>
      <c r="J160" t="s">
        <v>2217</v>
      </c>
      <c r="L160" t="s">
        <v>484</v>
      </c>
      <c r="M160" t="s">
        <v>5338</v>
      </c>
    </row>
    <row r="161" spans="6:13" x14ac:dyDescent="0.25">
      <c r="F161" t="s">
        <v>102</v>
      </c>
      <c r="G161" t="s">
        <v>1152</v>
      </c>
      <c r="I161" t="s">
        <v>51</v>
      </c>
      <c r="J161" t="s">
        <v>2378</v>
      </c>
      <c r="L161" t="s">
        <v>303</v>
      </c>
      <c r="M161" t="s">
        <v>6222</v>
      </c>
    </row>
    <row r="162" spans="6:13" x14ac:dyDescent="0.25">
      <c r="F162" t="s">
        <v>602</v>
      </c>
      <c r="G162" t="s">
        <v>888</v>
      </c>
      <c r="I162" t="s">
        <v>3767</v>
      </c>
      <c r="J162" t="s">
        <v>3768</v>
      </c>
      <c r="L162" t="s">
        <v>5763</v>
      </c>
      <c r="M162" t="s">
        <v>5764</v>
      </c>
    </row>
    <row r="163" spans="6:13" x14ac:dyDescent="0.25">
      <c r="F163" t="s">
        <v>41</v>
      </c>
      <c r="G163" t="s">
        <v>1033</v>
      </c>
      <c r="I163" t="s">
        <v>426</v>
      </c>
      <c r="J163" t="s">
        <v>3025</v>
      </c>
      <c r="L163" t="s">
        <v>5255</v>
      </c>
      <c r="M163" t="s">
        <v>5465</v>
      </c>
    </row>
    <row r="164" spans="6:13" x14ac:dyDescent="0.25">
      <c r="F164" t="s">
        <v>602</v>
      </c>
      <c r="G164" t="s">
        <v>940</v>
      </c>
      <c r="I164" t="s">
        <v>602</v>
      </c>
      <c r="J164" t="s">
        <v>4680</v>
      </c>
      <c r="L164" t="s">
        <v>303</v>
      </c>
      <c r="M164" t="s">
        <v>6067</v>
      </c>
    </row>
    <row r="165" spans="6:13" x14ac:dyDescent="0.25">
      <c r="F165" t="s">
        <v>602</v>
      </c>
      <c r="G165" t="s">
        <v>1472</v>
      </c>
      <c r="I165" t="s">
        <v>1995</v>
      </c>
      <c r="J165" t="s">
        <v>2161</v>
      </c>
      <c r="L165" t="s">
        <v>5994</v>
      </c>
      <c r="M165" t="s">
        <v>6812</v>
      </c>
    </row>
    <row r="166" spans="6:13" x14ac:dyDescent="0.25">
      <c r="F166" t="s">
        <v>421</v>
      </c>
      <c r="G166" t="s">
        <v>1582</v>
      </c>
      <c r="I166" t="s">
        <v>309</v>
      </c>
      <c r="J166" t="s">
        <v>3881</v>
      </c>
      <c r="L166" t="s">
        <v>303</v>
      </c>
      <c r="M166" t="s">
        <v>5563</v>
      </c>
    </row>
    <row r="167" spans="6:13" x14ac:dyDescent="0.25">
      <c r="F167" t="s">
        <v>602</v>
      </c>
      <c r="G167" t="s">
        <v>1104</v>
      </c>
      <c r="I167" t="s">
        <v>329</v>
      </c>
      <c r="J167" t="s">
        <v>4023</v>
      </c>
      <c r="L167" t="s">
        <v>130</v>
      </c>
      <c r="M167" t="s">
        <v>6779</v>
      </c>
    </row>
    <row r="168" spans="6:13" x14ac:dyDescent="0.25">
      <c r="F168" t="s">
        <v>747</v>
      </c>
      <c r="G168" t="s">
        <v>1174</v>
      </c>
      <c r="I168" t="s">
        <v>1812</v>
      </c>
      <c r="J168" t="s">
        <v>1813</v>
      </c>
      <c r="L168" t="s">
        <v>327</v>
      </c>
      <c r="M168" t="s">
        <v>6610</v>
      </c>
    </row>
    <row r="169" spans="6:13" x14ac:dyDescent="0.25">
      <c r="F169" t="s">
        <v>129</v>
      </c>
      <c r="G169" t="s">
        <v>904</v>
      </c>
      <c r="I169" t="s">
        <v>329</v>
      </c>
      <c r="J169" t="s">
        <v>2441</v>
      </c>
      <c r="L169" t="s">
        <v>6180</v>
      </c>
      <c r="M169" t="s">
        <v>7140</v>
      </c>
    </row>
    <row r="170" spans="6:13" x14ac:dyDescent="0.25">
      <c r="F170" t="s">
        <v>41</v>
      </c>
      <c r="G170" t="s">
        <v>1475</v>
      </c>
      <c r="I170" t="s">
        <v>97</v>
      </c>
      <c r="J170" t="s">
        <v>2992</v>
      </c>
      <c r="L170" t="s">
        <v>374</v>
      </c>
      <c r="M170" t="s">
        <v>6487</v>
      </c>
    </row>
    <row r="171" spans="6:13" x14ac:dyDescent="0.25">
      <c r="F171" t="s">
        <v>509</v>
      </c>
      <c r="G171" t="s">
        <v>1288</v>
      </c>
      <c r="I171" t="s">
        <v>268</v>
      </c>
      <c r="J171" t="s">
        <v>4305</v>
      </c>
      <c r="L171" t="s">
        <v>484</v>
      </c>
      <c r="M171" t="s">
        <v>6767</v>
      </c>
    </row>
    <row r="172" spans="6:13" x14ac:dyDescent="0.25">
      <c r="F172" t="s">
        <v>102</v>
      </c>
      <c r="G172" t="s">
        <v>1133</v>
      </c>
      <c r="I172" t="s">
        <v>97</v>
      </c>
      <c r="J172" t="s">
        <v>4718</v>
      </c>
      <c r="L172" t="s">
        <v>130</v>
      </c>
      <c r="M172" t="s">
        <v>6303</v>
      </c>
    </row>
    <row r="173" spans="6:13" x14ac:dyDescent="0.25">
      <c r="F173" t="s">
        <v>819</v>
      </c>
      <c r="G173" t="s">
        <v>1522</v>
      </c>
      <c r="I173" t="s">
        <v>441</v>
      </c>
      <c r="J173" t="s">
        <v>3853</v>
      </c>
      <c r="L173" t="s">
        <v>327</v>
      </c>
      <c r="M173" t="s">
        <v>6699</v>
      </c>
    </row>
    <row r="174" spans="6:13" x14ac:dyDescent="0.25">
      <c r="F174" t="s">
        <v>582</v>
      </c>
      <c r="G174" t="s">
        <v>1525</v>
      </c>
      <c r="I174" t="s">
        <v>602</v>
      </c>
      <c r="J174" t="s">
        <v>4449</v>
      </c>
      <c r="L174" t="s">
        <v>5394</v>
      </c>
      <c r="M174" t="s">
        <v>5395</v>
      </c>
    </row>
    <row r="175" spans="6:13" x14ac:dyDescent="0.25">
      <c r="F175" t="s">
        <v>733</v>
      </c>
      <c r="G175" t="s">
        <v>1111</v>
      </c>
      <c r="I175" t="s">
        <v>1995</v>
      </c>
      <c r="J175" t="s">
        <v>4350</v>
      </c>
      <c r="L175" t="s">
        <v>25</v>
      </c>
      <c r="M175" t="s">
        <v>6221</v>
      </c>
    </row>
    <row r="176" spans="6:13" x14ac:dyDescent="0.25">
      <c r="F176" t="s">
        <v>828</v>
      </c>
      <c r="G176" t="s">
        <v>1562</v>
      </c>
      <c r="I176" t="s">
        <v>415</v>
      </c>
      <c r="J176" t="s">
        <v>4529</v>
      </c>
      <c r="L176" t="s">
        <v>130</v>
      </c>
      <c r="M176" t="s">
        <v>7024</v>
      </c>
    </row>
    <row r="177" spans="6:13" x14ac:dyDescent="0.25">
      <c r="F177" t="s">
        <v>102</v>
      </c>
      <c r="G177" t="s">
        <v>1044</v>
      </c>
      <c r="I177" t="s">
        <v>3265</v>
      </c>
      <c r="J177" t="s">
        <v>4232</v>
      </c>
      <c r="L177" t="s">
        <v>130</v>
      </c>
      <c r="M177" t="s">
        <v>6206</v>
      </c>
    </row>
    <row r="178" spans="6:13" x14ac:dyDescent="0.25">
      <c r="F178" t="s">
        <v>790</v>
      </c>
      <c r="G178" t="s">
        <v>1383</v>
      </c>
      <c r="I178" t="s">
        <v>441</v>
      </c>
      <c r="J178" t="s">
        <v>4412</v>
      </c>
      <c r="L178" t="s">
        <v>602</v>
      </c>
      <c r="M178" t="s">
        <v>6709</v>
      </c>
    </row>
    <row r="179" spans="6:13" x14ac:dyDescent="0.25">
      <c r="F179" t="s">
        <v>41</v>
      </c>
      <c r="G179" t="s">
        <v>1643</v>
      </c>
      <c r="I179" t="s">
        <v>441</v>
      </c>
      <c r="J179" t="s">
        <v>3964</v>
      </c>
      <c r="L179" t="s">
        <v>130</v>
      </c>
      <c r="M179" t="s">
        <v>4871</v>
      </c>
    </row>
    <row r="180" spans="6:13" x14ac:dyDescent="0.25">
      <c r="F180" t="s">
        <v>838</v>
      </c>
      <c r="G180" t="s">
        <v>1616</v>
      </c>
      <c r="I180" t="s">
        <v>441</v>
      </c>
      <c r="J180" t="s">
        <v>2803</v>
      </c>
      <c r="L180" t="s">
        <v>4993</v>
      </c>
      <c r="M180" t="s">
        <v>4994</v>
      </c>
    </row>
    <row r="181" spans="6:13" x14ac:dyDescent="0.25">
      <c r="F181" t="s">
        <v>45</v>
      </c>
      <c r="G181" t="s">
        <v>1237</v>
      </c>
      <c r="I181" t="s">
        <v>441</v>
      </c>
      <c r="J181" t="s">
        <v>1968</v>
      </c>
      <c r="L181" t="s">
        <v>413</v>
      </c>
      <c r="M181" t="s">
        <v>6745</v>
      </c>
    </row>
    <row r="182" spans="6:13" x14ac:dyDescent="0.25">
      <c r="F182" t="s">
        <v>102</v>
      </c>
      <c r="G182" t="s">
        <v>979</v>
      </c>
      <c r="I182" t="s">
        <v>441</v>
      </c>
      <c r="J182" t="s">
        <v>4452</v>
      </c>
      <c r="L182" t="s">
        <v>130</v>
      </c>
      <c r="M182" t="s">
        <v>5907</v>
      </c>
    </row>
    <row r="183" spans="6:13" x14ac:dyDescent="0.25">
      <c r="F183" t="s">
        <v>41</v>
      </c>
      <c r="G183" t="s">
        <v>1281</v>
      </c>
      <c r="I183" t="s">
        <v>97</v>
      </c>
      <c r="J183" t="s">
        <v>2294</v>
      </c>
      <c r="L183" t="s">
        <v>43</v>
      </c>
      <c r="M183" t="s">
        <v>5585</v>
      </c>
    </row>
    <row r="184" spans="6:13" x14ac:dyDescent="0.25">
      <c r="F184" t="s">
        <v>45</v>
      </c>
      <c r="G184" t="s">
        <v>1126</v>
      </c>
      <c r="I184" t="s">
        <v>356</v>
      </c>
      <c r="J184" t="s">
        <v>1680</v>
      </c>
      <c r="L184" t="s">
        <v>413</v>
      </c>
      <c r="M184" t="s">
        <v>6514</v>
      </c>
    </row>
    <row r="185" spans="6:13" x14ac:dyDescent="0.25">
      <c r="F185" t="s">
        <v>509</v>
      </c>
      <c r="G185" t="s">
        <v>1316</v>
      </c>
      <c r="I185" t="s">
        <v>270</v>
      </c>
      <c r="J185" t="s">
        <v>2734</v>
      </c>
      <c r="L185" t="s">
        <v>6613</v>
      </c>
      <c r="M185" t="s">
        <v>6614</v>
      </c>
    </row>
    <row r="186" spans="6:13" x14ac:dyDescent="0.25">
      <c r="F186" t="s">
        <v>44</v>
      </c>
      <c r="G186" t="s">
        <v>1501</v>
      </c>
      <c r="I186" t="s">
        <v>1911</v>
      </c>
      <c r="J186" t="s">
        <v>1912</v>
      </c>
      <c r="L186" t="s">
        <v>6881</v>
      </c>
      <c r="M186" t="s">
        <v>6882</v>
      </c>
    </row>
    <row r="187" spans="6:13" x14ac:dyDescent="0.25">
      <c r="F187" t="s">
        <v>681</v>
      </c>
      <c r="G187" t="s">
        <v>890</v>
      </c>
      <c r="I187" t="s">
        <v>3260</v>
      </c>
      <c r="J187" t="s">
        <v>3261</v>
      </c>
      <c r="L187" t="s">
        <v>5421</v>
      </c>
      <c r="M187" t="s">
        <v>5422</v>
      </c>
    </row>
    <row r="188" spans="6:13" x14ac:dyDescent="0.25">
      <c r="F188" t="s">
        <v>795</v>
      </c>
      <c r="G188" t="s">
        <v>890</v>
      </c>
      <c r="I188" t="s">
        <v>415</v>
      </c>
      <c r="J188" t="s">
        <v>2936</v>
      </c>
      <c r="L188" t="s">
        <v>41</v>
      </c>
      <c r="M188" t="s">
        <v>6059</v>
      </c>
    </row>
    <row r="189" spans="6:13" x14ac:dyDescent="0.25">
      <c r="F189" t="s">
        <v>41</v>
      </c>
      <c r="G189" t="s">
        <v>1620</v>
      </c>
      <c r="I189" t="s">
        <v>415</v>
      </c>
      <c r="J189" t="s">
        <v>2374</v>
      </c>
      <c r="L189" t="s">
        <v>41</v>
      </c>
      <c r="M189" t="s">
        <v>7069</v>
      </c>
    </row>
    <row r="190" spans="6:13" x14ac:dyDescent="0.25">
      <c r="F190" t="s">
        <v>102</v>
      </c>
      <c r="G190" t="s">
        <v>905</v>
      </c>
      <c r="I190" t="s">
        <v>1956</v>
      </c>
      <c r="J190" t="s">
        <v>2962</v>
      </c>
      <c r="L190" t="s">
        <v>41</v>
      </c>
      <c r="M190" t="s">
        <v>7121</v>
      </c>
    </row>
    <row r="191" spans="6:13" x14ac:dyDescent="0.25">
      <c r="F191" t="s">
        <v>129</v>
      </c>
      <c r="G191" t="s">
        <v>1551</v>
      </c>
      <c r="I191" t="s">
        <v>329</v>
      </c>
      <c r="J191" t="s">
        <v>3931</v>
      </c>
      <c r="L191" t="s">
        <v>7094</v>
      </c>
      <c r="M191" t="s">
        <v>7095</v>
      </c>
    </row>
    <row r="192" spans="6:13" x14ac:dyDescent="0.25">
      <c r="F192" t="s">
        <v>794</v>
      </c>
      <c r="G192" t="s">
        <v>1400</v>
      </c>
      <c r="I192" t="s">
        <v>602</v>
      </c>
      <c r="J192" t="s">
        <v>4840</v>
      </c>
      <c r="L192" t="s">
        <v>4907</v>
      </c>
      <c r="M192" t="s">
        <v>4908</v>
      </c>
    </row>
    <row r="193" spans="6:13" x14ac:dyDescent="0.25">
      <c r="F193" t="s">
        <v>694</v>
      </c>
      <c r="G193" t="s">
        <v>938</v>
      </c>
      <c r="I193" t="s">
        <v>4741</v>
      </c>
      <c r="J193" t="s">
        <v>4742</v>
      </c>
      <c r="L193" t="s">
        <v>130</v>
      </c>
      <c r="M193" t="s">
        <v>5163</v>
      </c>
    </row>
    <row r="194" spans="6:13" x14ac:dyDescent="0.25">
      <c r="F194" t="s">
        <v>509</v>
      </c>
      <c r="G194" t="s">
        <v>1644</v>
      </c>
      <c r="I194" t="s">
        <v>415</v>
      </c>
      <c r="J194" t="s">
        <v>7300</v>
      </c>
      <c r="L194" t="s">
        <v>130</v>
      </c>
      <c r="M194" t="s">
        <v>5243</v>
      </c>
    </row>
    <row r="195" spans="6:13" x14ac:dyDescent="0.25">
      <c r="F195" t="s">
        <v>102</v>
      </c>
      <c r="G195" t="s">
        <v>973</v>
      </c>
      <c r="I195" t="s">
        <v>2389</v>
      </c>
      <c r="J195" t="s">
        <v>2390</v>
      </c>
      <c r="L195" t="s">
        <v>6134</v>
      </c>
      <c r="M195" t="s">
        <v>6135</v>
      </c>
    </row>
    <row r="196" spans="6:13" x14ac:dyDescent="0.25">
      <c r="F196" t="s">
        <v>41</v>
      </c>
      <c r="G196" t="s">
        <v>1355</v>
      </c>
      <c r="I196" t="s">
        <v>7190</v>
      </c>
      <c r="J196" t="s">
        <v>1989</v>
      </c>
      <c r="L196" t="s">
        <v>6585</v>
      </c>
      <c r="M196" t="s">
        <v>6586</v>
      </c>
    </row>
    <row r="197" spans="6:13" x14ac:dyDescent="0.25">
      <c r="F197" t="s">
        <v>50</v>
      </c>
      <c r="G197" t="s">
        <v>1067</v>
      </c>
      <c r="I197" t="s">
        <v>329</v>
      </c>
      <c r="J197" t="s">
        <v>1673</v>
      </c>
      <c r="L197" t="s">
        <v>322</v>
      </c>
      <c r="M197" t="s">
        <v>5574</v>
      </c>
    </row>
    <row r="198" spans="6:13" x14ac:dyDescent="0.25">
      <c r="F198" t="s">
        <v>773</v>
      </c>
      <c r="G198" t="s">
        <v>1325</v>
      </c>
      <c r="I198" t="s">
        <v>2254</v>
      </c>
      <c r="J198" t="s">
        <v>2255</v>
      </c>
      <c r="L198" t="s">
        <v>130</v>
      </c>
      <c r="M198" t="s">
        <v>5039</v>
      </c>
    </row>
    <row r="199" spans="6:13" x14ac:dyDescent="0.25">
      <c r="F199" t="s">
        <v>41</v>
      </c>
      <c r="G199" t="s">
        <v>1646</v>
      </c>
      <c r="I199" t="s">
        <v>599</v>
      </c>
      <c r="J199" t="s">
        <v>2596</v>
      </c>
      <c r="L199" t="s">
        <v>6540</v>
      </c>
      <c r="M199" t="s">
        <v>6541</v>
      </c>
    </row>
    <row r="200" spans="6:13" x14ac:dyDescent="0.25">
      <c r="F200" t="s">
        <v>421</v>
      </c>
      <c r="G200" t="s">
        <v>1480</v>
      </c>
      <c r="I200" t="s">
        <v>268</v>
      </c>
      <c r="J200" t="s">
        <v>3539</v>
      </c>
      <c r="L200" t="s">
        <v>329</v>
      </c>
      <c r="M200" t="s">
        <v>6672</v>
      </c>
    </row>
    <row r="201" spans="6:13" x14ac:dyDescent="0.25">
      <c r="F201" t="s">
        <v>374</v>
      </c>
      <c r="G201" t="s">
        <v>1366</v>
      </c>
      <c r="I201" t="s">
        <v>2136</v>
      </c>
      <c r="J201" t="s">
        <v>2137</v>
      </c>
      <c r="L201" t="s">
        <v>272</v>
      </c>
      <c r="M201" t="s">
        <v>5792</v>
      </c>
    </row>
    <row r="202" spans="6:13" x14ac:dyDescent="0.25">
      <c r="F202" t="s">
        <v>41</v>
      </c>
      <c r="G202" t="s">
        <v>1640</v>
      </c>
      <c r="I202" t="s">
        <v>267</v>
      </c>
      <c r="J202" t="s">
        <v>4321</v>
      </c>
      <c r="L202" t="s">
        <v>582</v>
      </c>
      <c r="M202" t="s">
        <v>6091</v>
      </c>
    </row>
    <row r="203" spans="6:13" x14ac:dyDescent="0.25">
      <c r="F203" t="s">
        <v>805</v>
      </c>
      <c r="G203" t="s">
        <v>1459</v>
      </c>
      <c r="I203" t="s">
        <v>582</v>
      </c>
      <c r="J203" t="s">
        <v>2555</v>
      </c>
      <c r="L203" t="s">
        <v>484</v>
      </c>
      <c r="M203" t="s">
        <v>5855</v>
      </c>
    </row>
    <row r="204" spans="6:13" x14ac:dyDescent="0.25">
      <c r="F204" t="s">
        <v>374</v>
      </c>
      <c r="G204" t="s">
        <v>1377</v>
      </c>
      <c r="I204" t="s">
        <v>44</v>
      </c>
      <c r="J204" t="s">
        <v>2807</v>
      </c>
      <c r="L204" t="s">
        <v>272</v>
      </c>
      <c r="M204" t="s">
        <v>5562</v>
      </c>
    </row>
    <row r="205" spans="6:13" x14ac:dyDescent="0.25">
      <c r="F205" t="s">
        <v>797</v>
      </c>
      <c r="G205" t="s">
        <v>1416</v>
      </c>
      <c r="I205" t="s">
        <v>415</v>
      </c>
      <c r="J205" t="s">
        <v>7303</v>
      </c>
      <c r="L205" t="s">
        <v>130</v>
      </c>
      <c r="M205" t="s">
        <v>5033</v>
      </c>
    </row>
    <row r="206" spans="6:13" x14ac:dyDescent="0.25">
      <c r="F206" t="s">
        <v>41</v>
      </c>
      <c r="G206" t="s">
        <v>1036</v>
      </c>
      <c r="I206" t="s">
        <v>567</v>
      </c>
      <c r="J206" t="s">
        <v>4224</v>
      </c>
      <c r="L206" t="s">
        <v>50</v>
      </c>
      <c r="M206" t="s">
        <v>4905</v>
      </c>
    </row>
    <row r="207" spans="6:13" x14ac:dyDescent="0.25">
      <c r="F207" t="s">
        <v>755</v>
      </c>
      <c r="G207" t="s">
        <v>1215</v>
      </c>
      <c r="I207" t="s">
        <v>599</v>
      </c>
      <c r="J207" t="s">
        <v>4087</v>
      </c>
      <c r="L207" t="s">
        <v>3447</v>
      </c>
      <c r="M207" t="s">
        <v>5641</v>
      </c>
    </row>
    <row r="208" spans="6:13" x14ac:dyDescent="0.25">
      <c r="F208" t="s">
        <v>375</v>
      </c>
      <c r="G208" t="s">
        <v>968</v>
      </c>
      <c r="I208" t="s">
        <v>1688</v>
      </c>
      <c r="J208" t="s">
        <v>1689</v>
      </c>
      <c r="L208" t="s">
        <v>5293</v>
      </c>
      <c r="M208" t="s">
        <v>5294</v>
      </c>
    </row>
    <row r="209" spans="6:13" x14ac:dyDescent="0.25">
      <c r="F209" t="s">
        <v>509</v>
      </c>
      <c r="G209" t="s">
        <v>1009</v>
      </c>
      <c r="I209" t="s">
        <v>2028</v>
      </c>
      <c r="J209" t="s">
        <v>2029</v>
      </c>
      <c r="L209" t="s">
        <v>413</v>
      </c>
      <c r="M209" t="s">
        <v>4996</v>
      </c>
    </row>
    <row r="210" spans="6:13" x14ac:dyDescent="0.25">
      <c r="F210" t="s">
        <v>102</v>
      </c>
      <c r="G210" t="s">
        <v>1477</v>
      </c>
      <c r="I210" t="s">
        <v>3488</v>
      </c>
      <c r="J210" t="s">
        <v>3489</v>
      </c>
      <c r="L210" t="s">
        <v>272</v>
      </c>
      <c r="M210" t="s">
        <v>5633</v>
      </c>
    </row>
    <row r="211" spans="6:13" x14ac:dyDescent="0.25">
      <c r="F211" t="s">
        <v>509</v>
      </c>
      <c r="G211" t="s">
        <v>1053</v>
      </c>
      <c r="I211" t="s">
        <v>329</v>
      </c>
      <c r="J211" t="s">
        <v>2495</v>
      </c>
      <c r="L211" t="s">
        <v>329</v>
      </c>
      <c r="M211" t="s">
        <v>7008</v>
      </c>
    </row>
    <row r="212" spans="6:13" x14ac:dyDescent="0.25">
      <c r="F212" t="s">
        <v>129</v>
      </c>
      <c r="G212" t="s">
        <v>1181</v>
      </c>
      <c r="I212" t="s">
        <v>426</v>
      </c>
      <c r="J212" t="s">
        <v>3462</v>
      </c>
      <c r="L212" t="s">
        <v>421</v>
      </c>
      <c r="M212" t="s">
        <v>6876</v>
      </c>
    </row>
    <row r="213" spans="6:13" x14ac:dyDescent="0.25">
      <c r="F213" t="s">
        <v>669</v>
      </c>
      <c r="G213" t="s">
        <v>849</v>
      </c>
      <c r="I213" t="s">
        <v>426</v>
      </c>
      <c r="J213" t="s">
        <v>2747</v>
      </c>
      <c r="L213" t="s">
        <v>5434</v>
      </c>
      <c r="M213" t="s">
        <v>5435</v>
      </c>
    </row>
    <row r="214" spans="6:13" x14ac:dyDescent="0.25">
      <c r="F214" t="s">
        <v>607</v>
      </c>
      <c r="G214" t="s">
        <v>1600</v>
      </c>
      <c r="I214" t="s">
        <v>329</v>
      </c>
      <c r="J214" t="s">
        <v>3965</v>
      </c>
      <c r="L214" t="s">
        <v>742</v>
      </c>
      <c r="M214" t="s">
        <v>6376</v>
      </c>
    </row>
    <row r="215" spans="6:13" x14ac:dyDescent="0.25">
      <c r="F215" t="s">
        <v>607</v>
      </c>
      <c r="G215" t="s">
        <v>871</v>
      </c>
      <c r="I215" t="s">
        <v>2184</v>
      </c>
      <c r="J215" t="s">
        <v>2185</v>
      </c>
      <c r="L215" t="s">
        <v>421</v>
      </c>
      <c r="M215" t="s">
        <v>6925</v>
      </c>
    </row>
    <row r="216" spans="6:13" x14ac:dyDescent="0.25">
      <c r="F216" t="s">
        <v>734</v>
      </c>
      <c r="G216" t="s">
        <v>1137</v>
      </c>
      <c r="I216" t="s">
        <v>2058</v>
      </c>
      <c r="J216" t="s">
        <v>2185</v>
      </c>
      <c r="L216" t="s">
        <v>484</v>
      </c>
      <c r="M216" t="s">
        <v>5134</v>
      </c>
    </row>
    <row r="217" spans="6:13" x14ac:dyDescent="0.25">
      <c r="F217" t="s">
        <v>43</v>
      </c>
      <c r="G217" t="s">
        <v>1088</v>
      </c>
      <c r="I217" t="s">
        <v>329</v>
      </c>
      <c r="J217" t="s">
        <v>4171</v>
      </c>
      <c r="L217" t="s">
        <v>272</v>
      </c>
      <c r="M217" t="s">
        <v>6978</v>
      </c>
    </row>
    <row r="218" spans="6:13" x14ac:dyDescent="0.25">
      <c r="F218" t="s">
        <v>594</v>
      </c>
      <c r="G218" t="s">
        <v>1014</v>
      </c>
      <c r="I218" t="s">
        <v>327</v>
      </c>
      <c r="J218" t="s">
        <v>3924</v>
      </c>
      <c r="L218" t="s">
        <v>4987</v>
      </c>
      <c r="M218" t="s">
        <v>4988</v>
      </c>
    </row>
    <row r="219" spans="6:13" x14ac:dyDescent="0.25">
      <c r="F219" t="s">
        <v>102</v>
      </c>
      <c r="G219" t="s">
        <v>949</v>
      </c>
      <c r="I219" t="s">
        <v>44</v>
      </c>
      <c r="J219" t="s">
        <v>3969</v>
      </c>
      <c r="L219" t="s">
        <v>413</v>
      </c>
      <c r="M219" t="s">
        <v>6074</v>
      </c>
    </row>
    <row r="220" spans="6:13" x14ac:dyDescent="0.25">
      <c r="F220" t="s">
        <v>41</v>
      </c>
      <c r="G220" t="s">
        <v>1103</v>
      </c>
      <c r="I220" t="s">
        <v>1977</v>
      </c>
      <c r="J220" t="s">
        <v>1978</v>
      </c>
      <c r="L220" t="s">
        <v>413</v>
      </c>
      <c r="M220" t="s">
        <v>7172</v>
      </c>
    </row>
    <row r="221" spans="6:13" x14ac:dyDescent="0.25">
      <c r="F221" t="s">
        <v>303</v>
      </c>
      <c r="G221" t="s">
        <v>1170</v>
      </c>
      <c r="I221" t="s">
        <v>415</v>
      </c>
      <c r="J221" t="s">
        <v>3054</v>
      </c>
      <c r="L221" t="s">
        <v>41</v>
      </c>
      <c r="M221" t="s">
        <v>5133</v>
      </c>
    </row>
    <row r="222" spans="6:13" x14ac:dyDescent="0.25">
      <c r="F222" t="s">
        <v>44</v>
      </c>
      <c r="G222" t="s">
        <v>1464</v>
      </c>
      <c r="I222" t="s">
        <v>267</v>
      </c>
      <c r="J222" t="s">
        <v>2141</v>
      </c>
      <c r="L222" t="s">
        <v>272</v>
      </c>
      <c r="M222" t="s">
        <v>5269</v>
      </c>
    </row>
    <row r="223" spans="6:13" x14ac:dyDescent="0.25">
      <c r="F223" t="s">
        <v>705</v>
      </c>
      <c r="G223" t="s">
        <v>982</v>
      </c>
      <c r="I223" t="s">
        <v>4527</v>
      </c>
      <c r="J223" t="s">
        <v>4528</v>
      </c>
      <c r="L223" t="s">
        <v>484</v>
      </c>
      <c r="M223" t="s">
        <v>5637</v>
      </c>
    </row>
    <row r="224" spans="6:13" x14ac:dyDescent="0.25">
      <c r="F224" t="s">
        <v>607</v>
      </c>
      <c r="G224" t="s">
        <v>1430</v>
      </c>
      <c r="I224" t="s">
        <v>329</v>
      </c>
      <c r="J224" t="s">
        <v>4388</v>
      </c>
      <c r="L224" t="s">
        <v>475</v>
      </c>
      <c r="M224" t="s">
        <v>6619</v>
      </c>
    </row>
    <row r="225" spans="6:13" x14ac:dyDescent="0.25">
      <c r="F225" t="s">
        <v>41</v>
      </c>
      <c r="G225" t="s">
        <v>1340</v>
      </c>
      <c r="I225" t="s">
        <v>602</v>
      </c>
      <c r="J225" t="s">
        <v>4323</v>
      </c>
      <c r="L225" t="s">
        <v>6489</v>
      </c>
      <c r="M225" t="s">
        <v>6490</v>
      </c>
    </row>
    <row r="226" spans="6:13" x14ac:dyDescent="0.25">
      <c r="F226" t="s">
        <v>822</v>
      </c>
      <c r="G226" t="s">
        <v>1528</v>
      </c>
      <c r="I226" t="s">
        <v>329</v>
      </c>
      <c r="J226" t="s">
        <v>2311</v>
      </c>
      <c r="L226" t="s">
        <v>327</v>
      </c>
      <c r="M226" t="s">
        <v>6833</v>
      </c>
    </row>
    <row r="227" spans="6:13" x14ac:dyDescent="0.25">
      <c r="F227" t="s">
        <v>375</v>
      </c>
      <c r="G227" t="s">
        <v>1187</v>
      </c>
      <c r="I227" t="s">
        <v>2480</v>
      </c>
      <c r="J227" t="s">
        <v>2481</v>
      </c>
      <c r="L227" t="s">
        <v>130</v>
      </c>
      <c r="M227" t="s">
        <v>6530</v>
      </c>
    </row>
    <row r="228" spans="6:13" x14ac:dyDescent="0.25">
      <c r="F228" t="s">
        <v>423</v>
      </c>
      <c r="G228" t="s">
        <v>1083</v>
      </c>
      <c r="I228" t="s">
        <v>413</v>
      </c>
      <c r="J228" t="s">
        <v>4206</v>
      </c>
      <c r="L228" t="s">
        <v>41</v>
      </c>
      <c r="M228" t="s">
        <v>7167</v>
      </c>
    </row>
    <row r="229" spans="6:13" x14ac:dyDescent="0.25">
      <c r="F229" t="s">
        <v>144</v>
      </c>
      <c r="G229" t="s">
        <v>1025</v>
      </c>
      <c r="I229" t="s">
        <v>44</v>
      </c>
      <c r="J229" t="s">
        <v>4337</v>
      </c>
      <c r="L229" t="s">
        <v>102</v>
      </c>
      <c r="M229" t="s">
        <v>6398</v>
      </c>
    </row>
    <row r="230" spans="6:13" x14ac:dyDescent="0.25">
      <c r="F230" t="s">
        <v>667</v>
      </c>
      <c r="G230" t="s">
        <v>1543</v>
      </c>
      <c r="I230" t="s">
        <v>270</v>
      </c>
      <c r="J230" t="s">
        <v>4581</v>
      </c>
      <c r="L230" t="s">
        <v>41</v>
      </c>
      <c r="M230" t="s">
        <v>6392</v>
      </c>
    </row>
    <row r="231" spans="6:13" x14ac:dyDescent="0.25">
      <c r="F231" t="s">
        <v>594</v>
      </c>
      <c r="G231" t="s">
        <v>1557</v>
      </c>
      <c r="I231" t="s">
        <v>267</v>
      </c>
      <c r="J231" t="s">
        <v>2064</v>
      </c>
      <c r="L231" t="s">
        <v>329</v>
      </c>
      <c r="M231" t="s">
        <v>4975</v>
      </c>
    </row>
    <row r="232" spans="6:13" x14ac:dyDescent="0.25">
      <c r="F232" t="s">
        <v>303</v>
      </c>
      <c r="G232" t="s">
        <v>1484</v>
      </c>
      <c r="I232" t="s">
        <v>4256</v>
      </c>
      <c r="J232" t="s">
        <v>7278</v>
      </c>
      <c r="L232" t="s">
        <v>413</v>
      </c>
      <c r="M232" t="s">
        <v>7109</v>
      </c>
    </row>
    <row r="233" spans="6:13" x14ac:dyDescent="0.25">
      <c r="F233" t="s">
        <v>102</v>
      </c>
      <c r="G233" t="s">
        <v>898</v>
      </c>
      <c r="I233" t="s">
        <v>44</v>
      </c>
      <c r="J233" t="s">
        <v>3941</v>
      </c>
      <c r="L233" t="s">
        <v>102</v>
      </c>
      <c r="M233" t="s">
        <v>6375</v>
      </c>
    </row>
    <row r="234" spans="6:13" x14ac:dyDescent="0.25">
      <c r="F234" t="s">
        <v>43</v>
      </c>
      <c r="G234" t="s">
        <v>1443</v>
      </c>
      <c r="I234" t="s">
        <v>2164</v>
      </c>
      <c r="J234" t="s">
        <v>3386</v>
      </c>
      <c r="L234" t="s">
        <v>682</v>
      </c>
      <c r="M234" t="s">
        <v>5974</v>
      </c>
    </row>
    <row r="235" spans="6:13" x14ac:dyDescent="0.25">
      <c r="F235" t="s">
        <v>102</v>
      </c>
      <c r="G235" t="s">
        <v>1414</v>
      </c>
      <c r="I235" t="s">
        <v>268</v>
      </c>
      <c r="J235" t="s">
        <v>4559</v>
      </c>
      <c r="L235" t="s">
        <v>413</v>
      </c>
      <c r="M235" t="s">
        <v>5402</v>
      </c>
    </row>
    <row r="236" spans="6:13" x14ac:dyDescent="0.25">
      <c r="F236" t="s">
        <v>44</v>
      </c>
      <c r="G236" t="s">
        <v>1148</v>
      </c>
      <c r="I236" t="s">
        <v>415</v>
      </c>
      <c r="J236" t="s">
        <v>7291</v>
      </c>
      <c r="L236" t="s">
        <v>602</v>
      </c>
      <c r="M236" t="s">
        <v>6834</v>
      </c>
    </row>
    <row r="237" spans="6:13" x14ac:dyDescent="0.25">
      <c r="F237" t="s">
        <v>435</v>
      </c>
      <c r="G237" t="s">
        <v>1016</v>
      </c>
      <c r="I237" t="s">
        <v>2077</v>
      </c>
      <c r="J237" t="s">
        <v>2078</v>
      </c>
      <c r="L237" t="s">
        <v>413</v>
      </c>
      <c r="M237" t="s">
        <v>7081</v>
      </c>
    </row>
    <row r="238" spans="6:13" x14ac:dyDescent="0.25">
      <c r="F238" t="s">
        <v>693</v>
      </c>
      <c r="G238" t="s">
        <v>936</v>
      </c>
      <c r="I238" t="s">
        <v>4561</v>
      </c>
      <c r="J238" t="s">
        <v>4562</v>
      </c>
      <c r="L238" t="s">
        <v>327</v>
      </c>
      <c r="M238" t="s">
        <v>6405</v>
      </c>
    </row>
    <row r="239" spans="6:13" x14ac:dyDescent="0.25">
      <c r="F239" t="s">
        <v>102</v>
      </c>
      <c r="G239" t="s">
        <v>1530</v>
      </c>
      <c r="I239" t="s">
        <v>7306</v>
      </c>
      <c r="J239" t="s">
        <v>3364</v>
      </c>
      <c r="L239" t="s">
        <v>413</v>
      </c>
      <c r="M239" t="s">
        <v>5817</v>
      </c>
    </row>
    <row r="240" spans="6:13" x14ac:dyDescent="0.25">
      <c r="F240" t="s">
        <v>594</v>
      </c>
      <c r="G240" t="s">
        <v>1076</v>
      </c>
      <c r="I240" t="s">
        <v>268</v>
      </c>
      <c r="J240" t="s">
        <v>4825</v>
      </c>
      <c r="L240" t="s">
        <v>303</v>
      </c>
      <c r="M240" t="s">
        <v>5328</v>
      </c>
    </row>
    <row r="241" spans="6:13" x14ac:dyDescent="0.25">
      <c r="F241" t="s">
        <v>43</v>
      </c>
      <c r="G241" t="s">
        <v>1590</v>
      </c>
      <c r="I241" t="s">
        <v>44</v>
      </c>
      <c r="J241" t="s">
        <v>3798</v>
      </c>
      <c r="L241" t="s">
        <v>468</v>
      </c>
      <c r="M241" t="s">
        <v>5986</v>
      </c>
    </row>
    <row r="242" spans="6:13" x14ac:dyDescent="0.25">
      <c r="F242" t="s">
        <v>41</v>
      </c>
      <c r="G242" t="s">
        <v>1107</v>
      </c>
      <c r="I242" t="s">
        <v>268</v>
      </c>
      <c r="J242" t="s">
        <v>3217</v>
      </c>
      <c r="L242" t="s">
        <v>374</v>
      </c>
      <c r="M242" t="s">
        <v>5225</v>
      </c>
    </row>
    <row r="243" spans="6:13" x14ac:dyDescent="0.25">
      <c r="F243" t="s">
        <v>667</v>
      </c>
      <c r="G243" t="s">
        <v>983</v>
      </c>
      <c r="I243" t="s">
        <v>267</v>
      </c>
      <c r="J243" t="s">
        <v>4715</v>
      </c>
      <c r="L243" t="s">
        <v>303</v>
      </c>
      <c r="M243" t="s">
        <v>7050</v>
      </c>
    </row>
    <row r="244" spans="6:13" x14ac:dyDescent="0.25">
      <c r="F244" t="s">
        <v>102</v>
      </c>
      <c r="G244" t="s">
        <v>1260</v>
      </c>
      <c r="I244" t="s">
        <v>602</v>
      </c>
      <c r="J244" t="s">
        <v>2453</v>
      </c>
      <c r="L244" t="s">
        <v>468</v>
      </c>
      <c r="M244" t="s">
        <v>6265</v>
      </c>
    </row>
    <row r="245" spans="6:13" x14ac:dyDescent="0.25">
      <c r="F245" t="s">
        <v>364</v>
      </c>
      <c r="G245" t="s">
        <v>1379</v>
      </c>
      <c r="I245" t="s">
        <v>3887</v>
      </c>
      <c r="J245" t="s">
        <v>3888</v>
      </c>
      <c r="L245" t="s">
        <v>303</v>
      </c>
      <c r="M245" t="s">
        <v>5385</v>
      </c>
    </row>
    <row r="246" spans="6:13" x14ac:dyDescent="0.25">
      <c r="F246" t="s">
        <v>439</v>
      </c>
      <c r="G246" t="s">
        <v>1576</v>
      </c>
      <c r="I246" t="s">
        <v>267</v>
      </c>
      <c r="J246" t="s">
        <v>1675</v>
      </c>
      <c r="L246" t="s">
        <v>5290</v>
      </c>
      <c r="M246" t="s">
        <v>6197</v>
      </c>
    </row>
    <row r="247" spans="6:13" x14ac:dyDescent="0.25">
      <c r="F247" t="s">
        <v>830</v>
      </c>
      <c r="G247" t="s">
        <v>1583</v>
      </c>
      <c r="I247" t="s">
        <v>4005</v>
      </c>
      <c r="J247" t="s">
        <v>4006</v>
      </c>
      <c r="L247" t="s">
        <v>102</v>
      </c>
      <c r="M247" t="s">
        <v>5723</v>
      </c>
    </row>
    <row r="248" spans="6:13" x14ac:dyDescent="0.25">
      <c r="F248" t="s">
        <v>303</v>
      </c>
      <c r="G248" t="s">
        <v>1656</v>
      </c>
      <c r="I248" t="s">
        <v>2515</v>
      </c>
      <c r="J248" t="s">
        <v>2516</v>
      </c>
      <c r="L248" t="s">
        <v>303</v>
      </c>
      <c r="M248" t="s">
        <v>6499</v>
      </c>
    </row>
    <row r="249" spans="6:13" x14ac:dyDescent="0.25">
      <c r="F249" t="s">
        <v>599</v>
      </c>
      <c r="G249" t="s">
        <v>1585</v>
      </c>
      <c r="I249" t="s">
        <v>268</v>
      </c>
      <c r="J249" t="s">
        <v>3959</v>
      </c>
      <c r="L249" t="s">
        <v>602</v>
      </c>
      <c r="M249" t="s">
        <v>7055</v>
      </c>
    </row>
    <row r="250" spans="6:13" x14ac:dyDescent="0.25">
      <c r="F250" t="s">
        <v>788</v>
      </c>
      <c r="G250" t="s">
        <v>1376</v>
      </c>
      <c r="I250" t="s">
        <v>421</v>
      </c>
      <c r="J250" t="s">
        <v>2578</v>
      </c>
      <c r="L250" t="s">
        <v>5892</v>
      </c>
      <c r="M250" t="s">
        <v>5893</v>
      </c>
    </row>
    <row r="251" spans="6:13" x14ac:dyDescent="0.25">
      <c r="F251" t="s">
        <v>41</v>
      </c>
      <c r="G251" t="s">
        <v>1070</v>
      </c>
      <c r="I251" t="s">
        <v>268</v>
      </c>
      <c r="J251" t="s">
        <v>3562</v>
      </c>
      <c r="L251" t="s">
        <v>41</v>
      </c>
      <c r="M251" t="s">
        <v>6440</v>
      </c>
    </row>
    <row r="252" spans="6:13" x14ac:dyDescent="0.25">
      <c r="F252" t="s">
        <v>723</v>
      </c>
      <c r="G252" t="s">
        <v>1058</v>
      </c>
      <c r="I252" t="s">
        <v>1797</v>
      </c>
      <c r="J252" t="s">
        <v>1896</v>
      </c>
      <c r="L252" t="s">
        <v>423</v>
      </c>
      <c r="M252" t="s">
        <v>7006</v>
      </c>
    </row>
    <row r="253" spans="6:13" x14ac:dyDescent="0.25">
      <c r="F253" t="s">
        <v>374</v>
      </c>
      <c r="G253" t="s">
        <v>1452</v>
      </c>
      <c r="I253" t="s">
        <v>4249</v>
      </c>
      <c r="J253" t="s">
        <v>4250</v>
      </c>
      <c r="L253" t="s">
        <v>6851</v>
      </c>
      <c r="M253" t="s">
        <v>6852</v>
      </c>
    </row>
    <row r="254" spans="6:13" x14ac:dyDescent="0.25">
      <c r="F254" t="s">
        <v>607</v>
      </c>
      <c r="G254" t="s">
        <v>1558</v>
      </c>
      <c r="I254" t="s">
        <v>3325</v>
      </c>
      <c r="J254" t="s">
        <v>3326</v>
      </c>
      <c r="L254" t="s">
        <v>413</v>
      </c>
      <c r="M254" t="s">
        <v>6448</v>
      </c>
    </row>
    <row r="255" spans="6:13" x14ac:dyDescent="0.25">
      <c r="F255" t="s">
        <v>303</v>
      </c>
      <c r="G255" t="s">
        <v>1194</v>
      </c>
      <c r="I255" t="s">
        <v>413</v>
      </c>
      <c r="J255" t="s">
        <v>2852</v>
      </c>
      <c r="L255" t="s">
        <v>303</v>
      </c>
      <c r="M255" t="s">
        <v>5831</v>
      </c>
    </row>
    <row r="256" spans="6:13" x14ac:dyDescent="0.25">
      <c r="F256" t="s">
        <v>303</v>
      </c>
      <c r="G256" t="s">
        <v>1601</v>
      </c>
      <c r="I256" t="s">
        <v>413</v>
      </c>
      <c r="J256" t="s">
        <v>4780</v>
      </c>
      <c r="L256" t="s">
        <v>6472</v>
      </c>
      <c r="M256" t="s">
        <v>6473</v>
      </c>
    </row>
    <row r="257" spans="6:13" x14ac:dyDescent="0.25">
      <c r="F257" t="s">
        <v>41</v>
      </c>
      <c r="G257" t="s">
        <v>1090</v>
      </c>
      <c r="I257" t="s">
        <v>599</v>
      </c>
      <c r="J257" t="s">
        <v>2694</v>
      </c>
      <c r="L257" t="s">
        <v>475</v>
      </c>
      <c r="M257" t="s">
        <v>5657</v>
      </c>
    </row>
    <row r="258" spans="6:13" x14ac:dyDescent="0.25">
      <c r="F258" t="s">
        <v>41</v>
      </c>
      <c r="G258" t="s">
        <v>1082</v>
      </c>
      <c r="I258" t="s">
        <v>130</v>
      </c>
      <c r="J258" t="s">
        <v>2244</v>
      </c>
      <c r="L258" t="s">
        <v>303</v>
      </c>
      <c r="M258" t="s">
        <v>4991</v>
      </c>
    </row>
    <row r="259" spans="6:13" x14ac:dyDescent="0.25">
      <c r="F259" t="s">
        <v>129</v>
      </c>
      <c r="G259" t="s">
        <v>932</v>
      </c>
      <c r="I259" t="s">
        <v>2584</v>
      </c>
      <c r="J259" t="s">
        <v>2585</v>
      </c>
      <c r="L259" t="s">
        <v>4277</v>
      </c>
      <c r="M259" t="s">
        <v>6274</v>
      </c>
    </row>
    <row r="260" spans="6:13" x14ac:dyDescent="0.25">
      <c r="F260" t="s">
        <v>144</v>
      </c>
      <c r="G260" t="s">
        <v>1549</v>
      </c>
      <c r="I260" t="s">
        <v>4637</v>
      </c>
      <c r="J260" t="s">
        <v>4638</v>
      </c>
      <c r="L260" t="s">
        <v>303</v>
      </c>
      <c r="M260" t="s">
        <v>5248</v>
      </c>
    </row>
    <row r="261" spans="6:13" x14ac:dyDescent="0.25">
      <c r="F261" t="s">
        <v>374</v>
      </c>
      <c r="G261" t="s">
        <v>1512</v>
      </c>
      <c r="I261" t="s">
        <v>423</v>
      </c>
      <c r="J261" t="s">
        <v>4161</v>
      </c>
      <c r="L261" t="s">
        <v>50</v>
      </c>
      <c r="M261" t="s">
        <v>6192</v>
      </c>
    </row>
    <row r="262" spans="6:13" x14ac:dyDescent="0.25">
      <c r="F262" t="s">
        <v>667</v>
      </c>
      <c r="G262" t="s">
        <v>1139</v>
      </c>
      <c r="I262" t="s">
        <v>2008</v>
      </c>
      <c r="J262" t="s">
        <v>2009</v>
      </c>
      <c r="L262" t="s">
        <v>6887</v>
      </c>
      <c r="M262" t="s">
        <v>6888</v>
      </c>
    </row>
    <row r="263" spans="6:13" x14ac:dyDescent="0.25">
      <c r="F263" t="s">
        <v>812</v>
      </c>
      <c r="G263" t="s">
        <v>1468</v>
      </c>
      <c r="I263" t="s">
        <v>268</v>
      </c>
      <c r="J263" t="s">
        <v>1786</v>
      </c>
      <c r="L263" t="s">
        <v>303</v>
      </c>
      <c r="M263" t="s">
        <v>6055</v>
      </c>
    </row>
    <row r="264" spans="6:13" x14ac:dyDescent="0.25">
      <c r="F264" t="s">
        <v>303</v>
      </c>
      <c r="G264" t="s">
        <v>950</v>
      </c>
      <c r="I264" t="s">
        <v>300</v>
      </c>
      <c r="J264" t="s">
        <v>2943</v>
      </c>
      <c r="L264" t="s">
        <v>41</v>
      </c>
      <c r="M264" t="s">
        <v>6726</v>
      </c>
    </row>
    <row r="265" spans="6:13" x14ac:dyDescent="0.25">
      <c r="F265" t="s">
        <v>41</v>
      </c>
      <c r="G265" t="s">
        <v>845</v>
      </c>
      <c r="I265" t="s">
        <v>329</v>
      </c>
      <c r="J265" t="s">
        <v>2718</v>
      </c>
      <c r="L265" t="s">
        <v>487</v>
      </c>
      <c r="M265" t="s">
        <v>6532</v>
      </c>
    </row>
    <row r="266" spans="6:13" x14ac:dyDescent="0.25">
      <c r="F266" t="s">
        <v>374</v>
      </c>
      <c r="G266" t="s">
        <v>1268</v>
      </c>
      <c r="I266" t="s">
        <v>2113</v>
      </c>
      <c r="J266" t="s">
        <v>2114</v>
      </c>
      <c r="L266" t="s">
        <v>331</v>
      </c>
      <c r="M266" t="s">
        <v>6941</v>
      </c>
    </row>
    <row r="267" spans="6:13" x14ac:dyDescent="0.25">
      <c r="F267" t="s">
        <v>691</v>
      </c>
      <c r="G267" t="s">
        <v>928</v>
      </c>
      <c r="I267" t="s">
        <v>268</v>
      </c>
      <c r="J267" t="s">
        <v>2594</v>
      </c>
      <c r="L267" t="s">
        <v>41</v>
      </c>
      <c r="M267" t="s">
        <v>5179</v>
      </c>
    </row>
    <row r="268" spans="6:13" x14ac:dyDescent="0.25">
      <c r="F268" t="s">
        <v>599</v>
      </c>
      <c r="G268" t="s">
        <v>1164</v>
      </c>
      <c r="I268" t="s">
        <v>267</v>
      </c>
      <c r="J268" t="s">
        <v>2582</v>
      </c>
      <c r="L268" t="s">
        <v>303</v>
      </c>
      <c r="M268" t="s">
        <v>5998</v>
      </c>
    </row>
    <row r="269" spans="6:13" x14ac:dyDescent="0.25">
      <c r="F269" t="s">
        <v>673</v>
      </c>
      <c r="G269" t="s">
        <v>863</v>
      </c>
      <c r="I269" t="s">
        <v>2184</v>
      </c>
      <c r="J269" t="s">
        <v>2729</v>
      </c>
      <c r="L269" t="s">
        <v>303</v>
      </c>
      <c r="M269" t="s">
        <v>6766</v>
      </c>
    </row>
    <row r="270" spans="6:13" x14ac:dyDescent="0.25">
      <c r="F270" t="s">
        <v>636</v>
      </c>
      <c r="G270" t="s">
        <v>853</v>
      </c>
      <c r="I270" t="s">
        <v>7296</v>
      </c>
      <c r="J270" t="s">
        <v>2729</v>
      </c>
      <c r="L270" t="s">
        <v>43</v>
      </c>
      <c r="M270" t="s">
        <v>5289</v>
      </c>
    </row>
    <row r="271" spans="6:13" x14ac:dyDescent="0.25">
      <c r="F271" t="s">
        <v>41</v>
      </c>
      <c r="G271" t="s">
        <v>1300</v>
      </c>
      <c r="I271" t="s">
        <v>421</v>
      </c>
      <c r="J271" t="s">
        <v>2595</v>
      </c>
      <c r="L271" t="s">
        <v>6976</v>
      </c>
      <c r="M271" t="s">
        <v>6977</v>
      </c>
    </row>
    <row r="272" spans="6:13" x14ac:dyDescent="0.25">
      <c r="F272" t="s">
        <v>303</v>
      </c>
      <c r="G272" t="s">
        <v>1112</v>
      </c>
      <c r="I272" t="s">
        <v>268</v>
      </c>
      <c r="J272" t="s">
        <v>2602</v>
      </c>
      <c r="L272" t="s">
        <v>602</v>
      </c>
      <c r="M272" t="s">
        <v>6961</v>
      </c>
    </row>
    <row r="273" spans="6:13" x14ac:dyDescent="0.25">
      <c r="F273" t="s">
        <v>102</v>
      </c>
      <c r="G273" t="s">
        <v>1451</v>
      </c>
      <c r="I273" t="s">
        <v>3759</v>
      </c>
      <c r="J273" t="s">
        <v>3760</v>
      </c>
      <c r="L273" t="s">
        <v>6092</v>
      </c>
      <c r="M273" t="s">
        <v>6093</v>
      </c>
    </row>
    <row r="274" spans="6:13" x14ac:dyDescent="0.25">
      <c r="F274" t="s">
        <v>599</v>
      </c>
      <c r="G274" t="s">
        <v>1213</v>
      </c>
      <c r="I274" t="s">
        <v>419</v>
      </c>
      <c r="J274" t="s">
        <v>3820</v>
      </c>
      <c r="L274" t="s">
        <v>475</v>
      </c>
      <c r="M274" t="s">
        <v>5722</v>
      </c>
    </row>
    <row r="275" spans="6:13" x14ac:dyDescent="0.25">
      <c r="F275" t="s">
        <v>683</v>
      </c>
      <c r="G275" t="s">
        <v>893</v>
      </c>
      <c r="I275" t="s">
        <v>419</v>
      </c>
      <c r="J275" t="s">
        <v>4246</v>
      </c>
      <c r="L275" t="s">
        <v>303</v>
      </c>
      <c r="M275" t="s">
        <v>4953</v>
      </c>
    </row>
    <row r="276" spans="6:13" x14ac:dyDescent="0.25">
      <c r="F276" t="s">
        <v>102</v>
      </c>
      <c r="G276" t="s">
        <v>1481</v>
      </c>
      <c r="I276" t="s">
        <v>67</v>
      </c>
      <c r="J276" t="s">
        <v>2187</v>
      </c>
      <c r="L276" t="s">
        <v>602</v>
      </c>
      <c r="M276" t="s">
        <v>6446</v>
      </c>
    </row>
    <row r="277" spans="6:13" x14ac:dyDescent="0.25">
      <c r="F277" t="s">
        <v>599</v>
      </c>
      <c r="G277" t="s">
        <v>953</v>
      </c>
      <c r="I277" t="s">
        <v>49</v>
      </c>
      <c r="J277" t="s">
        <v>4046</v>
      </c>
      <c r="L277" t="s">
        <v>6580</v>
      </c>
      <c r="M277" t="s">
        <v>6581</v>
      </c>
    </row>
    <row r="278" spans="6:13" x14ac:dyDescent="0.25">
      <c r="F278" t="s">
        <v>41</v>
      </c>
      <c r="G278" t="s">
        <v>1289</v>
      </c>
      <c r="I278" t="s">
        <v>4361</v>
      </c>
      <c r="J278" t="s">
        <v>4362</v>
      </c>
      <c r="L278" t="s">
        <v>374</v>
      </c>
      <c r="M278" t="s">
        <v>5489</v>
      </c>
    </row>
    <row r="279" spans="6:13" x14ac:dyDescent="0.25">
      <c r="F279" t="s">
        <v>41</v>
      </c>
      <c r="G279" t="s">
        <v>1317</v>
      </c>
      <c r="I279" t="s">
        <v>3032</v>
      </c>
      <c r="J279" t="s">
        <v>3033</v>
      </c>
      <c r="L279" t="s">
        <v>6204</v>
      </c>
      <c r="M279" t="s">
        <v>6205</v>
      </c>
    </row>
    <row r="280" spans="6:13" x14ac:dyDescent="0.25">
      <c r="F280" t="s">
        <v>102</v>
      </c>
      <c r="G280" t="s">
        <v>1061</v>
      </c>
      <c r="I280" t="s">
        <v>419</v>
      </c>
      <c r="J280" t="s">
        <v>3828</v>
      </c>
      <c r="L280" t="s">
        <v>303</v>
      </c>
      <c r="M280" t="s">
        <v>5205</v>
      </c>
    </row>
    <row r="281" spans="6:13" x14ac:dyDescent="0.25">
      <c r="F281" t="s">
        <v>41</v>
      </c>
      <c r="G281" t="s">
        <v>859</v>
      </c>
      <c r="I281" t="s">
        <v>99</v>
      </c>
      <c r="J281" t="s">
        <v>4238</v>
      </c>
      <c r="L281" t="s">
        <v>423</v>
      </c>
      <c r="M281" t="s">
        <v>5866</v>
      </c>
    </row>
    <row r="282" spans="6:13" x14ac:dyDescent="0.25">
      <c r="F282" t="s">
        <v>129</v>
      </c>
      <c r="G282" t="s">
        <v>854</v>
      </c>
      <c r="I282" t="s">
        <v>2723</v>
      </c>
      <c r="J282" t="s">
        <v>3602</v>
      </c>
      <c r="L282" t="s">
        <v>40</v>
      </c>
      <c r="M282" t="s">
        <v>5288</v>
      </c>
    </row>
    <row r="283" spans="6:13" x14ac:dyDescent="0.25">
      <c r="F283" t="s">
        <v>41</v>
      </c>
      <c r="G283" t="s">
        <v>1486</v>
      </c>
      <c r="I283" t="s">
        <v>268</v>
      </c>
      <c r="J283" t="s">
        <v>3896</v>
      </c>
      <c r="L283" t="s">
        <v>41</v>
      </c>
      <c r="M283" t="s">
        <v>6396</v>
      </c>
    </row>
    <row r="284" spans="6:13" x14ac:dyDescent="0.25">
      <c r="F284" t="s">
        <v>706</v>
      </c>
      <c r="G284" t="s">
        <v>985</v>
      </c>
      <c r="I284" t="s">
        <v>567</v>
      </c>
      <c r="J284" t="s">
        <v>3083</v>
      </c>
      <c r="L284" t="s">
        <v>413</v>
      </c>
      <c r="M284" t="s">
        <v>6807</v>
      </c>
    </row>
    <row r="285" spans="6:13" x14ac:dyDescent="0.25">
      <c r="F285" t="s">
        <v>102</v>
      </c>
      <c r="G285" t="s">
        <v>1511</v>
      </c>
      <c r="I285" t="s">
        <v>50</v>
      </c>
      <c r="J285" t="s">
        <v>1853</v>
      </c>
      <c r="L285" t="s">
        <v>303</v>
      </c>
      <c r="M285" t="s">
        <v>6407</v>
      </c>
    </row>
    <row r="286" spans="6:13" x14ac:dyDescent="0.25">
      <c r="F286" t="s">
        <v>102</v>
      </c>
      <c r="G286" t="s">
        <v>1161</v>
      </c>
      <c r="I286" t="s">
        <v>2480</v>
      </c>
      <c r="J286" t="s">
        <v>3792</v>
      </c>
      <c r="L286" t="s">
        <v>413</v>
      </c>
      <c r="M286" t="s">
        <v>5038</v>
      </c>
    </row>
    <row r="287" spans="6:13" x14ac:dyDescent="0.25">
      <c r="F287" t="s">
        <v>53</v>
      </c>
      <c r="G287" t="s">
        <v>1381</v>
      </c>
      <c r="I287" t="s">
        <v>268</v>
      </c>
      <c r="J287" t="s">
        <v>2727</v>
      </c>
      <c r="L287" t="s">
        <v>303</v>
      </c>
      <c r="M287" t="s">
        <v>5408</v>
      </c>
    </row>
    <row r="288" spans="6:13" x14ac:dyDescent="0.25">
      <c r="F288" t="s">
        <v>671</v>
      </c>
      <c r="G288" t="s">
        <v>852</v>
      </c>
      <c r="I288" t="s">
        <v>267</v>
      </c>
      <c r="J288" t="s">
        <v>2701</v>
      </c>
      <c r="L288" t="s">
        <v>413</v>
      </c>
      <c r="M288" t="s">
        <v>6987</v>
      </c>
    </row>
    <row r="289" spans="6:13" x14ac:dyDescent="0.25">
      <c r="F289" t="s">
        <v>722</v>
      </c>
      <c r="G289" t="s">
        <v>1050</v>
      </c>
      <c r="I289" t="s">
        <v>327</v>
      </c>
      <c r="J289" t="s">
        <v>2534</v>
      </c>
      <c r="L289" t="s">
        <v>695</v>
      </c>
      <c r="M289" t="s">
        <v>6179</v>
      </c>
    </row>
    <row r="290" spans="6:13" x14ac:dyDescent="0.25">
      <c r="F290" t="s">
        <v>41</v>
      </c>
      <c r="G290" t="s">
        <v>1072</v>
      </c>
      <c r="I290" t="s">
        <v>67</v>
      </c>
      <c r="J290" t="s">
        <v>4186</v>
      </c>
      <c r="L290" t="s">
        <v>303</v>
      </c>
      <c r="M290" t="s">
        <v>4922</v>
      </c>
    </row>
    <row r="291" spans="6:13" x14ac:dyDescent="0.25">
      <c r="F291" t="s">
        <v>594</v>
      </c>
      <c r="G291" t="s">
        <v>1580</v>
      </c>
      <c r="I291" t="s">
        <v>2462</v>
      </c>
      <c r="J291" t="s">
        <v>4796</v>
      </c>
      <c r="L291" t="s">
        <v>102</v>
      </c>
      <c r="M291" t="s">
        <v>7066</v>
      </c>
    </row>
    <row r="292" spans="6:13" x14ac:dyDescent="0.25">
      <c r="F292" t="s">
        <v>692</v>
      </c>
      <c r="G292" t="s">
        <v>935</v>
      </c>
      <c r="I292" t="s">
        <v>419</v>
      </c>
      <c r="J292" t="s">
        <v>4378</v>
      </c>
      <c r="L292" t="s">
        <v>413</v>
      </c>
      <c r="M292" t="s">
        <v>5362</v>
      </c>
    </row>
    <row r="293" spans="6:13" x14ac:dyDescent="0.25">
      <c r="F293" t="s">
        <v>41</v>
      </c>
      <c r="G293" t="s">
        <v>862</v>
      </c>
      <c r="I293" t="s">
        <v>290</v>
      </c>
      <c r="J293" t="s">
        <v>3241</v>
      </c>
      <c r="L293" t="s">
        <v>6451</v>
      </c>
      <c r="M293" t="s">
        <v>6452</v>
      </c>
    </row>
    <row r="294" spans="6:13" x14ac:dyDescent="0.25">
      <c r="F294" t="s">
        <v>374</v>
      </c>
      <c r="G294" t="s">
        <v>1626</v>
      </c>
      <c r="I294" t="s">
        <v>268</v>
      </c>
      <c r="J294" t="s">
        <v>4574</v>
      </c>
      <c r="L294" t="s">
        <v>40</v>
      </c>
      <c r="M294" t="s">
        <v>7148</v>
      </c>
    </row>
    <row r="295" spans="6:13" x14ac:dyDescent="0.25">
      <c r="F295" t="s">
        <v>667</v>
      </c>
      <c r="G295" t="s">
        <v>7225</v>
      </c>
      <c r="I295" t="s">
        <v>329</v>
      </c>
      <c r="J295" t="s">
        <v>3201</v>
      </c>
      <c r="L295" t="s">
        <v>5437</v>
      </c>
      <c r="M295" t="s">
        <v>5438</v>
      </c>
    </row>
    <row r="296" spans="6:13" x14ac:dyDescent="0.25">
      <c r="F296" t="s">
        <v>594</v>
      </c>
      <c r="G296" t="s">
        <v>970</v>
      </c>
      <c r="I296" t="s">
        <v>329</v>
      </c>
      <c r="J296" t="s">
        <v>2537</v>
      </c>
      <c r="L296" t="s">
        <v>6622</v>
      </c>
      <c r="M296" t="s">
        <v>6623</v>
      </c>
    </row>
    <row r="297" spans="6:13" x14ac:dyDescent="0.25">
      <c r="F297" t="s">
        <v>599</v>
      </c>
      <c r="G297" t="s">
        <v>958</v>
      </c>
      <c r="I297" t="s">
        <v>2626</v>
      </c>
      <c r="J297" t="s">
        <v>3382</v>
      </c>
      <c r="L297" t="s">
        <v>40</v>
      </c>
      <c r="M297" t="s">
        <v>5863</v>
      </c>
    </row>
    <row r="298" spans="6:13" x14ac:dyDescent="0.25">
      <c r="F298" t="s">
        <v>102</v>
      </c>
      <c r="G298" t="s">
        <v>995</v>
      </c>
      <c r="I298" t="s">
        <v>49</v>
      </c>
      <c r="J298" t="s">
        <v>2812</v>
      </c>
      <c r="L298" t="s">
        <v>5027</v>
      </c>
      <c r="M298" t="s">
        <v>5028</v>
      </c>
    </row>
    <row r="299" spans="6:13" x14ac:dyDescent="0.25">
      <c r="F299" t="s">
        <v>50</v>
      </c>
      <c r="G299" t="s">
        <v>1158</v>
      </c>
      <c r="I299" t="s">
        <v>130</v>
      </c>
      <c r="J299" t="s">
        <v>1816</v>
      </c>
      <c r="L299" t="s">
        <v>484</v>
      </c>
      <c r="M299" t="s">
        <v>6573</v>
      </c>
    </row>
    <row r="300" spans="6:13" x14ac:dyDescent="0.25">
      <c r="F300" t="s">
        <v>767</v>
      </c>
      <c r="G300" t="s">
        <v>1286</v>
      </c>
      <c r="I300" t="s">
        <v>267</v>
      </c>
      <c r="J300" t="s">
        <v>3256</v>
      </c>
      <c r="L300" t="s">
        <v>303</v>
      </c>
      <c r="M300" t="s">
        <v>5100</v>
      </c>
    </row>
    <row r="301" spans="6:13" x14ac:dyDescent="0.25">
      <c r="F301" t="s">
        <v>509</v>
      </c>
      <c r="G301" t="s">
        <v>1125</v>
      </c>
      <c r="I301" t="s">
        <v>300</v>
      </c>
      <c r="J301" t="s">
        <v>2648</v>
      </c>
      <c r="L301" t="s">
        <v>6082</v>
      </c>
      <c r="M301" t="s">
        <v>6616</v>
      </c>
    </row>
    <row r="302" spans="6:13" x14ac:dyDescent="0.25">
      <c r="F302" t="s">
        <v>824</v>
      </c>
      <c r="G302" t="s">
        <v>1540</v>
      </c>
      <c r="I302" t="s">
        <v>49</v>
      </c>
      <c r="J302" t="s">
        <v>4383</v>
      </c>
      <c r="L302" t="s">
        <v>5274</v>
      </c>
      <c r="M302" t="s">
        <v>5275</v>
      </c>
    </row>
    <row r="303" spans="6:13" x14ac:dyDescent="0.25">
      <c r="F303" t="s">
        <v>735</v>
      </c>
      <c r="G303" t="s">
        <v>1615</v>
      </c>
      <c r="I303" t="s">
        <v>2172</v>
      </c>
      <c r="J303" t="s">
        <v>2173</v>
      </c>
      <c r="L303" t="s">
        <v>484</v>
      </c>
      <c r="M303" t="s">
        <v>5241</v>
      </c>
    </row>
    <row r="304" spans="6:13" x14ac:dyDescent="0.25">
      <c r="F304" t="s">
        <v>41</v>
      </c>
      <c r="G304" t="s">
        <v>1611</v>
      </c>
      <c r="I304" t="s">
        <v>4522</v>
      </c>
      <c r="J304" t="s">
        <v>4523</v>
      </c>
      <c r="L304" t="s">
        <v>25</v>
      </c>
      <c r="M304" t="s">
        <v>6355</v>
      </c>
    </row>
    <row r="305" spans="6:13" x14ac:dyDescent="0.25">
      <c r="F305" t="s">
        <v>832</v>
      </c>
      <c r="G305" t="s">
        <v>1597</v>
      </c>
      <c r="I305" t="s">
        <v>329</v>
      </c>
      <c r="J305" t="s">
        <v>4409</v>
      </c>
      <c r="L305" t="s">
        <v>5342</v>
      </c>
      <c r="M305" t="s">
        <v>5343</v>
      </c>
    </row>
    <row r="306" spans="6:13" x14ac:dyDescent="0.25">
      <c r="F306" t="s">
        <v>423</v>
      </c>
      <c r="G306" t="s">
        <v>1236</v>
      </c>
      <c r="I306" t="s">
        <v>582</v>
      </c>
      <c r="J306" t="s">
        <v>3568</v>
      </c>
      <c r="L306" t="s">
        <v>331</v>
      </c>
      <c r="M306" t="s">
        <v>6722</v>
      </c>
    </row>
    <row r="307" spans="6:13" x14ac:dyDescent="0.25">
      <c r="F307" t="s">
        <v>374</v>
      </c>
      <c r="G307" t="s">
        <v>1242</v>
      </c>
      <c r="I307" t="s">
        <v>599</v>
      </c>
      <c r="J307" t="s">
        <v>3429</v>
      </c>
      <c r="L307" t="s">
        <v>5290</v>
      </c>
      <c r="M307" t="s">
        <v>5291</v>
      </c>
    </row>
    <row r="308" spans="6:13" x14ac:dyDescent="0.25">
      <c r="F308" t="s">
        <v>597</v>
      </c>
      <c r="G308" t="s">
        <v>1026</v>
      </c>
      <c r="I308" t="s">
        <v>297</v>
      </c>
      <c r="J308" t="s">
        <v>2620</v>
      </c>
      <c r="L308" t="s">
        <v>602</v>
      </c>
      <c r="M308" t="s">
        <v>6915</v>
      </c>
    </row>
    <row r="309" spans="6:13" x14ac:dyDescent="0.25">
      <c r="F309" t="s">
        <v>423</v>
      </c>
      <c r="G309" t="s">
        <v>1537</v>
      </c>
      <c r="I309" t="s">
        <v>268</v>
      </c>
      <c r="J309" t="s">
        <v>3871</v>
      </c>
      <c r="L309" t="s">
        <v>602</v>
      </c>
      <c r="M309" t="s">
        <v>6271</v>
      </c>
    </row>
    <row r="310" spans="6:13" x14ac:dyDescent="0.25">
      <c r="F310" t="s">
        <v>102</v>
      </c>
      <c r="G310" t="s">
        <v>1256</v>
      </c>
      <c r="I310" t="s">
        <v>3606</v>
      </c>
      <c r="J310" t="s">
        <v>3607</v>
      </c>
      <c r="L310" t="s">
        <v>5437</v>
      </c>
      <c r="M310" t="s">
        <v>5573</v>
      </c>
    </row>
    <row r="311" spans="6:13" x14ac:dyDescent="0.25">
      <c r="F311" t="s">
        <v>638</v>
      </c>
      <c r="G311" t="s">
        <v>1235</v>
      </c>
      <c r="I311" t="s">
        <v>582</v>
      </c>
      <c r="J311" t="s">
        <v>4070</v>
      </c>
      <c r="L311" t="s">
        <v>297</v>
      </c>
      <c r="M311" t="s">
        <v>5462</v>
      </c>
    </row>
    <row r="312" spans="6:13" x14ac:dyDescent="0.25">
      <c r="F312" t="s">
        <v>41</v>
      </c>
      <c r="G312" t="s">
        <v>1369</v>
      </c>
      <c r="I312" t="s">
        <v>130</v>
      </c>
      <c r="J312" t="s">
        <v>2207</v>
      </c>
      <c r="L312" t="s">
        <v>5509</v>
      </c>
      <c r="M312" t="s">
        <v>6808</v>
      </c>
    </row>
    <row r="313" spans="6:13" x14ac:dyDescent="0.25">
      <c r="F313" t="s">
        <v>759</v>
      </c>
      <c r="G313" t="s">
        <v>1233</v>
      </c>
      <c r="I313" t="s">
        <v>2104</v>
      </c>
      <c r="J313" t="s">
        <v>2414</v>
      </c>
      <c r="L313" t="s">
        <v>602</v>
      </c>
      <c r="M313" t="s">
        <v>5708</v>
      </c>
    </row>
    <row r="314" spans="6:13" x14ac:dyDescent="0.25">
      <c r="F314" t="s">
        <v>769</v>
      </c>
      <c r="G314" t="s">
        <v>1292</v>
      </c>
      <c r="I314" t="s">
        <v>98</v>
      </c>
      <c r="J314" t="s">
        <v>3809</v>
      </c>
      <c r="L314" t="s">
        <v>5549</v>
      </c>
      <c r="M314" t="s">
        <v>5550</v>
      </c>
    </row>
    <row r="315" spans="6:13" x14ac:dyDescent="0.25">
      <c r="F315" t="s">
        <v>599</v>
      </c>
      <c r="G315" t="s">
        <v>1209</v>
      </c>
      <c r="I315" t="s">
        <v>329</v>
      </c>
      <c r="J315" t="s">
        <v>2925</v>
      </c>
      <c r="L315" t="s">
        <v>41</v>
      </c>
      <c r="M315" t="s">
        <v>6934</v>
      </c>
    </row>
    <row r="316" spans="6:13" x14ac:dyDescent="0.25">
      <c r="F316" t="s">
        <v>594</v>
      </c>
      <c r="G316" t="s">
        <v>952</v>
      </c>
      <c r="I316" t="s">
        <v>4032</v>
      </c>
      <c r="J316" t="s">
        <v>4033</v>
      </c>
      <c r="L316" t="s">
        <v>303</v>
      </c>
      <c r="M316" t="s">
        <v>6176</v>
      </c>
    </row>
    <row r="317" spans="6:13" x14ac:dyDescent="0.25">
      <c r="F317" t="s">
        <v>607</v>
      </c>
      <c r="G317" t="s">
        <v>1250</v>
      </c>
      <c r="I317" t="s">
        <v>2104</v>
      </c>
      <c r="J317" t="s">
        <v>3714</v>
      </c>
      <c r="L317" t="s">
        <v>43</v>
      </c>
      <c r="M317" t="s">
        <v>5230</v>
      </c>
    </row>
    <row r="318" spans="6:13" x14ac:dyDescent="0.25">
      <c r="F318" t="s">
        <v>673</v>
      </c>
      <c r="G318" t="s">
        <v>1115</v>
      </c>
      <c r="I318" t="s">
        <v>2626</v>
      </c>
      <c r="J318" t="s">
        <v>2627</v>
      </c>
      <c r="L318" t="s">
        <v>602</v>
      </c>
      <c r="M318" t="s">
        <v>5454</v>
      </c>
    </row>
    <row r="319" spans="6:13" x14ac:dyDescent="0.25">
      <c r="F319" t="s">
        <v>374</v>
      </c>
      <c r="G319" t="s">
        <v>1068</v>
      </c>
      <c r="I319" t="s">
        <v>50</v>
      </c>
      <c r="J319" t="s">
        <v>4725</v>
      </c>
      <c r="L319" t="s">
        <v>602</v>
      </c>
      <c r="M319" t="s">
        <v>5374</v>
      </c>
    </row>
    <row r="320" spans="6:13" x14ac:dyDescent="0.25">
      <c r="F320" t="s">
        <v>732</v>
      </c>
      <c r="G320" t="s">
        <v>1106</v>
      </c>
      <c r="I320" t="s">
        <v>1922</v>
      </c>
      <c r="J320" t="s">
        <v>2263</v>
      </c>
      <c r="L320" t="s">
        <v>5200</v>
      </c>
      <c r="M320" t="s">
        <v>6547</v>
      </c>
    </row>
    <row r="321" spans="6:13" x14ac:dyDescent="0.25">
      <c r="F321" t="s">
        <v>509</v>
      </c>
      <c r="G321" t="s">
        <v>1157</v>
      </c>
      <c r="I321" t="s">
        <v>2687</v>
      </c>
      <c r="J321" t="s">
        <v>2688</v>
      </c>
      <c r="L321" t="s">
        <v>41</v>
      </c>
      <c r="M321" t="s">
        <v>6655</v>
      </c>
    </row>
    <row r="322" spans="6:13" x14ac:dyDescent="0.25">
      <c r="F322" t="s">
        <v>509</v>
      </c>
      <c r="G322" t="s">
        <v>1342</v>
      </c>
      <c r="I322" t="s">
        <v>1670</v>
      </c>
      <c r="J322" t="s">
        <v>3381</v>
      </c>
      <c r="L322" t="s">
        <v>7161</v>
      </c>
      <c r="M322" t="s">
        <v>7162</v>
      </c>
    </row>
    <row r="323" spans="6:13" x14ac:dyDescent="0.25">
      <c r="F323" t="s">
        <v>720</v>
      </c>
      <c r="G323" t="s">
        <v>1045</v>
      </c>
      <c r="I323" t="s">
        <v>99</v>
      </c>
      <c r="J323" t="s">
        <v>3598</v>
      </c>
      <c r="L323" t="s">
        <v>602</v>
      </c>
      <c r="M323" t="s">
        <v>6959</v>
      </c>
    </row>
    <row r="324" spans="6:13" x14ac:dyDescent="0.25">
      <c r="F324" t="s">
        <v>597</v>
      </c>
      <c r="G324" t="s">
        <v>1398</v>
      </c>
      <c r="I324" t="s">
        <v>99</v>
      </c>
      <c r="J324" t="s">
        <v>2767</v>
      </c>
      <c r="L324" t="s">
        <v>5040</v>
      </c>
      <c r="M324" t="s">
        <v>5041</v>
      </c>
    </row>
    <row r="325" spans="6:13" x14ac:dyDescent="0.25">
      <c r="F325" t="s">
        <v>594</v>
      </c>
      <c r="G325" t="s">
        <v>1402</v>
      </c>
      <c r="I325" t="s">
        <v>3290</v>
      </c>
      <c r="J325" t="s">
        <v>3291</v>
      </c>
      <c r="L325" t="s">
        <v>6408</v>
      </c>
      <c r="M325" t="s">
        <v>6409</v>
      </c>
    </row>
    <row r="326" spans="6:13" x14ac:dyDescent="0.25">
      <c r="F326" t="s">
        <v>673</v>
      </c>
      <c r="G326" t="s">
        <v>907</v>
      </c>
      <c r="I326" t="s">
        <v>268</v>
      </c>
      <c r="J326" t="s">
        <v>4853</v>
      </c>
      <c r="L326" t="s">
        <v>728</v>
      </c>
      <c r="M326" t="s">
        <v>4966</v>
      </c>
    </row>
    <row r="327" spans="6:13" x14ac:dyDescent="0.25">
      <c r="F327" t="s">
        <v>423</v>
      </c>
      <c r="G327" t="s">
        <v>988</v>
      </c>
      <c r="I327" t="s">
        <v>130</v>
      </c>
      <c r="J327" t="s">
        <v>2343</v>
      </c>
      <c r="L327" t="s">
        <v>5949</v>
      </c>
      <c r="M327" t="s">
        <v>5950</v>
      </c>
    </row>
    <row r="328" spans="6:13" x14ac:dyDescent="0.25">
      <c r="F328" t="s">
        <v>509</v>
      </c>
      <c r="G328" t="s">
        <v>1502</v>
      </c>
      <c r="I328" t="s">
        <v>97</v>
      </c>
      <c r="J328" t="s">
        <v>4367</v>
      </c>
      <c r="L328" t="s">
        <v>43</v>
      </c>
      <c r="M328" t="s">
        <v>5607</v>
      </c>
    </row>
    <row r="329" spans="6:13" x14ac:dyDescent="0.25">
      <c r="F329" t="s">
        <v>7190</v>
      </c>
      <c r="G329" t="s">
        <v>1612</v>
      </c>
      <c r="I329" t="s">
        <v>327</v>
      </c>
      <c r="J329" t="s">
        <v>2043</v>
      </c>
      <c r="L329" t="s">
        <v>484</v>
      </c>
      <c r="M329" t="s">
        <v>7153</v>
      </c>
    </row>
    <row r="330" spans="6:13" x14ac:dyDescent="0.25">
      <c r="F330" t="s">
        <v>144</v>
      </c>
      <c r="G330" t="s">
        <v>1633</v>
      </c>
      <c r="I330" t="s">
        <v>67</v>
      </c>
      <c r="J330" t="s">
        <v>3597</v>
      </c>
      <c r="L330" t="s">
        <v>602</v>
      </c>
      <c r="M330" t="s">
        <v>5065</v>
      </c>
    </row>
    <row r="331" spans="6:13" x14ac:dyDescent="0.25">
      <c r="F331" t="s">
        <v>303</v>
      </c>
      <c r="G331" t="s">
        <v>1052</v>
      </c>
      <c r="I331" t="s">
        <v>1914</v>
      </c>
      <c r="J331" t="s">
        <v>7232</v>
      </c>
      <c r="L331" t="s">
        <v>602</v>
      </c>
      <c r="M331" t="s">
        <v>5638</v>
      </c>
    </row>
    <row r="332" spans="6:13" x14ac:dyDescent="0.25">
      <c r="F332" t="s">
        <v>636</v>
      </c>
      <c r="G332" t="s">
        <v>1587</v>
      </c>
      <c r="I332" t="s">
        <v>99</v>
      </c>
      <c r="J332" t="s">
        <v>3505</v>
      </c>
      <c r="L332" t="s">
        <v>5167</v>
      </c>
      <c r="M332" t="s">
        <v>5168</v>
      </c>
    </row>
    <row r="333" spans="6:13" x14ac:dyDescent="0.25">
      <c r="F333" t="s">
        <v>594</v>
      </c>
      <c r="G333" t="s">
        <v>1211</v>
      </c>
      <c r="I333" t="s">
        <v>413</v>
      </c>
      <c r="J333" t="s">
        <v>3561</v>
      </c>
      <c r="L333" t="s">
        <v>413</v>
      </c>
      <c r="M333" t="s">
        <v>7200</v>
      </c>
    </row>
    <row r="334" spans="6:13" x14ac:dyDescent="0.25">
      <c r="F334" t="s">
        <v>374</v>
      </c>
      <c r="G334" t="s">
        <v>1474</v>
      </c>
      <c r="I334" t="s">
        <v>268</v>
      </c>
      <c r="J334" t="s">
        <v>3670</v>
      </c>
      <c r="L334" t="s">
        <v>6092</v>
      </c>
      <c r="M334" t="s">
        <v>7007</v>
      </c>
    </row>
    <row r="335" spans="6:13" x14ac:dyDescent="0.25">
      <c r="F335" t="s">
        <v>667</v>
      </c>
      <c r="G335" t="s">
        <v>1471</v>
      </c>
      <c r="I335" t="s">
        <v>1985</v>
      </c>
      <c r="J335" t="s">
        <v>2649</v>
      </c>
      <c r="L335" t="s">
        <v>413</v>
      </c>
      <c r="M335" t="s">
        <v>5734</v>
      </c>
    </row>
    <row r="336" spans="6:13" x14ac:dyDescent="0.25">
      <c r="F336" t="s">
        <v>582</v>
      </c>
      <c r="G336" t="s">
        <v>1351</v>
      </c>
      <c r="I336" t="s">
        <v>602</v>
      </c>
      <c r="J336" t="s">
        <v>3029</v>
      </c>
      <c r="L336" t="s">
        <v>329</v>
      </c>
      <c r="M336" t="s">
        <v>6625</v>
      </c>
    </row>
    <row r="337" spans="6:13" x14ac:dyDescent="0.25">
      <c r="F337" t="s">
        <v>294</v>
      </c>
      <c r="G337" t="s">
        <v>1532</v>
      </c>
      <c r="I337" t="s">
        <v>329</v>
      </c>
      <c r="J337" t="s">
        <v>4439</v>
      </c>
      <c r="L337" t="s">
        <v>329</v>
      </c>
      <c r="M337" t="s">
        <v>6207</v>
      </c>
    </row>
    <row r="338" spans="6:13" x14ac:dyDescent="0.25">
      <c r="F338" t="s">
        <v>303</v>
      </c>
      <c r="G338" t="s">
        <v>1304</v>
      </c>
      <c r="I338" t="s">
        <v>3345</v>
      </c>
      <c r="J338" t="s">
        <v>4410</v>
      </c>
      <c r="L338" t="s">
        <v>5451</v>
      </c>
      <c r="M338" t="s">
        <v>5452</v>
      </c>
    </row>
    <row r="339" spans="6:13" x14ac:dyDescent="0.25">
      <c r="F339" t="s">
        <v>736</v>
      </c>
      <c r="G339" t="s">
        <v>1127</v>
      </c>
      <c r="I339" t="s">
        <v>3660</v>
      </c>
      <c r="J339" t="s">
        <v>3661</v>
      </c>
      <c r="L339" t="s">
        <v>6235</v>
      </c>
      <c r="M339" t="s">
        <v>6236</v>
      </c>
    </row>
    <row r="340" spans="6:13" x14ac:dyDescent="0.25">
      <c r="F340" t="s">
        <v>374</v>
      </c>
      <c r="G340" t="s">
        <v>998</v>
      </c>
      <c r="I340" t="s">
        <v>4000</v>
      </c>
      <c r="J340" t="s">
        <v>3661</v>
      </c>
      <c r="L340" t="s">
        <v>329</v>
      </c>
      <c r="M340" t="s">
        <v>6550</v>
      </c>
    </row>
    <row r="341" spans="6:13" x14ac:dyDescent="0.25">
      <c r="F341" t="s">
        <v>374</v>
      </c>
      <c r="G341" t="s">
        <v>1154</v>
      </c>
      <c r="I341" t="s">
        <v>582</v>
      </c>
      <c r="J341" t="s">
        <v>2333</v>
      </c>
      <c r="L341" t="s">
        <v>374</v>
      </c>
      <c r="M341" t="s">
        <v>5847</v>
      </c>
    </row>
    <row r="342" spans="6:13" x14ac:dyDescent="0.25">
      <c r="F342" t="s">
        <v>144</v>
      </c>
      <c r="G342" t="s">
        <v>1568</v>
      </c>
      <c r="I342" t="s">
        <v>2337</v>
      </c>
      <c r="J342" t="s">
        <v>2338</v>
      </c>
      <c r="L342" t="s">
        <v>484</v>
      </c>
      <c r="M342" t="s">
        <v>5560</v>
      </c>
    </row>
    <row r="343" spans="6:13" x14ac:dyDescent="0.25">
      <c r="F343" t="s">
        <v>688</v>
      </c>
      <c r="G343" t="s">
        <v>921</v>
      </c>
      <c r="I343" t="s">
        <v>2496</v>
      </c>
      <c r="J343" t="s">
        <v>2577</v>
      </c>
      <c r="L343" t="s">
        <v>303</v>
      </c>
      <c r="M343" t="s">
        <v>5188</v>
      </c>
    </row>
    <row r="344" spans="6:13" x14ac:dyDescent="0.25">
      <c r="F344" t="s">
        <v>41</v>
      </c>
      <c r="G344" t="s">
        <v>1563</v>
      </c>
      <c r="I344" t="s">
        <v>1940</v>
      </c>
      <c r="J344" t="s">
        <v>7246</v>
      </c>
      <c r="L344" t="s">
        <v>413</v>
      </c>
      <c r="M344" t="s">
        <v>5932</v>
      </c>
    </row>
    <row r="345" spans="6:13" x14ac:dyDescent="0.25">
      <c r="F345" t="s">
        <v>599</v>
      </c>
      <c r="G345" t="s">
        <v>881</v>
      </c>
      <c r="I345" t="s">
        <v>4415</v>
      </c>
      <c r="J345" t="s">
        <v>4416</v>
      </c>
      <c r="L345" t="s">
        <v>303</v>
      </c>
      <c r="M345" t="s">
        <v>6506</v>
      </c>
    </row>
    <row r="346" spans="6:13" x14ac:dyDescent="0.25">
      <c r="F346" t="s">
        <v>827</v>
      </c>
      <c r="G346" t="s">
        <v>1556</v>
      </c>
      <c r="I346" t="s">
        <v>329</v>
      </c>
      <c r="J346" t="s">
        <v>1702</v>
      </c>
      <c r="L346" t="s">
        <v>602</v>
      </c>
      <c r="M346" t="s">
        <v>6211</v>
      </c>
    </row>
    <row r="347" spans="6:13" x14ac:dyDescent="0.25">
      <c r="F347" t="s">
        <v>374</v>
      </c>
      <c r="G347" t="s">
        <v>1169</v>
      </c>
      <c r="I347" t="s">
        <v>268</v>
      </c>
      <c r="J347" t="s">
        <v>1681</v>
      </c>
      <c r="L347" t="s">
        <v>602</v>
      </c>
      <c r="M347" t="s">
        <v>6388</v>
      </c>
    </row>
    <row r="348" spans="6:13" x14ac:dyDescent="0.25">
      <c r="F348" t="s">
        <v>303</v>
      </c>
      <c r="G348" t="s">
        <v>1190</v>
      </c>
      <c r="I348" t="s">
        <v>267</v>
      </c>
      <c r="J348" t="s">
        <v>2074</v>
      </c>
      <c r="L348" t="s">
        <v>602</v>
      </c>
      <c r="M348" t="s">
        <v>5771</v>
      </c>
    </row>
    <row r="349" spans="6:13" x14ac:dyDescent="0.25">
      <c r="F349" t="s">
        <v>329</v>
      </c>
      <c r="G349" t="s">
        <v>974</v>
      </c>
      <c r="I349" t="s">
        <v>97</v>
      </c>
      <c r="J349" t="s">
        <v>1942</v>
      </c>
      <c r="L349" t="s">
        <v>6408</v>
      </c>
      <c r="M349" t="s">
        <v>6828</v>
      </c>
    </row>
    <row r="350" spans="6:13" x14ac:dyDescent="0.25">
      <c r="F350" t="s">
        <v>102</v>
      </c>
      <c r="G350" t="s">
        <v>937</v>
      </c>
      <c r="I350" t="s">
        <v>3223</v>
      </c>
      <c r="J350" t="s">
        <v>3224</v>
      </c>
      <c r="L350" t="s">
        <v>297</v>
      </c>
      <c r="M350" t="s">
        <v>5878</v>
      </c>
    </row>
    <row r="351" spans="6:13" x14ac:dyDescent="0.25">
      <c r="F351" t="s">
        <v>509</v>
      </c>
      <c r="G351" t="s">
        <v>997</v>
      </c>
      <c r="I351" t="s">
        <v>604</v>
      </c>
      <c r="J351" t="s">
        <v>3514</v>
      </c>
      <c r="L351" t="s">
        <v>129</v>
      </c>
      <c r="M351" t="s">
        <v>5183</v>
      </c>
    </row>
    <row r="352" spans="6:13" x14ac:dyDescent="0.25">
      <c r="F352" t="s">
        <v>796</v>
      </c>
      <c r="G352" t="s">
        <v>1406</v>
      </c>
      <c r="I352" t="s">
        <v>268</v>
      </c>
      <c r="J352" t="s">
        <v>7298</v>
      </c>
      <c r="L352" t="s">
        <v>331</v>
      </c>
      <c r="M352" t="s">
        <v>5036</v>
      </c>
    </row>
    <row r="353" spans="6:13" x14ac:dyDescent="0.25">
      <c r="F353" t="s">
        <v>7190</v>
      </c>
      <c r="G353" t="s">
        <v>1205</v>
      </c>
      <c r="I353" t="s">
        <v>268</v>
      </c>
      <c r="J353" t="s">
        <v>3803</v>
      </c>
      <c r="L353" t="s">
        <v>7100</v>
      </c>
      <c r="M353" t="s">
        <v>7101</v>
      </c>
    </row>
    <row r="354" spans="6:13" x14ac:dyDescent="0.25">
      <c r="F354" t="s">
        <v>711</v>
      </c>
      <c r="G354" t="s">
        <v>1006</v>
      </c>
      <c r="I354" t="s">
        <v>268</v>
      </c>
      <c r="J354" t="s">
        <v>4735</v>
      </c>
      <c r="L354" t="s">
        <v>4879</v>
      </c>
      <c r="M354" t="s">
        <v>4880</v>
      </c>
    </row>
    <row r="355" spans="6:13" x14ac:dyDescent="0.25">
      <c r="F355" t="s">
        <v>509</v>
      </c>
      <c r="G355" t="s">
        <v>1041</v>
      </c>
      <c r="I355" t="s">
        <v>423</v>
      </c>
      <c r="J355" t="s">
        <v>2339</v>
      </c>
      <c r="L355" t="s">
        <v>419</v>
      </c>
      <c r="M355" t="s">
        <v>6056</v>
      </c>
    </row>
    <row r="356" spans="6:13" x14ac:dyDescent="0.25">
      <c r="F356" t="s">
        <v>374</v>
      </c>
      <c r="G356" t="s">
        <v>887</v>
      </c>
      <c r="I356" t="s">
        <v>413</v>
      </c>
      <c r="J356" t="s">
        <v>4133</v>
      </c>
      <c r="L356" t="s">
        <v>5437</v>
      </c>
      <c r="M356" t="s">
        <v>6140</v>
      </c>
    </row>
    <row r="357" spans="6:13" x14ac:dyDescent="0.25">
      <c r="F357" t="s">
        <v>607</v>
      </c>
      <c r="G357" t="s">
        <v>865</v>
      </c>
      <c r="I357" t="s">
        <v>329</v>
      </c>
      <c r="J357" t="s">
        <v>4252</v>
      </c>
      <c r="L357" t="s">
        <v>297</v>
      </c>
      <c r="M357" t="s">
        <v>6240</v>
      </c>
    </row>
    <row r="358" spans="6:13" x14ac:dyDescent="0.25">
      <c r="F358" t="s">
        <v>599</v>
      </c>
      <c r="G358" t="s">
        <v>1263</v>
      </c>
      <c r="I358" t="s">
        <v>2182</v>
      </c>
      <c r="J358" t="s">
        <v>2183</v>
      </c>
      <c r="L358" t="s">
        <v>331</v>
      </c>
      <c r="M358" t="s">
        <v>5393</v>
      </c>
    </row>
    <row r="359" spans="6:13" x14ac:dyDescent="0.25">
      <c r="F359" t="s">
        <v>327</v>
      </c>
      <c r="G359" t="s">
        <v>1189</v>
      </c>
      <c r="I359" t="s">
        <v>329</v>
      </c>
      <c r="J359" t="s">
        <v>2501</v>
      </c>
      <c r="L359" t="s">
        <v>5551</v>
      </c>
      <c r="M359" t="s">
        <v>5552</v>
      </c>
    </row>
    <row r="360" spans="6:13" x14ac:dyDescent="0.25">
      <c r="F360" t="s">
        <v>7190</v>
      </c>
      <c r="G360" t="s">
        <v>1108</v>
      </c>
      <c r="I360" t="s">
        <v>267</v>
      </c>
      <c r="J360" t="s">
        <v>7302</v>
      </c>
      <c r="L360" t="s">
        <v>331</v>
      </c>
      <c r="M360" t="s">
        <v>5043</v>
      </c>
    </row>
    <row r="361" spans="6:13" x14ac:dyDescent="0.25">
      <c r="F361" t="s">
        <v>303</v>
      </c>
      <c r="G361" t="s">
        <v>1063</v>
      </c>
      <c r="I361" t="s">
        <v>2598</v>
      </c>
      <c r="J361" t="s">
        <v>2599</v>
      </c>
      <c r="L361" t="s">
        <v>419</v>
      </c>
      <c r="M361" t="s">
        <v>4913</v>
      </c>
    </row>
    <row r="362" spans="6:13" x14ac:dyDescent="0.25">
      <c r="F362" t="s">
        <v>748</v>
      </c>
      <c r="G362" t="s">
        <v>1177</v>
      </c>
      <c r="I362" t="s">
        <v>602</v>
      </c>
      <c r="J362" t="s">
        <v>4049</v>
      </c>
      <c r="L362" t="s">
        <v>602</v>
      </c>
      <c r="M362" t="s">
        <v>4909</v>
      </c>
    </row>
    <row r="363" spans="6:13" x14ac:dyDescent="0.25">
      <c r="F363" t="s">
        <v>41</v>
      </c>
      <c r="G363" t="s">
        <v>1628</v>
      </c>
      <c r="I363" t="s">
        <v>356</v>
      </c>
      <c r="J363" t="s">
        <v>4234</v>
      </c>
      <c r="L363" t="s">
        <v>331</v>
      </c>
      <c r="M363" t="s">
        <v>6333</v>
      </c>
    </row>
    <row r="364" spans="6:13" x14ac:dyDescent="0.25">
      <c r="F364" t="s">
        <v>329</v>
      </c>
      <c r="G364" t="s">
        <v>1018</v>
      </c>
      <c r="I364" t="s">
        <v>329</v>
      </c>
      <c r="J364" t="s">
        <v>2860</v>
      </c>
      <c r="L364" t="s">
        <v>331</v>
      </c>
      <c r="M364" t="s">
        <v>7020</v>
      </c>
    </row>
    <row r="365" spans="6:13" x14ac:dyDescent="0.25">
      <c r="F365" t="s">
        <v>7190</v>
      </c>
      <c r="G365" t="s">
        <v>1175</v>
      </c>
      <c r="I365" t="s">
        <v>1906</v>
      </c>
      <c r="J365" t="s">
        <v>1907</v>
      </c>
      <c r="L365" t="s">
        <v>5509</v>
      </c>
      <c r="M365" t="s">
        <v>5800</v>
      </c>
    </row>
    <row r="366" spans="6:13" x14ac:dyDescent="0.25">
      <c r="F366" t="s">
        <v>327</v>
      </c>
      <c r="G366" t="s">
        <v>875</v>
      </c>
      <c r="I366" t="s">
        <v>567</v>
      </c>
      <c r="J366" t="s">
        <v>2412</v>
      </c>
      <c r="L366" t="s">
        <v>331</v>
      </c>
      <c r="M366" t="s">
        <v>5665</v>
      </c>
    </row>
    <row r="367" spans="6:13" x14ac:dyDescent="0.25">
      <c r="F367" t="s">
        <v>689</v>
      </c>
      <c r="G367" t="s">
        <v>926</v>
      </c>
      <c r="I367" t="s">
        <v>3108</v>
      </c>
      <c r="J367" t="s">
        <v>7255</v>
      </c>
      <c r="L367" t="s">
        <v>6930</v>
      </c>
      <c r="M367" t="s">
        <v>6931</v>
      </c>
    </row>
    <row r="368" spans="6:13" x14ac:dyDescent="0.25">
      <c r="F368" t="s">
        <v>129</v>
      </c>
      <c r="G368" t="s">
        <v>1457</v>
      </c>
      <c r="I368" t="s">
        <v>2765</v>
      </c>
      <c r="J368" t="s">
        <v>2766</v>
      </c>
      <c r="L368" t="s">
        <v>327</v>
      </c>
      <c r="M368" t="s">
        <v>6391</v>
      </c>
    </row>
    <row r="369" spans="6:13" x14ac:dyDescent="0.25">
      <c r="F369" t="s">
        <v>725</v>
      </c>
      <c r="G369" t="s">
        <v>1066</v>
      </c>
      <c r="I369" t="s">
        <v>327</v>
      </c>
      <c r="J369" t="s">
        <v>3365</v>
      </c>
      <c r="L369" t="s">
        <v>5200</v>
      </c>
      <c r="M369" t="s">
        <v>6118</v>
      </c>
    </row>
    <row r="370" spans="6:13" x14ac:dyDescent="0.25">
      <c r="F370" t="s">
        <v>329</v>
      </c>
      <c r="G370" t="s">
        <v>1390</v>
      </c>
      <c r="I370" t="s">
        <v>329</v>
      </c>
      <c r="J370" t="s">
        <v>4370</v>
      </c>
      <c r="L370" t="s">
        <v>5935</v>
      </c>
      <c r="M370" t="s">
        <v>5959</v>
      </c>
    </row>
    <row r="371" spans="6:13" x14ac:dyDescent="0.25">
      <c r="F371" t="s">
        <v>54</v>
      </c>
      <c r="G371" t="s">
        <v>1550</v>
      </c>
      <c r="I371" t="s">
        <v>267</v>
      </c>
      <c r="J371" t="s">
        <v>7252</v>
      </c>
      <c r="L371" t="s">
        <v>331</v>
      </c>
      <c r="M371" t="s">
        <v>6802</v>
      </c>
    </row>
    <row r="372" spans="6:13" x14ac:dyDescent="0.25">
      <c r="F372" t="s">
        <v>329</v>
      </c>
      <c r="G372" t="s">
        <v>1552</v>
      </c>
      <c r="I372" t="s">
        <v>268</v>
      </c>
      <c r="J372" t="s">
        <v>2403</v>
      </c>
      <c r="L372" t="s">
        <v>329</v>
      </c>
      <c r="M372" t="s">
        <v>6400</v>
      </c>
    </row>
    <row r="373" spans="6:13" x14ac:dyDescent="0.25">
      <c r="F373" t="s">
        <v>807</v>
      </c>
      <c r="G373" t="s">
        <v>1461</v>
      </c>
      <c r="I373" t="s">
        <v>2492</v>
      </c>
      <c r="J373" t="s">
        <v>3928</v>
      </c>
      <c r="L373" t="s">
        <v>413</v>
      </c>
      <c r="M373" t="s">
        <v>6604</v>
      </c>
    </row>
    <row r="374" spans="6:13" x14ac:dyDescent="0.25">
      <c r="F374" t="s">
        <v>144</v>
      </c>
      <c r="G374" t="s">
        <v>1285</v>
      </c>
      <c r="I374" t="s">
        <v>268</v>
      </c>
      <c r="J374" t="s">
        <v>3674</v>
      </c>
      <c r="L374" t="s">
        <v>5509</v>
      </c>
      <c r="M374" t="s">
        <v>6683</v>
      </c>
    </row>
    <row r="375" spans="6:13" x14ac:dyDescent="0.25">
      <c r="F375" t="s">
        <v>41</v>
      </c>
      <c r="G375" t="s">
        <v>1335</v>
      </c>
      <c r="I375" t="s">
        <v>2164</v>
      </c>
      <c r="J375" t="s">
        <v>2165</v>
      </c>
      <c r="L375" t="s">
        <v>25</v>
      </c>
      <c r="M375" t="s">
        <v>5244</v>
      </c>
    </row>
    <row r="376" spans="6:13" x14ac:dyDescent="0.25">
      <c r="F376" t="s">
        <v>41</v>
      </c>
      <c r="G376" t="s">
        <v>909</v>
      </c>
      <c r="I376" t="s">
        <v>415</v>
      </c>
      <c r="J376" t="s">
        <v>4080</v>
      </c>
      <c r="L376" t="s">
        <v>329</v>
      </c>
      <c r="M376" t="s">
        <v>5586</v>
      </c>
    </row>
    <row r="377" spans="6:13" x14ac:dyDescent="0.25">
      <c r="F377" t="s">
        <v>41</v>
      </c>
      <c r="G377" t="s">
        <v>860</v>
      </c>
      <c r="I377" t="s">
        <v>567</v>
      </c>
      <c r="J377" t="s">
        <v>1821</v>
      </c>
      <c r="L377" t="s">
        <v>5549</v>
      </c>
      <c r="M377" t="s">
        <v>6554</v>
      </c>
    </row>
    <row r="378" spans="6:13" x14ac:dyDescent="0.25">
      <c r="F378" t="s">
        <v>41</v>
      </c>
      <c r="G378" t="s">
        <v>851</v>
      </c>
      <c r="I378" t="s">
        <v>2580</v>
      </c>
      <c r="J378" t="s">
        <v>2581</v>
      </c>
      <c r="L378" t="s">
        <v>331</v>
      </c>
      <c r="M378" t="s">
        <v>5145</v>
      </c>
    </row>
    <row r="379" spans="6:13" x14ac:dyDescent="0.25">
      <c r="F379" t="s">
        <v>582</v>
      </c>
      <c r="G379" t="s">
        <v>1002</v>
      </c>
      <c r="I379" t="s">
        <v>4108</v>
      </c>
      <c r="J379" t="s">
        <v>4387</v>
      </c>
      <c r="L379" t="s">
        <v>413</v>
      </c>
      <c r="M379" t="s">
        <v>7122</v>
      </c>
    </row>
    <row r="380" spans="6:13" x14ac:dyDescent="0.25">
      <c r="F380" t="s">
        <v>419</v>
      </c>
      <c r="G380" t="s">
        <v>1509</v>
      </c>
      <c r="I380" t="s">
        <v>2878</v>
      </c>
      <c r="J380" t="s">
        <v>2879</v>
      </c>
      <c r="L380" t="s">
        <v>41</v>
      </c>
      <c r="M380" t="s">
        <v>7053</v>
      </c>
    </row>
    <row r="381" spans="6:13" x14ac:dyDescent="0.25">
      <c r="F381" t="s">
        <v>419</v>
      </c>
      <c r="G381" t="s">
        <v>1348</v>
      </c>
      <c r="I381" t="s">
        <v>1835</v>
      </c>
      <c r="J381" t="s">
        <v>3297</v>
      </c>
      <c r="L381" t="s">
        <v>329</v>
      </c>
      <c r="M381" t="s">
        <v>4903</v>
      </c>
    </row>
    <row r="382" spans="6:13" x14ac:dyDescent="0.25">
      <c r="F382" t="s">
        <v>327</v>
      </c>
      <c r="G382" t="s">
        <v>878</v>
      </c>
      <c r="I382" t="s">
        <v>41</v>
      </c>
      <c r="J382" t="s">
        <v>2404</v>
      </c>
      <c r="L382" t="s">
        <v>419</v>
      </c>
      <c r="M382" t="s">
        <v>6737</v>
      </c>
    </row>
    <row r="383" spans="6:13" x14ac:dyDescent="0.25">
      <c r="F383" t="s">
        <v>670</v>
      </c>
      <c r="G383" t="s">
        <v>850</v>
      </c>
      <c r="I383" t="s">
        <v>3306</v>
      </c>
      <c r="J383" t="s">
        <v>3307</v>
      </c>
      <c r="L383" t="s">
        <v>413</v>
      </c>
      <c r="M383" t="s">
        <v>6827</v>
      </c>
    </row>
    <row r="384" spans="6:13" x14ac:dyDescent="0.25">
      <c r="F384" t="s">
        <v>599</v>
      </c>
      <c r="G384" t="s">
        <v>1037</v>
      </c>
      <c r="I384" t="s">
        <v>419</v>
      </c>
      <c r="J384" t="s">
        <v>3630</v>
      </c>
      <c r="L384" t="s">
        <v>1773</v>
      </c>
      <c r="M384" t="s">
        <v>5579</v>
      </c>
    </row>
    <row r="385" spans="6:13" x14ac:dyDescent="0.25">
      <c r="F385" t="s">
        <v>719</v>
      </c>
      <c r="G385" t="s">
        <v>1042</v>
      </c>
      <c r="I385" t="s">
        <v>300</v>
      </c>
      <c r="J385" t="s">
        <v>4051</v>
      </c>
      <c r="L385" t="s">
        <v>325</v>
      </c>
      <c r="M385" t="s">
        <v>6968</v>
      </c>
    </row>
    <row r="386" spans="6:13" x14ac:dyDescent="0.25">
      <c r="F386" t="s">
        <v>329</v>
      </c>
      <c r="G386" t="s">
        <v>1409</v>
      </c>
      <c r="I386" t="s">
        <v>41</v>
      </c>
      <c r="J386" t="s">
        <v>3718</v>
      </c>
      <c r="L386" t="s">
        <v>6442</v>
      </c>
      <c r="M386" t="s">
        <v>6443</v>
      </c>
    </row>
    <row r="387" spans="6:13" x14ac:dyDescent="0.25">
      <c r="F387" t="s">
        <v>678</v>
      </c>
      <c r="G387" t="s">
        <v>7215</v>
      </c>
      <c r="I387" t="s">
        <v>419</v>
      </c>
      <c r="J387" t="s">
        <v>2702</v>
      </c>
      <c r="L387" t="s">
        <v>6042</v>
      </c>
      <c r="M387" t="s">
        <v>6043</v>
      </c>
    </row>
    <row r="388" spans="6:13" x14ac:dyDescent="0.25">
      <c r="F388" t="s">
        <v>374</v>
      </c>
      <c r="G388" t="s">
        <v>954</v>
      </c>
      <c r="I388" t="s">
        <v>4355</v>
      </c>
      <c r="J388" t="s">
        <v>7279</v>
      </c>
      <c r="L388" t="s">
        <v>329</v>
      </c>
      <c r="M388" t="s">
        <v>5332</v>
      </c>
    </row>
    <row r="389" spans="6:13" x14ac:dyDescent="0.25">
      <c r="F389" t="s">
        <v>738</v>
      </c>
      <c r="G389" t="s">
        <v>1130</v>
      </c>
      <c r="I389" t="s">
        <v>300</v>
      </c>
      <c r="J389" t="s">
        <v>2772</v>
      </c>
      <c r="L389" t="s">
        <v>487</v>
      </c>
      <c r="M389" t="s">
        <v>6313</v>
      </c>
    </row>
    <row r="390" spans="6:13" x14ac:dyDescent="0.25">
      <c r="F390" t="s">
        <v>815</v>
      </c>
      <c r="G390" t="s">
        <v>1495</v>
      </c>
      <c r="I390" t="s">
        <v>602</v>
      </c>
      <c r="J390" t="s">
        <v>2510</v>
      </c>
      <c r="L390" t="s">
        <v>6082</v>
      </c>
      <c r="M390" t="s">
        <v>6083</v>
      </c>
    </row>
    <row r="391" spans="6:13" x14ac:dyDescent="0.25">
      <c r="F391" t="s">
        <v>594</v>
      </c>
      <c r="G391" t="s">
        <v>1216</v>
      </c>
      <c r="I391" t="s">
        <v>329</v>
      </c>
      <c r="J391" t="s">
        <v>4353</v>
      </c>
      <c r="L391" t="s">
        <v>419</v>
      </c>
      <c r="M391" t="s">
        <v>5429</v>
      </c>
    </row>
    <row r="392" spans="6:13" x14ac:dyDescent="0.25">
      <c r="F392" t="s">
        <v>594</v>
      </c>
      <c r="G392" t="s">
        <v>1418</v>
      </c>
      <c r="I392" t="s">
        <v>3088</v>
      </c>
      <c r="J392" t="s">
        <v>3089</v>
      </c>
      <c r="L392" t="s">
        <v>6845</v>
      </c>
      <c r="M392" t="s">
        <v>6846</v>
      </c>
    </row>
    <row r="393" spans="6:13" x14ac:dyDescent="0.25">
      <c r="F393" t="s">
        <v>597</v>
      </c>
      <c r="G393" t="s">
        <v>994</v>
      </c>
      <c r="I393" t="s">
        <v>3945</v>
      </c>
      <c r="J393" t="s">
        <v>3946</v>
      </c>
      <c r="L393" t="s">
        <v>331</v>
      </c>
      <c r="M393" t="s">
        <v>5330</v>
      </c>
    </row>
    <row r="394" spans="6:13" x14ac:dyDescent="0.25">
      <c r="F394" t="s">
        <v>272</v>
      </c>
      <c r="G394" t="s">
        <v>1485</v>
      </c>
      <c r="I394" t="s">
        <v>327</v>
      </c>
      <c r="J394" t="s">
        <v>4286</v>
      </c>
      <c r="L394" t="s">
        <v>6148</v>
      </c>
      <c r="M394" t="s">
        <v>6149</v>
      </c>
    </row>
    <row r="395" spans="6:13" x14ac:dyDescent="0.25">
      <c r="F395" t="s">
        <v>419</v>
      </c>
      <c r="G395" t="s">
        <v>1249</v>
      </c>
      <c r="I395" t="s">
        <v>419</v>
      </c>
      <c r="J395" t="s">
        <v>3257</v>
      </c>
      <c r="L395" t="s">
        <v>331</v>
      </c>
      <c r="M395" t="s">
        <v>7179</v>
      </c>
    </row>
    <row r="396" spans="6:13" x14ac:dyDescent="0.25">
      <c r="F396" t="s">
        <v>726</v>
      </c>
      <c r="G396" t="s">
        <v>7217</v>
      </c>
      <c r="I396" t="s">
        <v>267</v>
      </c>
      <c r="J396" t="s">
        <v>2253</v>
      </c>
      <c r="L396" t="s">
        <v>413</v>
      </c>
      <c r="M396" t="s">
        <v>6577</v>
      </c>
    </row>
    <row r="397" spans="6:13" x14ac:dyDescent="0.25">
      <c r="F397" t="s">
        <v>303</v>
      </c>
      <c r="G397" t="s">
        <v>1311</v>
      </c>
      <c r="I397" t="s">
        <v>4821</v>
      </c>
      <c r="J397" t="s">
        <v>4822</v>
      </c>
      <c r="L397" t="s">
        <v>5369</v>
      </c>
      <c r="M397" t="s">
        <v>5370</v>
      </c>
    </row>
    <row r="398" spans="6:13" x14ac:dyDescent="0.25">
      <c r="F398" t="s">
        <v>7190</v>
      </c>
      <c r="G398" t="s">
        <v>868</v>
      </c>
      <c r="I398" t="s">
        <v>2104</v>
      </c>
      <c r="J398" t="s">
        <v>2105</v>
      </c>
      <c r="L398" t="s">
        <v>331</v>
      </c>
      <c r="M398" t="s">
        <v>6341</v>
      </c>
    </row>
    <row r="399" spans="6:13" x14ac:dyDescent="0.25">
      <c r="F399" t="s">
        <v>271</v>
      </c>
      <c r="G399" t="s">
        <v>908</v>
      </c>
      <c r="I399" t="s">
        <v>419</v>
      </c>
      <c r="J399" t="s">
        <v>1827</v>
      </c>
      <c r="L399" t="s">
        <v>329</v>
      </c>
      <c r="M399" t="s">
        <v>6146</v>
      </c>
    </row>
    <row r="400" spans="6:13" x14ac:dyDescent="0.25">
      <c r="F400" t="s">
        <v>41</v>
      </c>
      <c r="G400" t="s">
        <v>1426</v>
      </c>
      <c r="I400" t="s">
        <v>419</v>
      </c>
      <c r="J400" t="s">
        <v>3677</v>
      </c>
      <c r="L400" t="s">
        <v>468</v>
      </c>
      <c r="M400" t="s">
        <v>5843</v>
      </c>
    </row>
    <row r="401" spans="6:13" x14ac:dyDescent="0.25">
      <c r="F401" t="s">
        <v>714</v>
      </c>
      <c r="G401" t="s">
        <v>1027</v>
      </c>
      <c r="I401" t="s">
        <v>2341</v>
      </c>
      <c r="J401" t="s">
        <v>2342</v>
      </c>
      <c r="L401" t="s">
        <v>602</v>
      </c>
      <c r="M401" t="s">
        <v>5426</v>
      </c>
    </row>
    <row r="402" spans="6:13" x14ac:dyDescent="0.25">
      <c r="F402" t="s">
        <v>763</v>
      </c>
      <c r="G402" t="s">
        <v>1254</v>
      </c>
      <c r="I402" t="s">
        <v>309</v>
      </c>
      <c r="J402" t="s">
        <v>4464</v>
      </c>
      <c r="L402" t="s">
        <v>4881</v>
      </c>
      <c r="M402" t="s">
        <v>4882</v>
      </c>
    </row>
    <row r="403" spans="6:13" x14ac:dyDescent="0.25">
      <c r="F403" t="s">
        <v>746</v>
      </c>
      <c r="G403" t="s">
        <v>1544</v>
      </c>
      <c r="I403" t="s">
        <v>413</v>
      </c>
      <c r="J403" t="s">
        <v>2375</v>
      </c>
      <c r="L403" t="s">
        <v>329</v>
      </c>
      <c r="M403" t="s">
        <v>6929</v>
      </c>
    </row>
    <row r="404" spans="6:13" x14ac:dyDescent="0.25">
      <c r="F404" t="s">
        <v>602</v>
      </c>
      <c r="G404" t="s">
        <v>872</v>
      </c>
      <c r="I404" t="s">
        <v>602</v>
      </c>
      <c r="J404" t="s">
        <v>4312</v>
      </c>
      <c r="L404" t="s">
        <v>129</v>
      </c>
      <c r="M404" t="s">
        <v>5506</v>
      </c>
    </row>
    <row r="405" spans="6:13" x14ac:dyDescent="0.25">
      <c r="F405" t="s">
        <v>41</v>
      </c>
      <c r="G405" t="s">
        <v>943</v>
      </c>
      <c r="I405" t="s">
        <v>97</v>
      </c>
      <c r="J405" t="s">
        <v>3612</v>
      </c>
      <c r="L405" t="s">
        <v>5745</v>
      </c>
      <c r="M405" t="s">
        <v>5746</v>
      </c>
    </row>
    <row r="406" spans="6:13" x14ac:dyDescent="0.25">
      <c r="F406" t="s">
        <v>763</v>
      </c>
      <c r="G406" t="s">
        <v>1259</v>
      </c>
      <c r="I406" t="s">
        <v>4074</v>
      </c>
      <c r="J406" t="s">
        <v>4075</v>
      </c>
      <c r="L406" t="s">
        <v>6402</v>
      </c>
      <c r="M406" t="s">
        <v>6403</v>
      </c>
    </row>
    <row r="407" spans="6:13" x14ac:dyDescent="0.25">
      <c r="F407" t="s">
        <v>746</v>
      </c>
      <c r="G407" t="s">
        <v>1305</v>
      </c>
      <c r="I407" t="s">
        <v>267</v>
      </c>
      <c r="J407" t="s">
        <v>4275</v>
      </c>
      <c r="L407" t="s">
        <v>41</v>
      </c>
      <c r="M407" t="s">
        <v>6005</v>
      </c>
    </row>
    <row r="408" spans="6:13" x14ac:dyDescent="0.25">
      <c r="F408" t="s">
        <v>41</v>
      </c>
      <c r="G408" t="s">
        <v>1529</v>
      </c>
      <c r="I408" t="s">
        <v>2289</v>
      </c>
      <c r="J408" t="s">
        <v>2290</v>
      </c>
      <c r="L408" t="s">
        <v>331</v>
      </c>
      <c r="M408" t="s">
        <v>5318</v>
      </c>
    </row>
    <row r="409" spans="6:13" x14ac:dyDescent="0.25">
      <c r="F409" t="s">
        <v>763</v>
      </c>
      <c r="G409" t="s">
        <v>1499</v>
      </c>
      <c r="I409" t="s">
        <v>2291</v>
      </c>
      <c r="J409" t="s">
        <v>2292</v>
      </c>
      <c r="L409" t="s">
        <v>331</v>
      </c>
      <c r="M409" t="s">
        <v>6731</v>
      </c>
    </row>
    <row r="410" spans="6:13" x14ac:dyDescent="0.25">
      <c r="F410" t="s">
        <v>746</v>
      </c>
      <c r="G410" t="s">
        <v>1371</v>
      </c>
      <c r="I410" t="s">
        <v>329</v>
      </c>
      <c r="J410" t="s">
        <v>2421</v>
      </c>
      <c r="L410" t="s">
        <v>329</v>
      </c>
      <c r="M410" t="s">
        <v>7093</v>
      </c>
    </row>
    <row r="411" spans="6:13" x14ac:dyDescent="0.25">
      <c r="F411" t="s">
        <v>735</v>
      </c>
      <c r="G411" t="s">
        <v>1347</v>
      </c>
      <c r="I411" t="s">
        <v>329</v>
      </c>
      <c r="J411" t="s">
        <v>4518</v>
      </c>
      <c r="L411" t="s">
        <v>329</v>
      </c>
      <c r="M411" t="s">
        <v>6970</v>
      </c>
    </row>
    <row r="412" spans="6:13" x14ac:dyDescent="0.25">
      <c r="F412" t="s">
        <v>144</v>
      </c>
      <c r="G412" t="s">
        <v>1109</v>
      </c>
      <c r="I412" t="s">
        <v>3437</v>
      </c>
      <c r="J412" t="s">
        <v>3438</v>
      </c>
      <c r="L412" t="s">
        <v>6202</v>
      </c>
      <c r="M412" t="s">
        <v>6203</v>
      </c>
    </row>
    <row r="413" spans="6:13" x14ac:dyDescent="0.25">
      <c r="F413" t="s">
        <v>41</v>
      </c>
      <c r="G413" t="s">
        <v>1280</v>
      </c>
      <c r="I413" t="s">
        <v>356</v>
      </c>
      <c r="J413" t="s">
        <v>4229</v>
      </c>
      <c r="L413" t="s">
        <v>129</v>
      </c>
      <c r="M413" t="s">
        <v>6243</v>
      </c>
    </row>
    <row r="414" spans="6:13" x14ac:dyDescent="0.25">
      <c r="F414" t="s">
        <v>735</v>
      </c>
      <c r="G414" t="s">
        <v>1119</v>
      </c>
      <c r="I414" t="s">
        <v>604</v>
      </c>
      <c r="J414" t="s">
        <v>4719</v>
      </c>
      <c r="L414" t="s">
        <v>331</v>
      </c>
      <c r="M414" t="s">
        <v>6717</v>
      </c>
    </row>
    <row r="415" spans="6:13" x14ac:dyDescent="0.25">
      <c r="F415" t="s">
        <v>776</v>
      </c>
      <c r="G415" t="s">
        <v>1331</v>
      </c>
      <c r="I415" t="s">
        <v>97</v>
      </c>
      <c r="J415" t="s">
        <v>2804</v>
      </c>
      <c r="L415" t="s">
        <v>413</v>
      </c>
      <c r="M415" t="s">
        <v>6334</v>
      </c>
    </row>
    <row r="416" spans="6:13" x14ac:dyDescent="0.25">
      <c r="F416" t="s">
        <v>746</v>
      </c>
      <c r="G416" t="s">
        <v>1162</v>
      </c>
      <c r="I416" t="s">
        <v>2142</v>
      </c>
      <c r="J416" t="s">
        <v>2143</v>
      </c>
      <c r="L416" t="s">
        <v>331</v>
      </c>
      <c r="M416" t="s">
        <v>6021</v>
      </c>
    </row>
    <row r="417" spans="6:13" x14ac:dyDescent="0.25">
      <c r="F417" t="s">
        <v>746</v>
      </c>
      <c r="G417" t="s">
        <v>1439</v>
      </c>
      <c r="I417" t="s">
        <v>356</v>
      </c>
      <c r="J417" t="s">
        <v>2279</v>
      </c>
      <c r="L417" t="s">
        <v>329</v>
      </c>
      <c r="M417" t="s">
        <v>5755</v>
      </c>
    </row>
    <row r="418" spans="6:13" x14ac:dyDescent="0.25">
      <c r="F418" t="s">
        <v>41</v>
      </c>
      <c r="G418" t="s">
        <v>925</v>
      </c>
      <c r="I418" t="s">
        <v>309</v>
      </c>
      <c r="J418" t="s">
        <v>2565</v>
      </c>
      <c r="L418" t="s">
        <v>602</v>
      </c>
      <c r="M418" t="s">
        <v>5072</v>
      </c>
    </row>
    <row r="419" spans="6:13" x14ac:dyDescent="0.25">
      <c r="F419" t="s">
        <v>686</v>
      </c>
      <c r="G419" t="s">
        <v>916</v>
      </c>
      <c r="I419" t="s">
        <v>3904</v>
      </c>
      <c r="J419" t="s">
        <v>3905</v>
      </c>
      <c r="L419" t="s">
        <v>329</v>
      </c>
      <c r="M419" t="s">
        <v>6801</v>
      </c>
    </row>
    <row r="420" spans="6:13" x14ac:dyDescent="0.25">
      <c r="F420" t="s">
        <v>594</v>
      </c>
      <c r="G420" t="s">
        <v>1278</v>
      </c>
      <c r="I420" t="s">
        <v>327</v>
      </c>
      <c r="J420" t="s">
        <v>3221</v>
      </c>
      <c r="L420" t="s">
        <v>468</v>
      </c>
      <c r="M420" t="s">
        <v>6716</v>
      </c>
    </row>
    <row r="421" spans="6:13" x14ac:dyDescent="0.25">
      <c r="F421" t="s">
        <v>594</v>
      </c>
      <c r="G421" t="s">
        <v>1182</v>
      </c>
      <c r="I421" t="s">
        <v>445</v>
      </c>
      <c r="J421" t="s">
        <v>2784</v>
      </c>
      <c r="L421" t="s">
        <v>484</v>
      </c>
      <c r="M421" t="s">
        <v>6756</v>
      </c>
    </row>
    <row r="422" spans="6:13" x14ac:dyDescent="0.25">
      <c r="F422" t="s">
        <v>374</v>
      </c>
      <c r="G422" t="s">
        <v>1503</v>
      </c>
      <c r="I422" t="s">
        <v>268</v>
      </c>
      <c r="J422" t="s">
        <v>4654</v>
      </c>
      <c r="L422" t="s">
        <v>329</v>
      </c>
      <c r="M422" t="s">
        <v>5704</v>
      </c>
    </row>
    <row r="423" spans="6:13" x14ac:dyDescent="0.25">
      <c r="F423" t="s">
        <v>779</v>
      </c>
      <c r="G423" t="s">
        <v>1341</v>
      </c>
      <c r="I423" t="s">
        <v>3918</v>
      </c>
      <c r="J423" t="s">
        <v>3919</v>
      </c>
      <c r="L423" t="s">
        <v>413</v>
      </c>
      <c r="M423" t="s">
        <v>6126</v>
      </c>
    </row>
    <row r="424" spans="6:13" x14ac:dyDescent="0.25">
      <c r="F424" t="s">
        <v>102</v>
      </c>
      <c r="G424" t="s">
        <v>1163</v>
      </c>
      <c r="I424" t="s">
        <v>445</v>
      </c>
      <c r="J424" t="s">
        <v>3314</v>
      </c>
      <c r="L424" t="s">
        <v>329</v>
      </c>
      <c r="M424" t="s">
        <v>5617</v>
      </c>
    </row>
    <row r="425" spans="6:13" x14ac:dyDescent="0.25">
      <c r="F425" t="s">
        <v>594</v>
      </c>
      <c r="G425" t="s">
        <v>1136</v>
      </c>
      <c r="I425" t="s">
        <v>2295</v>
      </c>
      <c r="J425" t="s">
        <v>3894</v>
      </c>
      <c r="L425" t="s">
        <v>41</v>
      </c>
      <c r="M425" t="s">
        <v>6640</v>
      </c>
    </row>
    <row r="426" spans="6:13" x14ac:dyDescent="0.25">
      <c r="F426" t="s">
        <v>599</v>
      </c>
      <c r="G426" t="s">
        <v>1166</v>
      </c>
      <c r="I426" t="s">
        <v>1682</v>
      </c>
      <c r="J426" t="s">
        <v>4671</v>
      </c>
      <c r="L426" t="s">
        <v>331</v>
      </c>
      <c r="M426" t="s">
        <v>5548</v>
      </c>
    </row>
    <row r="427" spans="6:13" x14ac:dyDescent="0.25">
      <c r="F427" t="s">
        <v>772</v>
      </c>
      <c r="G427" t="s">
        <v>1314</v>
      </c>
      <c r="I427" t="s">
        <v>445</v>
      </c>
      <c r="J427" t="s">
        <v>3758</v>
      </c>
      <c r="L427" t="s">
        <v>331</v>
      </c>
      <c r="M427" t="s">
        <v>5541</v>
      </c>
    </row>
    <row r="428" spans="6:13" x14ac:dyDescent="0.25">
      <c r="F428" t="s">
        <v>594</v>
      </c>
      <c r="G428" t="s">
        <v>969</v>
      </c>
      <c r="I428" t="s">
        <v>4639</v>
      </c>
      <c r="J428" t="s">
        <v>4640</v>
      </c>
      <c r="L428" t="s">
        <v>5141</v>
      </c>
      <c r="M428" t="s">
        <v>5142</v>
      </c>
    </row>
    <row r="429" spans="6:13" x14ac:dyDescent="0.25">
      <c r="F429" t="s">
        <v>740</v>
      </c>
      <c r="G429" t="s">
        <v>1302</v>
      </c>
      <c r="I429" t="s">
        <v>2894</v>
      </c>
      <c r="J429" t="s">
        <v>2895</v>
      </c>
      <c r="L429" t="s">
        <v>5790</v>
      </c>
      <c r="M429" t="s">
        <v>5791</v>
      </c>
    </row>
    <row r="430" spans="6:13" x14ac:dyDescent="0.25">
      <c r="F430" t="s">
        <v>7190</v>
      </c>
      <c r="G430" t="s">
        <v>882</v>
      </c>
      <c r="I430" t="s">
        <v>329</v>
      </c>
      <c r="J430" t="s">
        <v>4404</v>
      </c>
      <c r="L430" t="s">
        <v>419</v>
      </c>
      <c r="M430" t="s">
        <v>6954</v>
      </c>
    </row>
    <row r="431" spans="6:13" x14ac:dyDescent="0.25">
      <c r="F431" t="s">
        <v>41</v>
      </c>
      <c r="G431" t="s">
        <v>1420</v>
      </c>
      <c r="I431" t="s">
        <v>268</v>
      </c>
      <c r="J431" t="s">
        <v>4696</v>
      </c>
      <c r="L431" t="s">
        <v>331</v>
      </c>
      <c r="M431" t="s">
        <v>5789</v>
      </c>
    </row>
    <row r="432" spans="6:13" x14ac:dyDescent="0.25">
      <c r="F432" t="s">
        <v>602</v>
      </c>
      <c r="G432" t="s">
        <v>1168</v>
      </c>
      <c r="I432" t="s">
        <v>413</v>
      </c>
      <c r="J432" t="s">
        <v>3620</v>
      </c>
      <c r="L432" t="s">
        <v>690</v>
      </c>
      <c r="M432" t="s">
        <v>6938</v>
      </c>
    </row>
    <row r="433" spans="6:13" x14ac:dyDescent="0.25">
      <c r="F433" t="s">
        <v>675</v>
      </c>
      <c r="G433" t="s">
        <v>867</v>
      </c>
      <c r="I433" t="s">
        <v>267</v>
      </c>
      <c r="J433" t="s">
        <v>3682</v>
      </c>
      <c r="L433" t="s">
        <v>329</v>
      </c>
      <c r="M433" t="s">
        <v>6422</v>
      </c>
    </row>
    <row r="434" spans="6:13" x14ac:dyDescent="0.25">
      <c r="F434" t="s">
        <v>716</v>
      </c>
      <c r="G434" t="s">
        <v>1030</v>
      </c>
      <c r="I434" t="s">
        <v>267</v>
      </c>
      <c r="J434" t="s">
        <v>1851</v>
      </c>
      <c r="L434" t="s">
        <v>5544</v>
      </c>
      <c r="M434" t="s">
        <v>5545</v>
      </c>
    </row>
    <row r="435" spans="6:13" x14ac:dyDescent="0.25">
      <c r="F435" t="s">
        <v>594</v>
      </c>
      <c r="G435" t="s">
        <v>1167</v>
      </c>
      <c r="I435" t="s">
        <v>51</v>
      </c>
      <c r="J435" t="s">
        <v>1666</v>
      </c>
      <c r="L435" t="s">
        <v>329</v>
      </c>
      <c r="M435" t="s">
        <v>6425</v>
      </c>
    </row>
    <row r="436" spans="6:13" x14ac:dyDescent="0.25">
      <c r="F436" t="s">
        <v>102</v>
      </c>
      <c r="G436" t="s">
        <v>1065</v>
      </c>
      <c r="I436" t="s">
        <v>599</v>
      </c>
      <c r="J436" t="s">
        <v>4646</v>
      </c>
      <c r="L436" t="s">
        <v>129</v>
      </c>
      <c r="M436" t="s">
        <v>5363</v>
      </c>
    </row>
    <row r="437" spans="6:13" x14ac:dyDescent="0.25">
      <c r="F437" t="s">
        <v>44</v>
      </c>
      <c r="G437" t="s">
        <v>1144</v>
      </c>
      <c r="I437" t="s">
        <v>426</v>
      </c>
      <c r="J437" t="s">
        <v>4469</v>
      </c>
      <c r="L437" t="s">
        <v>5200</v>
      </c>
      <c r="M437" t="s">
        <v>7114</v>
      </c>
    </row>
    <row r="438" spans="6:13" x14ac:dyDescent="0.25">
      <c r="F438" t="s">
        <v>509</v>
      </c>
      <c r="G438" t="s">
        <v>1404</v>
      </c>
      <c r="I438" t="s">
        <v>98</v>
      </c>
      <c r="J438" t="s">
        <v>2080</v>
      </c>
      <c r="L438" t="s">
        <v>5509</v>
      </c>
      <c r="M438" t="s">
        <v>6000</v>
      </c>
    </row>
    <row r="439" spans="6:13" x14ac:dyDescent="0.25">
      <c r="F439" t="s">
        <v>696</v>
      </c>
      <c r="G439" t="s">
        <v>946</v>
      </c>
      <c r="I439" t="s">
        <v>327</v>
      </c>
      <c r="J439" t="s">
        <v>2563</v>
      </c>
      <c r="L439" t="s">
        <v>329</v>
      </c>
      <c r="M439" t="s">
        <v>6917</v>
      </c>
    </row>
    <row r="440" spans="6:13" x14ac:dyDescent="0.25">
      <c r="F440" t="s">
        <v>44</v>
      </c>
      <c r="G440" t="s">
        <v>1564</v>
      </c>
      <c r="I440" t="s">
        <v>267</v>
      </c>
      <c r="J440" t="s">
        <v>2676</v>
      </c>
      <c r="L440" t="s">
        <v>690</v>
      </c>
      <c r="M440" t="s">
        <v>5784</v>
      </c>
    </row>
    <row r="441" spans="6:13" x14ac:dyDescent="0.25">
      <c r="F441" t="s">
        <v>41</v>
      </c>
      <c r="G441" t="s">
        <v>1031</v>
      </c>
      <c r="I441" t="s">
        <v>268</v>
      </c>
      <c r="J441" t="s">
        <v>2525</v>
      </c>
      <c r="L441" t="s">
        <v>413</v>
      </c>
      <c r="M441" t="s">
        <v>6261</v>
      </c>
    </row>
    <row r="442" spans="6:13" x14ac:dyDescent="0.25">
      <c r="F442" t="s">
        <v>41</v>
      </c>
      <c r="G442" t="s">
        <v>1496</v>
      </c>
      <c r="I442" t="s">
        <v>356</v>
      </c>
      <c r="J442" t="s">
        <v>2044</v>
      </c>
      <c r="L442" t="s">
        <v>303</v>
      </c>
      <c r="M442" t="s">
        <v>6815</v>
      </c>
    </row>
    <row r="443" spans="6:13" x14ac:dyDescent="0.25">
      <c r="F443" t="s">
        <v>594</v>
      </c>
      <c r="G443" t="s">
        <v>1478</v>
      </c>
      <c r="I443" t="s">
        <v>1682</v>
      </c>
      <c r="J443" t="s">
        <v>3230</v>
      </c>
      <c r="L443" t="s">
        <v>329</v>
      </c>
      <c r="M443" t="s">
        <v>5045</v>
      </c>
    </row>
    <row r="444" spans="6:13" x14ac:dyDescent="0.25">
      <c r="F444" t="s">
        <v>690</v>
      </c>
      <c r="G444" t="s">
        <v>1497</v>
      </c>
      <c r="I444" t="s">
        <v>267</v>
      </c>
      <c r="J444" t="s">
        <v>1860</v>
      </c>
      <c r="L444" t="s">
        <v>129</v>
      </c>
      <c r="M444" t="s">
        <v>4941</v>
      </c>
    </row>
    <row r="445" spans="6:13" x14ac:dyDescent="0.25">
      <c r="F445" t="s">
        <v>695</v>
      </c>
      <c r="G445" t="s">
        <v>942</v>
      </c>
      <c r="I445" t="s">
        <v>268</v>
      </c>
      <c r="J445" t="s">
        <v>2347</v>
      </c>
      <c r="L445" t="s">
        <v>690</v>
      </c>
      <c r="M445" t="s">
        <v>5572</v>
      </c>
    </row>
    <row r="446" spans="6:13" x14ac:dyDescent="0.25">
      <c r="F446" t="s">
        <v>690</v>
      </c>
      <c r="G446" t="s">
        <v>1581</v>
      </c>
      <c r="I446" t="s">
        <v>329</v>
      </c>
      <c r="J446" t="s">
        <v>3715</v>
      </c>
      <c r="L446" t="s">
        <v>329</v>
      </c>
      <c r="M446" t="s">
        <v>6304</v>
      </c>
    </row>
    <row r="447" spans="6:13" x14ac:dyDescent="0.25">
      <c r="F447" t="s">
        <v>690</v>
      </c>
      <c r="G447" t="s">
        <v>1539</v>
      </c>
      <c r="I447" t="s">
        <v>3703</v>
      </c>
      <c r="J447" t="s">
        <v>3704</v>
      </c>
      <c r="L447" t="s">
        <v>129</v>
      </c>
      <c r="M447" t="s">
        <v>6741</v>
      </c>
    </row>
    <row r="448" spans="6:13" x14ac:dyDescent="0.25">
      <c r="F448" t="s">
        <v>329</v>
      </c>
      <c r="G448" t="s">
        <v>1245</v>
      </c>
      <c r="I448" t="s">
        <v>7306</v>
      </c>
      <c r="J448" t="s">
        <v>1764</v>
      </c>
      <c r="L448" t="s">
        <v>329</v>
      </c>
      <c r="M448" t="s">
        <v>6786</v>
      </c>
    </row>
    <row r="449" spans="6:13" x14ac:dyDescent="0.25">
      <c r="F449" t="s">
        <v>672</v>
      </c>
      <c r="G449" t="s">
        <v>858</v>
      </c>
      <c r="I449" t="s">
        <v>7190</v>
      </c>
      <c r="J449" t="s">
        <v>1817</v>
      </c>
      <c r="L449" t="s">
        <v>25</v>
      </c>
      <c r="M449" t="s">
        <v>5055</v>
      </c>
    </row>
    <row r="450" spans="6:13" x14ac:dyDescent="0.25">
      <c r="F450" t="s">
        <v>602</v>
      </c>
      <c r="G450" t="s">
        <v>999</v>
      </c>
      <c r="I450" t="s">
        <v>1682</v>
      </c>
      <c r="J450" t="s">
        <v>4669</v>
      </c>
      <c r="L450" t="s">
        <v>329</v>
      </c>
      <c r="M450" t="s">
        <v>6058</v>
      </c>
    </row>
    <row r="451" spans="6:13" x14ac:dyDescent="0.25">
      <c r="F451" t="s">
        <v>303</v>
      </c>
      <c r="G451" t="s">
        <v>1637</v>
      </c>
      <c r="I451" t="s">
        <v>267</v>
      </c>
      <c r="J451" t="s">
        <v>2776</v>
      </c>
      <c r="L451" t="s">
        <v>329</v>
      </c>
      <c r="M451" t="s">
        <v>5834</v>
      </c>
    </row>
    <row r="452" spans="6:13" x14ac:dyDescent="0.25">
      <c r="F452" t="s">
        <v>41</v>
      </c>
      <c r="G452" t="s">
        <v>1178</v>
      </c>
      <c r="I452" t="s">
        <v>3637</v>
      </c>
      <c r="J452" t="s">
        <v>3861</v>
      </c>
      <c r="L452" t="s">
        <v>717</v>
      </c>
      <c r="M452" t="s">
        <v>7151</v>
      </c>
    </row>
    <row r="453" spans="6:13" x14ac:dyDescent="0.25">
      <c r="F453" t="s">
        <v>594</v>
      </c>
      <c r="G453" t="s">
        <v>993</v>
      </c>
      <c r="I453" t="s">
        <v>99</v>
      </c>
      <c r="J453" t="s">
        <v>4463</v>
      </c>
      <c r="L453" t="s">
        <v>329</v>
      </c>
      <c r="M453" t="s">
        <v>6151</v>
      </c>
    </row>
    <row r="454" spans="6:13" x14ac:dyDescent="0.25">
      <c r="F454" t="s">
        <v>695</v>
      </c>
      <c r="G454" t="s">
        <v>1102</v>
      </c>
      <c r="I454" t="s">
        <v>4184</v>
      </c>
      <c r="J454" t="s">
        <v>4185</v>
      </c>
      <c r="L454" t="s">
        <v>327</v>
      </c>
      <c r="M454" t="s">
        <v>5126</v>
      </c>
    </row>
    <row r="455" spans="6:13" x14ac:dyDescent="0.25">
      <c r="F455" t="s">
        <v>690</v>
      </c>
      <c r="G455" t="s">
        <v>927</v>
      </c>
      <c r="I455" t="s">
        <v>426</v>
      </c>
      <c r="J455" t="s">
        <v>3096</v>
      </c>
      <c r="L455" t="s">
        <v>413</v>
      </c>
      <c r="M455" t="s">
        <v>6004</v>
      </c>
    </row>
    <row r="456" spans="6:13" x14ac:dyDescent="0.25">
      <c r="F456" t="s">
        <v>303</v>
      </c>
      <c r="G456" t="s">
        <v>1588</v>
      </c>
      <c r="I456" t="s">
        <v>3332</v>
      </c>
      <c r="J456" t="s">
        <v>3333</v>
      </c>
      <c r="L456" t="s">
        <v>41</v>
      </c>
      <c r="M456" t="s">
        <v>6909</v>
      </c>
    </row>
    <row r="457" spans="6:13" x14ac:dyDescent="0.25">
      <c r="F457" t="s">
        <v>129</v>
      </c>
      <c r="G457" t="s">
        <v>1370</v>
      </c>
      <c r="I457" t="s">
        <v>329</v>
      </c>
      <c r="J457" t="s">
        <v>3163</v>
      </c>
      <c r="L457" t="s">
        <v>602</v>
      </c>
      <c r="M457" t="s">
        <v>5428</v>
      </c>
    </row>
    <row r="458" spans="6:13" x14ac:dyDescent="0.25">
      <c r="F458" t="s">
        <v>690</v>
      </c>
      <c r="G458" t="s">
        <v>984</v>
      </c>
      <c r="I458" t="s">
        <v>2749</v>
      </c>
      <c r="J458" t="s">
        <v>2750</v>
      </c>
      <c r="L458" t="s">
        <v>413</v>
      </c>
      <c r="M458" t="s">
        <v>7152</v>
      </c>
    </row>
    <row r="459" spans="6:13" x14ac:dyDescent="0.25">
      <c r="F459" t="s">
        <v>40</v>
      </c>
      <c r="G459" t="s">
        <v>866</v>
      </c>
      <c r="I459" t="s">
        <v>1682</v>
      </c>
      <c r="J459" t="s">
        <v>4766</v>
      </c>
      <c r="L459" t="s">
        <v>65</v>
      </c>
      <c r="M459" t="s">
        <v>6246</v>
      </c>
    </row>
    <row r="460" spans="6:13" x14ac:dyDescent="0.25">
      <c r="F460" t="s">
        <v>41</v>
      </c>
      <c r="G460" t="s">
        <v>917</v>
      </c>
      <c r="I460" t="s">
        <v>331</v>
      </c>
      <c r="J460" t="s">
        <v>4360</v>
      </c>
      <c r="L460" t="s">
        <v>329</v>
      </c>
      <c r="M460" t="s">
        <v>5375</v>
      </c>
    </row>
    <row r="461" spans="6:13" x14ac:dyDescent="0.25">
      <c r="F461" t="s">
        <v>41</v>
      </c>
      <c r="G461" t="s">
        <v>1357</v>
      </c>
      <c r="I461" t="s">
        <v>3918</v>
      </c>
      <c r="J461" t="s">
        <v>4413</v>
      </c>
      <c r="L461" t="s">
        <v>5200</v>
      </c>
      <c r="M461" t="s">
        <v>6601</v>
      </c>
    </row>
    <row r="462" spans="6:13" x14ac:dyDescent="0.25">
      <c r="F462" t="s">
        <v>41</v>
      </c>
      <c r="G462" t="s">
        <v>1661</v>
      </c>
      <c r="I462" t="s">
        <v>7190</v>
      </c>
      <c r="J462" t="s">
        <v>1709</v>
      </c>
      <c r="L462" t="s">
        <v>297</v>
      </c>
      <c r="M462" t="s">
        <v>6543</v>
      </c>
    </row>
    <row r="463" spans="6:13" x14ac:dyDescent="0.25">
      <c r="F463" t="s">
        <v>303</v>
      </c>
      <c r="G463" t="s">
        <v>987</v>
      </c>
      <c r="I463" t="s">
        <v>4548</v>
      </c>
      <c r="J463" t="s">
        <v>4549</v>
      </c>
      <c r="L463" t="s">
        <v>42</v>
      </c>
      <c r="M463" t="s">
        <v>6036</v>
      </c>
    </row>
    <row r="464" spans="6:13" x14ac:dyDescent="0.25">
      <c r="F464" t="s">
        <v>640</v>
      </c>
      <c r="G464" t="s">
        <v>962</v>
      </c>
      <c r="I464" t="s">
        <v>329</v>
      </c>
      <c r="J464" t="s">
        <v>3575</v>
      </c>
      <c r="L464" t="s">
        <v>42</v>
      </c>
      <c r="M464" t="s">
        <v>6321</v>
      </c>
    </row>
    <row r="465" spans="6:13" x14ac:dyDescent="0.25">
      <c r="F465" t="s">
        <v>708</v>
      </c>
      <c r="G465" t="s">
        <v>1569</v>
      </c>
      <c r="I465" t="s">
        <v>3621</v>
      </c>
      <c r="J465" t="s">
        <v>3622</v>
      </c>
      <c r="L465" t="s">
        <v>413</v>
      </c>
      <c r="M465" t="s">
        <v>5194</v>
      </c>
    </row>
    <row r="466" spans="6:13" x14ac:dyDescent="0.25">
      <c r="F466" t="s">
        <v>591</v>
      </c>
      <c r="G466" t="s">
        <v>1363</v>
      </c>
      <c r="I466" t="s">
        <v>268</v>
      </c>
      <c r="J466" t="s">
        <v>4762</v>
      </c>
      <c r="L466" t="s">
        <v>303</v>
      </c>
      <c r="M466" t="s">
        <v>5373</v>
      </c>
    </row>
    <row r="467" spans="6:13" x14ac:dyDescent="0.25">
      <c r="F467" t="s">
        <v>594</v>
      </c>
      <c r="G467" t="s">
        <v>1147</v>
      </c>
      <c r="I467" t="s">
        <v>1682</v>
      </c>
      <c r="J467" t="s">
        <v>3788</v>
      </c>
      <c r="L467" t="s">
        <v>129</v>
      </c>
      <c r="M467" t="s">
        <v>7170</v>
      </c>
    </row>
    <row r="468" spans="6:13" x14ac:dyDescent="0.25">
      <c r="F468" t="s">
        <v>329</v>
      </c>
      <c r="G468" t="s">
        <v>1198</v>
      </c>
      <c r="I468" t="s">
        <v>3637</v>
      </c>
      <c r="J468" t="s">
        <v>3638</v>
      </c>
      <c r="L468" t="s">
        <v>5200</v>
      </c>
      <c r="M468" t="s">
        <v>6602</v>
      </c>
    </row>
    <row r="469" spans="6:13" x14ac:dyDescent="0.25">
      <c r="F469" t="s">
        <v>599</v>
      </c>
      <c r="G469" t="s">
        <v>1339</v>
      </c>
      <c r="I469" t="s">
        <v>2773</v>
      </c>
      <c r="J469" t="s">
        <v>2774</v>
      </c>
      <c r="L469" t="s">
        <v>419</v>
      </c>
      <c r="M469" t="s">
        <v>5873</v>
      </c>
    </row>
    <row r="470" spans="6:13" x14ac:dyDescent="0.25">
      <c r="F470" t="s">
        <v>329</v>
      </c>
      <c r="G470" t="s">
        <v>1120</v>
      </c>
      <c r="I470" t="s">
        <v>2108</v>
      </c>
      <c r="J470" t="s">
        <v>2794</v>
      </c>
      <c r="L470" t="s">
        <v>42</v>
      </c>
      <c r="M470" t="s">
        <v>7139</v>
      </c>
    </row>
    <row r="471" spans="6:13" x14ac:dyDescent="0.25">
      <c r="F471" t="s">
        <v>435</v>
      </c>
      <c r="G471" t="s">
        <v>1441</v>
      </c>
      <c r="I471" t="s">
        <v>599</v>
      </c>
      <c r="J471" t="s">
        <v>4700</v>
      </c>
      <c r="L471" t="s">
        <v>130</v>
      </c>
      <c r="M471" t="s">
        <v>5864</v>
      </c>
    </row>
    <row r="472" spans="6:13" x14ac:dyDescent="0.25">
      <c r="F472" t="s">
        <v>129</v>
      </c>
      <c r="G472" t="s">
        <v>1654</v>
      </c>
      <c r="I472" t="s">
        <v>4310</v>
      </c>
      <c r="J472" t="s">
        <v>4311</v>
      </c>
      <c r="L472" t="s">
        <v>42</v>
      </c>
      <c r="M472" t="s">
        <v>5283</v>
      </c>
    </row>
    <row r="473" spans="6:13" x14ac:dyDescent="0.25">
      <c r="F473" t="s">
        <v>129</v>
      </c>
      <c r="G473" t="s">
        <v>1536</v>
      </c>
      <c r="I473" t="s">
        <v>268</v>
      </c>
      <c r="J473" t="s">
        <v>4764</v>
      </c>
      <c r="L473" t="s">
        <v>41</v>
      </c>
      <c r="M473" t="s">
        <v>7000</v>
      </c>
    </row>
    <row r="474" spans="6:13" x14ac:dyDescent="0.25">
      <c r="F474" t="s">
        <v>303</v>
      </c>
      <c r="G474" t="s">
        <v>1283</v>
      </c>
      <c r="I474" t="s">
        <v>1940</v>
      </c>
      <c r="J474" t="s">
        <v>2638</v>
      </c>
      <c r="L474" t="s">
        <v>41</v>
      </c>
      <c r="M474" t="s">
        <v>6742</v>
      </c>
    </row>
    <row r="475" spans="6:13" x14ac:dyDescent="0.25">
      <c r="F475" t="s">
        <v>303</v>
      </c>
      <c r="G475" t="s">
        <v>7219</v>
      </c>
      <c r="I475" t="s">
        <v>2383</v>
      </c>
      <c r="J475" t="s">
        <v>2384</v>
      </c>
      <c r="L475" t="s">
        <v>374</v>
      </c>
      <c r="M475" t="s">
        <v>6474</v>
      </c>
    </row>
    <row r="476" spans="6:13" x14ac:dyDescent="0.25">
      <c r="F476" t="s">
        <v>329</v>
      </c>
      <c r="G476" t="s">
        <v>895</v>
      </c>
      <c r="I476" t="s">
        <v>49</v>
      </c>
      <c r="J476" t="s">
        <v>3859</v>
      </c>
      <c r="L476" t="s">
        <v>322</v>
      </c>
      <c r="M476" t="s">
        <v>4956</v>
      </c>
    </row>
    <row r="477" spans="6:13" x14ac:dyDescent="0.25">
      <c r="F477" t="s">
        <v>329</v>
      </c>
      <c r="G477" t="s">
        <v>1533</v>
      </c>
      <c r="I477" t="s">
        <v>129</v>
      </c>
      <c r="J477" t="s">
        <v>3419</v>
      </c>
      <c r="L477" t="s">
        <v>693</v>
      </c>
      <c r="M477" t="s">
        <v>6764</v>
      </c>
    </row>
    <row r="478" spans="6:13" x14ac:dyDescent="0.25">
      <c r="F478" t="s">
        <v>509</v>
      </c>
      <c r="G478" t="s">
        <v>877</v>
      </c>
      <c r="I478" t="s">
        <v>268</v>
      </c>
      <c r="J478" t="s">
        <v>3001</v>
      </c>
      <c r="L478" t="s">
        <v>42</v>
      </c>
      <c r="M478" t="s">
        <v>6539</v>
      </c>
    </row>
    <row r="479" spans="6:13" x14ac:dyDescent="0.25">
      <c r="F479" t="s">
        <v>663</v>
      </c>
      <c r="G479" t="s">
        <v>1660</v>
      </c>
      <c r="I479" t="s">
        <v>325</v>
      </c>
      <c r="J479" t="s">
        <v>2538</v>
      </c>
      <c r="L479" t="s">
        <v>130</v>
      </c>
      <c r="M479" t="s">
        <v>6703</v>
      </c>
    </row>
    <row r="480" spans="6:13" x14ac:dyDescent="0.25">
      <c r="F480" t="s">
        <v>375</v>
      </c>
      <c r="G480" t="s">
        <v>1069</v>
      </c>
      <c r="I480" t="s">
        <v>1682</v>
      </c>
      <c r="J480" t="s">
        <v>1683</v>
      </c>
      <c r="L480" t="s">
        <v>419</v>
      </c>
      <c r="M480" t="s">
        <v>5448</v>
      </c>
    </row>
    <row r="481" spans="6:13" x14ac:dyDescent="0.25">
      <c r="F481" t="s">
        <v>41</v>
      </c>
      <c r="G481" t="s">
        <v>1114</v>
      </c>
      <c r="I481" t="s">
        <v>426</v>
      </c>
      <c r="J481" t="s">
        <v>4782</v>
      </c>
      <c r="L481" t="s">
        <v>329</v>
      </c>
      <c r="M481" t="s">
        <v>4898</v>
      </c>
    </row>
    <row r="482" spans="6:13" x14ac:dyDescent="0.25">
      <c r="F482" t="s">
        <v>7190</v>
      </c>
      <c r="G482" t="s">
        <v>1073</v>
      </c>
      <c r="I482" t="s">
        <v>268</v>
      </c>
      <c r="J482" t="s">
        <v>3436</v>
      </c>
      <c r="L482" t="s">
        <v>130</v>
      </c>
      <c r="M482" t="s">
        <v>5618</v>
      </c>
    </row>
    <row r="483" spans="6:13" x14ac:dyDescent="0.25">
      <c r="F483" t="s">
        <v>591</v>
      </c>
      <c r="G483" t="s">
        <v>1024</v>
      </c>
      <c r="I483" t="s">
        <v>268</v>
      </c>
      <c r="J483" t="s">
        <v>3814</v>
      </c>
      <c r="L483" t="s">
        <v>303</v>
      </c>
      <c r="M483" t="s">
        <v>6981</v>
      </c>
    </row>
    <row r="484" spans="6:13" x14ac:dyDescent="0.25">
      <c r="F484" t="s">
        <v>102</v>
      </c>
      <c r="G484" t="s">
        <v>1595</v>
      </c>
      <c r="I484" t="s">
        <v>329</v>
      </c>
      <c r="J484" t="s">
        <v>3739</v>
      </c>
      <c r="L484" t="s">
        <v>419</v>
      </c>
      <c r="M484" t="s">
        <v>6507</v>
      </c>
    </row>
    <row r="485" spans="6:13" x14ac:dyDescent="0.25">
      <c r="F485" t="s">
        <v>599</v>
      </c>
      <c r="G485" t="s">
        <v>1171</v>
      </c>
      <c r="I485" t="s">
        <v>602</v>
      </c>
      <c r="J485" t="s">
        <v>7284</v>
      </c>
      <c r="L485" t="s">
        <v>5509</v>
      </c>
      <c r="M485" t="s">
        <v>5721</v>
      </c>
    </row>
    <row r="486" spans="6:13" x14ac:dyDescent="0.25">
      <c r="F486" t="s">
        <v>41</v>
      </c>
      <c r="G486" t="s">
        <v>1231</v>
      </c>
      <c r="I486" t="s">
        <v>268</v>
      </c>
      <c r="J486" t="s">
        <v>4623</v>
      </c>
      <c r="L486" t="s">
        <v>41</v>
      </c>
      <c r="M486" t="s">
        <v>6835</v>
      </c>
    </row>
    <row r="487" spans="6:13" x14ac:dyDescent="0.25">
      <c r="F487" t="s">
        <v>329</v>
      </c>
      <c r="G487" t="s">
        <v>1493</v>
      </c>
      <c r="I487" t="s">
        <v>267</v>
      </c>
      <c r="J487" t="s">
        <v>1767</v>
      </c>
      <c r="L487" t="s">
        <v>413</v>
      </c>
      <c r="M487" t="s">
        <v>4901</v>
      </c>
    </row>
    <row r="488" spans="6:13" x14ac:dyDescent="0.25">
      <c r="F488" t="s">
        <v>329</v>
      </c>
      <c r="G488" t="s">
        <v>1272</v>
      </c>
      <c r="I488" t="s">
        <v>4379</v>
      </c>
      <c r="J488" t="s">
        <v>4380</v>
      </c>
      <c r="L488" t="s">
        <v>5509</v>
      </c>
      <c r="M488" t="s">
        <v>5510</v>
      </c>
    </row>
    <row r="489" spans="6:13" x14ac:dyDescent="0.25">
      <c r="F489" t="s">
        <v>303</v>
      </c>
      <c r="G489" t="s">
        <v>1309</v>
      </c>
      <c r="I489" t="s">
        <v>268</v>
      </c>
      <c r="J489" t="s">
        <v>3262</v>
      </c>
      <c r="L489" t="s">
        <v>329</v>
      </c>
      <c r="M489" t="s">
        <v>5103</v>
      </c>
    </row>
    <row r="490" spans="6:13" x14ac:dyDescent="0.25">
      <c r="F490" t="s">
        <v>303</v>
      </c>
      <c r="G490" t="s">
        <v>945</v>
      </c>
      <c r="I490" t="s">
        <v>3779</v>
      </c>
      <c r="J490" t="s">
        <v>4121</v>
      </c>
      <c r="L490" t="s">
        <v>303</v>
      </c>
      <c r="M490" t="s">
        <v>6886</v>
      </c>
    </row>
    <row r="491" spans="6:13" x14ac:dyDescent="0.25">
      <c r="F491" t="s">
        <v>599</v>
      </c>
      <c r="G491" t="s">
        <v>960</v>
      </c>
      <c r="I491" t="s">
        <v>413</v>
      </c>
      <c r="J491" t="s">
        <v>2243</v>
      </c>
      <c r="L491" t="s">
        <v>7046</v>
      </c>
      <c r="M491" t="s">
        <v>7047</v>
      </c>
    </row>
    <row r="492" spans="6:13" x14ac:dyDescent="0.25">
      <c r="F492" t="s">
        <v>374</v>
      </c>
      <c r="G492" t="s">
        <v>1320</v>
      </c>
      <c r="I492" t="s">
        <v>331</v>
      </c>
      <c r="J492" t="s">
        <v>3617</v>
      </c>
      <c r="L492" t="s">
        <v>41</v>
      </c>
      <c r="M492" t="s">
        <v>5656</v>
      </c>
    </row>
    <row r="493" spans="6:13" x14ac:dyDescent="0.25">
      <c r="F493" t="s">
        <v>708</v>
      </c>
      <c r="G493" t="s">
        <v>990</v>
      </c>
      <c r="I493" t="s">
        <v>268</v>
      </c>
      <c r="J493" t="s">
        <v>4448</v>
      </c>
      <c r="L493" t="s">
        <v>294</v>
      </c>
      <c r="M493" t="s">
        <v>6186</v>
      </c>
    </row>
    <row r="494" spans="6:13" x14ac:dyDescent="0.25">
      <c r="F494" t="s">
        <v>718</v>
      </c>
      <c r="G494" t="s">
        <v>1038</v>
      </c>
      <c r="I494" t="s">
        <v>567</v>
      </c>
      <c r="J494" t="s">
        <v>2954</v>
      </c>
      <c r="L494" t="s">
        <v>41</v>
      </c>
      <c r="M494" t="s">
        <v>6848</v>
      </c>
    </row>
    <row r="495" spans="6:13" x14ac:dyDescent="0.25">
      <c r="F495" t="s">
        <v>708</v>
      </c>
      <c r="G495" t="s">
        <v>1131</v>
      </c>
      <c r="I495" t="s">
        <v>1944</v>
      </c>
      <c r="J495" t="s">
        <v>1945</v>
      </c>
      <c r="L495" t="s">
        <v>5933</v>
      </c>
      <c r="M495" t="s">
        <v>5939</v>
      </c>
    </row>
    <row r="496" spans="6:13" x14ac:dyDescent="0.25">
      <c r="F496" t="s">
        <v>41</v>
      </c>
      <c r="G496" t="s">
        <v>1330</v>
      </c>
      <c r="I496" t="s">
        <v>268</v>
      </c>
      <c r="J496" t="s">
        <v>7263</v>
      </c>
      <c r="L496" t="s">
        <v>5933</v>
      </c>
      <c r="M496" t="s">
        <v>5934</v>
      </c>
    </row>
    <row r="497" spans="6:13" x14ac:dyDescent="0.25">
      <c r="F497" t="s">
        <v>41</v>
      </c>
      <c r="G497" t="s">
        <v>1642</v>
      </c>
      <c r="I497" t="s">
        <v>44</v>
      </c>
      <c r="J497" t="s">
        <v>3263</v>
      </c>
      <c r="L497" t="s">
        <v>303</v>
      </c>
      <c r="M497" t="s">
        <v>5088</v>
      </c>
    </row>
    <row r="498" spans="6:13" x14ac:dyDescent="0.25">
      <c r="F498" t="s">
        <v>509</v>
      </c>
      <c r="G498" t="s">
        <v>1359</v>
      </c>
      <c r="I498" t="s">
        <v>268</v>
      </c>
      <c r="J498" t="s">
        <v>2633</v>
      </c>
      <c r="L498" t="s">
        <v>329</v>
      </c>
      <c r="M498" t="s">
        <v>6849</v>
      </c>
    </row>
    <row r="499" spans="6:13" x14ac:dyDescent="0.25">
      <c r="F499" t="s">
        <v>509</v>
      </c>
      <c r="G499" t="s">
        <v>1055</v>
      </c>
      <c r="I499" t="s">
        <v>3234</v>
      </c>
      <c r="J499" t="s">
        <v>3373</v>
      </c>
      <c r="L499" t="s">
        <v>303</v>
      </c>
      <c r="M499" t="s">
        <v>4942</v>
      </c>
    </row>
    <row r="500" spans="6:13" x14ac:dyDescent="0.25">
      <c r="F500" t="s">
        <v>820</v>
      </c>
      <c r="G500" t="s">
        <v>1523</v>
      </c>
      <c r="I500" t="s">
        <v>356</v>
      </c>
      <c r="J500" t="s">
        <v>1744</v>
      </c>
      <c r="L500" t="s">
        <v>486</v>
      </c>
      <c r="M500" t="s">
        <v>4873</v>
      </c>
    </row>
    <row r="501" spans="6:13" x14ac:dyDescent="0.25">
      <c r="F501" t="s">
        <v>303</v>
      </c>
      <c r="G501" t="s">
        <v>1295</v>
      </c>
      <c r="I501" t="s">
        <v>43</v>
      </c>
      <c r="J501" t="s">
        <v>3227</v>
      </c>
      <c r="L501" t="s">
        <v>303</v>
      </c>
      <c r="M501" t="s">
        <v>5540</v>
      </c>
    </row>
    <row r="502" spans="6:13" x14ac:dyDescent="0.25">
      <c r="F502" t="s">
        <v>329</v>
      </c>
      <c r="G502" t="s">
        <v>1453</v>
      </c>
      <c r="I502" t="s">
        <v>267</v>
      </c>
      <c r="J502" t="s">
        <v>3544</v>
      </c>
      <c r="L502" t="s">
        <v>327</v>
      </c>
      <c r="M502" t="s">
        <v>7068</v>
      </c>
    </row>
    <row r="503" spans="6:13" x14ac:dyDescent="0.25">
      <c r="F503" t="s">
        <v>102</v>
      </c>
      <c r="G503" t="s">
        <v>1329</v>
      </c>
      <c r="I503" t="s">
        <v>4746</v>
      </c>
      <c r="J503" t="s">
        <v>4747</v>
      </c>
      <c r="L503" t="s">
        <v>54</v>
      </c>
      <c r="M503" t="s">
        <v>7104</v>
      </c>
    </row>
    <row r="504" spans="6:13" x14ac:dyDescent="0.25">
      <c r="F504" t="s">
        <v>423</v>
      </c>
      <c r="G504" t="s">
        <v>1444</v>
      </c>
      <c r="I504" t="s">
        <v>329</v>
      </c>
      <c r="J504" t="s">
        <v>2498</v>
      </c>
      <c r="L504" t="s">
        <v>65</v>
      </c>
      <c r="M504" t="s">
        <v>5277</v>
      </c>
    </row>
    <row r="505" spans="6:13" x14ac:dyDescent="0.25">
      <c r="F505" t="s">
        <v>303</v>
      </c>
      <c r="G505" t="s">
        <v>1364</v>
      </c>
      <c r="I505" t="s">
        <v>267</v>
      </c>
      <c r="J505" t="s">
        <v>2569</v>
      </c>
      <c r="L505" t="s">
        <v>303</v>
      </c>
      <c r="M505" t="s">
        <v>5082</v>
      </c>
    </row>
    <row r="506" spans="6:13" x14ac:dyDescent="0.25">
      <c r="F506" t="s">
        <v>638</v>
      </c>
      <c r="G506" t="s">
        <v>1043</v>
      </c>
      <c r="I506" t="s">
        <v>11</v>
      </c>
      <c r="J506" t="s">
        <v>2192</v>
      </c>
      <c r="L506" t="s">
        <v>413</v>
      </c>
      <c r="M506" t="s">
        <v>5236</v>
      </c>
    </row>
    <row r="507" spans="6:13" x14ac:dyDescent="0.25">
      <c r="F507" t="s">
        <v>102</v>
      </c>
      <c r="G507" t="s">
        <v>1547</v>
      </c>
      <c r="I507" t="s">
        <v>3186</v>
      </c>
      <c r="J507" t="s">
        <v>3487</v>
      </c>
      <c r="L507" t="s">
        <v>322</v>
      </c>
      <c r="M507" t="s">
        <v>5413</v>
      </c>
    </row>
    <row r="508" spans="6:13" x14ac:dyDescent="0.25">
      <c r="F508" t="s">
        <v>439</v>
      </c>
      <c r="G508" t="s">
        <v>1098</v>
      </c>
      <c r="I508" t="s">
        <v>1925</v>
      </c>
      <c r="J508" t="s">
        <v>4127</v>
      </c>
      <c r="L508" t="s">
        <v>327</v>
      </c>
      <c r="M508" t="s">
        <v>6752</v>
      </c>
    </row>
    <row r="509" spans="6:13" x14ac:dyDescent="0.25">
      <c r="F509" t="s">
        <v>303</v>
      </c>
      <c r="G509" t="s">
        <v>981</v>
      </c>
      <c r="I509" t="s">
        <v>3551</v>
      </c>
      <c r="J509" t="s">
        <v>3552</v>
      </c>
      <c r="L509" t="s">
        <v>5852</v>
      </c>
      <c r="M509" t="s">
        <v>5853</v>
      </c>
    </row>
    <row r="510" spans="6:13" x14ac:dyDescent="0.25">
      <c r="F510" t="s">
        <v>374</v>
      </c>
      <c r="G510" t="s">
        <v>991</v>
      </c>
      <c r="I510" t="s">
        <v>1700</v>
      </c>
      <c r="J510" t="s">
        <v>1701</v>
      </c>
      <c r="L510" t="s">
        <v>423</v>
      </c>
      <c r="M510" t="s">
        <v>5208</v>
      </c>
    </row>
    <row r="511" spans="6:13" x14ac:dyDescent="0.25">
      <c r="F511" t="s">
        <v>640</v>
      </c>
      <c r="G511" t="s">
        <v>1517</v>
      </c>
      <c r="I511" t="s">
        <v>2108</v>
      </c>
      <c r="J511" t="s">
        <v>3613</v>
      </c>
      <c r="L511" t="s">
        <v>329</v>
      </c>
      <c r="M511" t="s">
        <v>6406</v>
      </c>
    </row>
    <row r="512" spans="6:13" x14ac:dyDescent="0.25">
      <c r="F512" t="s">
        <v>607</v>
      </c>
      <c r="G512" t="s">
        <v>1473</v>
      </c>
      <c r="I512" t="s">
        <v>3910</v>
      </c>
      <c r="J512" t="s">
        <v>3911</v>
      </c>
      <c r="L512" t="s">
        <v>5333</v>
      </c>
      <c r="M512" t="s">
        <v>5334</v>
      </c>
    </row>
    <row r="513" spans="6:13" x14ac:dyDescent="0.25">
      <c r="F513" t="s">
        <v>423</v>
      </c>
      <c r="G513" t="s">
        <v>1239</v>
      </c>
      <c r="I513" t="s">
        <v>356</v>
      </c>
      <c r="J513" t="s">
        <v>3581</v>
      </c>
      <c r="L513" t="s">
        <v>742</v>
      </c>
      <c r="M513" t="s">
        <v>5334</v>
      </c>
    </row>
    <row r="514" spans="6:13" x14ac:dyDescent="0.25">
      <c r="F514" t="s">
        <v>329</v>
      </c>
      <c r="G514" t="s">
        <v>1123</v>
      </c>
      <c r="I514" t="s">
        <v>268</v>
      </c>
      <c r="J514" t="s">
        <v>3563</v>
      </c>
      <c r="L514" t="s">
        <v>329</v>
      </c>
      <c r="M514" t="s">
        <v>6942</v>
      </c>
    </row>
    <row r="515" spans="6:13" x14ac:dyDescent="0.25">
      <c r="F515" t="s">
        <v>41</v>
      </c>
      <c r="G515" t="s">
        <v>1146</v>
      </c>
      <c r="I515" t="s">
        <v>267</v>
      </c>
      <c r="J515" t="s">
        <v>4502</v>
      </c>
      <c r="L515" t="s">
        <v>582</v>
      </c>
      <c r="M515" t="s">
        <v>5533</v>
      </c>
    </row>
    <row r="516" spans="6:13" x14ac:dyDescent="0.25">
      <c r="F516" t="s">
        <v>41</v>
      </c>
      <c r="G516" t="s">
        <v>963</v>
      </c>
      <c r="I516" t="s">
        <v>270</v>
      </c>
      <c r="J516" t="s">
        <v>2160</v>
      </c>
      <c r="L516" t="s">
        <v>582</v>
      </c>
      <c r="M516" t="s">
        <v>7016</v>
      </c>
    </row>
    <row r="517" spans="6:13" x14ac:dyDescent="0.25">
      <c r="F517" t="s">
        <v>303</v>
      </c>
      <c r="G517" t="s">
        <v>933</v>
      </c>
      <c r="I517" t="s">
        <v>3508</v>
      </c>
      <c r="J517" t="s">
        <v>4467</v>
      </c>
      <c r="L517" t="s">
        <v>68</v>
      </c>
      <c r="M517" t="s">
        <v>5056</v>
      </c>
    </row>
    <row r="518" spans="6:13" x14ac:dyDescent="0.25">
      <c r="F518" t="s">
        <v>701</v>
      </c>
      <c r="G518" t="s">
        <v>971</v>
      </c>
      <c r="I518" t="s">
        <v>43</v>
      </c>
      <c r="J518" t="s">
        <v>2120</v>
      </c>
      <c r="L518" t="s">
        <v>5933</v>
      </c>
      <c r="M518" t="s">
        <v>6637</v>
      </c>
    </row>
    <row r="519" spans="6:13" x14ac:dyDescent="0.25">
      <c r="F519" t="s">
        <v>667</v>
      </c>
      <c r="G519" t="s">
        <v>1515</v>
      </c>
      <c r="I519" t="s">
        <v>271</v>
      </c>
      <c r="J519" t="s">
        <v>3771</v>
      </c>
      <c r="L519" t="s">
        <v>484</v>
      </c>
      <c r="M519" t="s">
        <v>5349</v>
      </c>
    </row>
    <row r="520" spans="6:13" x14ac:dyDescent="0.25">
      <c r="F520" t="s">
        <v>374</v>
      </c>
      <c r="G520" t="s">
        <v>1574</v>
      </c>
      <c r="I520" t="s">
        <v>2552</v>
      </c>
      <c r="J520" t="s">
        <v>4738</v>
      </c>
      <c r="L520" t="s">
        <v>374</v>
      </c>
      <c r="M520" t="s">
        <v>4872</v>
      </c>
    </row>
    <row r="521" spans="6:13" x14ac:dyDescent="0.25">
      <c r="F521" t="s">
        <v>423</v>
      </c>
      <c r="G521" t="s">
        <v>1526</v>
      </c>
      <c r="I521" t="s">
        <v>1844</v>
      </c>
      <c r="J521" t="s">
        <v>1976</v>
      </c>
      <c r="L521" t="s">
        <v>41</v>
      </c>
      <c r="M521" t="s">
        <v>5120</v>
      </c>
    </row>
    <row r="522" spans="6:13" x14ac:dyDescent="0.25">
      <c r="F522" t="s">
        <v>374</v>
      </c>
      <c r="G522" t="s">
        <v>1113</v>
      </c>
      <c r="I522" t="s">
        <v>97</v>
      </c>
      <c r="J522" t="s">
        <v>4812</v>
      </c>
      <c r="L522" t="s">
        <v>129</v>
      </c>
      <c r="M522" t="s">
        <v>5670</v>
      </c>
    </row>
    <row r="523" spans="6:13" x14ac:dyDescent="0.25">
      <c r="F523" t="s">
        <v>423</v>
      </c>
      <c r="G523" t="s">
        <v>1040</v>
      </c>
      <c r="I523" t="s">
        <v>3583</v>
      </c>
      <c r="J523" t="s">
        <v>3584</v>
      </c>
      <c r="L523" t="s">
        <v>602</v>
      </c>
      <c r="M523" t="s">
        <v>6695</v>
      </c>
    </row>
    <row r="524" spans="6:13" x14ac:dyDescent="0.25">
      <c r="F524" t="s">
        <v>423</v>
      </c>
      <c r="G524" t="s">
        <v>1438</v>
      </c>
      <c r="I524" t="s">
        <v>329</v>
      </c>
      <c r="J524" t="s">
        <v>3589</v>
      </c>
      <c r="L524" t="s">
        <v>486</v>
      </c>
      <c r="M524" t="s">
        <v>5315</v>
      </c>
    </row>
    <row r="525" spans="6:13" x14ac:dyDescent="0.25">
      <c r="F525" t="s">
        <v>41</v>
      </c>
      <c r="G525" t="s">
        <v>922</v>
      </c>
      <c r="I525" t="s">
        <v>3149</v>
      </c>
      <c r="J525" t="s">
        <v>3150</v>
      </c>
      <c r="L525" t="s">
        <v>486</v>
      </c>
      <c r="M525" t="s">
        <v>5630</v>
      </c>
    </row>
    <row r="526" spans="6:13" x14ac:dyDescent="0.25">
      <c r="F526" t="s">
        <v>41</v>
      </c>
      <c r="G526" t="s">
        <v>1567</v>
      </c>
      <c r="I526" t="s">
        <v>97</v>
      </c>
      <c r="J526" t="s">
        <v>3650</v>
      </c>
      <c r="L526" t="s">
        <v>327</v>
      </c>
      <c r="M526" t="s">
        <v>6097</v>
      </c>
    </row>
    <row r="527" spans="6:13" x14ac:dyDescent="0.25">
      <c r="F527" t="s">
        <v>303</v>
      </c>
      <c r="G527" t="s">
        <v>1276</v>
      </c>
      <c r="I527" t="s">
        <v>413</v>
      </c>
      <c r="J527" t="s">
        <v>3425</v>
      </c>
      <c r="L527" t="s">
        <v>41</v>
      </c>
      <c r="M527" t="s">
        <v>5044</v>
      </c>
    </row>
    <row r="528" spans="6:13" x14ac:dyDescent="0.25">
      <c r="F528" t="s">
        <v>813</v>
      </c>
      <c r="G528" t="s">
        <v>1470</v>
      </c>
      <c r="I528" t="s">
        <v>3583</v>
      </c>
      <c r="J528" t="s">
        <v>3600</v>
      </c>
      <c r="L528" t="s">
        <v>329</v>
      </c>
      <c r="M528" t="s">
        <v>6461</v>
      </c>
    </row>
    <row r="529" spans="6:13" x14ac:dyDescent="0.25">
      <c r="F529" t="s">
        <v>784</v>
      </c>
      <c r="G529" t="s">
        <v>1360</v>
      </c>
      <c r="I529" t="s">
        <v>3889</v>
      </c>
      <c r="J529" t="s">
        <v>3890</v>
      </c>
      <c r="L529" t="s">
        <v>329</v>
      </c>
      <c r="M529" t="s">
        <v>4949</v>
      </c>
    </row>
    <row r="530" spans="6:13" x14ac:dyDescent="0.25">
      <c r="F530" t="s">
        <v>607</v>
      </c>
      <c r="G530" t="s">
        <v>1029</v>
      </c>
      <c r="I530" t="s">
        <v>1775</v>
      </c>
      <c r="J530" t="s">
        <v>2775</v>
      </c>
      <c r="L530" t="s">
        <v>5260</v>
      </c>
      <c r="M530" t="s">
        <v>5261</v>
      </c>
    </row>
    <row r="531" spans="6:13" x14ac:dyDescent="0.25">
      <c r="F531" t="s">
        <v>762</v>
      </c>
      <c r="G531" t="s">
        <v>1243</v>
      </c>
      <c r="I531" t="s">
        <v>309</v>
      </c>
      <c r="J531" t="s">
        <v>3520</v>
      </c>
      <c r="L531" t="s">
        <v>41</v>
      </c>
      <c r="M531" t="s">
        <v>6035</v>
      </c>
    </row>
    <row r="532" spans="6:13" x14ac:dyDescent="0.25">
      <c r="F532" t="s">
        <v>745</v>
      </c>
      <c r="G532" t="s">
        <v>1160</v>
      </c>
      <c r="I532" t="s">
        <v>3149</v>
      </c>
      <c r="J532" t="s">
        <v>3949</v>
      </c>
      <c r="L532" t="s">
        <v>329</v>
      </c>
      <c r="M532" t="s">
        <v>6465</v>
      </c>
    </row>
    <row r="533" spans="6:13" x14ac:dyDescent="0.25">
      <c r="F533" t="s">
        <v>439</v>
      </c>
      <c r="G533" t="s">
        <v>1619</v>
      </c>
      <c r="I533" t="s">
        <v>329</v>
      </c>
      <c r="J533" t="s">
        <v>3569</v>
      </c>
      <c r="L533" t="s">
        <v>6783</v>
      </c>
      <c r="M533" t="s">
        <v>6784</v>
      </c>
    </row>
    <row r="534" spans="6:13" x14ac:dyDescent="0.25">
      <c r="F534" t="s">
        <v>329</v>
      </c>
      <c r="G534" t="s">
        <v>1491</v>
      </c>
      <c r="I534" t="s">
        <v>2896</v>
      </c>
      <c r="J534" t="s">
        <v>2897</v>
      </c>
      <c r="L534" t="s">
        <v>413</v>
      </c>
      <c r="M534" t="s">
        <v>5287</v>
      </c>
    </row>
    <row r="535" spans="6:13" x14ac:dyDescent="0.25">
      <c r="F535" t="s">
        <v>102</v>
      </c>
      <c r="G535" t="s">
        <v>1591</v>
      </c>
      <c r="I535" t="s">
        <v>43</v>
      </c>
      <c r="J535" t="s">
        <v>3168</v>
      </c>
      <c r="L535" t="s">
        <v>41</v>
      </c>
      <c r="M535" t="s">
        <v>6832</v>
      </c>
    </row>
    <row r="536" spans="6:13" x14ac:dyDescent="0.25">
      <c r="F536" t="s">
        <v>41</v>
      </c>
      <c r="G536" t="s">
        <v>1662</v>
      </c>
      <c r="I536" t="s">
        <v>270</v>
      </c>
      <c r="J536" t="s">
        <v>3272</v>
      </c>
      <c r="L536" t="s">
        <v>413</v>
      </c>
      <c r="M536" t="s">
        <v>5097</v>
      </c>
    </row>
    <row r="537" spans="6:13" x14ac:dyDescent="0.25">
      <c r="F537" t="s">
        <v>374</v>
      </c>
      <c r="G537" t="s">
        <v>1212</v>
      </c>
      <c r="I537" t="s">
        <v>2831</v>
      </c>
      <c r="J537" t="s">
        <v>2832</v>
      </c>
      <c r="L537" t="s">
        <v>41</v>
      </c>
      <c r="M537" t="s">
        <v>5570</v>
      </c>
    </row>
    <row r="538" spans="6:13" x14ac:dyDescent="0.25">
      <c r="F538" t="s">
        <v>303</v>
      </c>
      <c r="G538" t="s">
        <v>1298</v>
      </c>
      <c r="I538" t="s">
        <v>272</v>
      </c>
      <c r="J538" t="s">
        <v>3122</v>
      </c>
      <c r="L538" t="s">
        <v>329</v>
      </c>
      <c r="M538" t="s">
        <v>5357</v>
      </c>
    </row>
    <row r="539" spans="6:13" x14ac:dyDescent="0.25">
      <c r="F539" t="s">
        <v>41</v>
      </c>
      <c r="G539" t="s">
        <v>1165</v>
      </c>
      <c r="I539" t="s">
        <v>426</v>
      </c>
      <c r="J539" t="s">
        <v>4767</v>
      </c>
      <c r="L539" t="s">
        <v>413</v>
      </c>
      <c r="M539" t="s">
        <v>6326</v>
      </c>
    </row>
    <row r="540" spans="6:13" x14ac:dyDescent="0.25">
      <c r="F540" t="s">
        <v>329</v>
      </c>
      <c r="G540" t="s">
        <v>1647</v>
      </c>
      <c r="I540" t="s">
        <v>270</v>
      </c>
      <c r="J540" t="s">
        <v>1919</v>
      </c>
      <c r="L540" t="s">
        <v>329</v>
      </c>
      <c r="M540" t="s">
        <v>5797</v>
      </c>
    </row>
    <row r="541" spans="6:13" x14ac:dyDescent="0.25">
      <c r="F541" t="s">
        <v>329</v>
      </c>
      <c r="G541" t="s">
        <v>1099</v>
      </c>
      <c r="I541" t="s">
        <v>271</v>
      </c>
      <c r="J541" t="s">
        <v>2166</v>
      </c>
      <c r="L541" t="s">
        <v>41</v>
      </c>
      <c r="M541" t="s">
        <v>6512</v>
      </c>
    </row>
    <row r="542" spans="6:13" x14ac:dyDescent="0.25">
      <c r="F542" t="s">
        <v>435</v>
      </c>
      <c r="G542" t="s">
        <v>1410</v>
      </c>
      <c r="I542" t="s">
        <v>3898</v>
      </c>
      <c r="J542" t="s">
        <v>3899</v>
      </c>
      <c r="L542" t="s">
        <v>484</v>
      </c>
      <c r="M542" t="s">
        <v>5521</v>
      </c>
    </row>
    <row r="543" spans="6:13" x14ac:dyDescent="0.25">
      <c r="F543" t="s">
        <v>41</v>
      </c>
      <c r="G543" t="s">
        <v>1639</v>
      </c>
      <c r="I543" t="s">
        <v>4613</v>
      </c>
      <c r="J543" t="s">
        <v>4614</v>
      </c>
      <c r="L543" t="s">
        <v>50</v>
      </c>
      <c r="M543" t="s">
        <v>5507</v>
      </c>
    </row>
    <row r="544" spans="6:13" x14ac:dyDescent="0.25">
      <c r="F544" t="s">
        <v>329</v>
      </c>
      <c r="G544" t="s">
        <v>1332</v>
      </c>
      <c r="I544" t="s">
        <v>3434</v>
      </c>
      <c r="J544" t="s">
        <v>3435</v>
      </c>
      <c r="L544" t="s">
        <v>41</v>
      </c>
      <c r="M544" t="s">
        <v>6831</v>
      </c>
    </row>
    <row r="545" spans="6:13" x14ac:dyDescent="0.25">
      <c r="F545" t="s">
        <v>640</v>
      </c>
      <c r="G545" t="s">
        <v>1648</v>
      </c>
      <c r="I545" t="s">
        <v>268</v>
      </c>
      <c r="J545" t="s">
        <v>2153</v>
      </c>
      <c r="L545" t="s">
        <v>742</v>
      </c>
      <c r="M545" t="s">
        <v>5320</v>
      </c>
    </row>
    <row r="546" spans="6:13" x14ac:dyDescent="0.25">
      <c r="F546" t="s">
        <v>102</v>
      </c>
      <c r="G546" t="s">
        <v>1407</v>
      </c>
      <c r="I546" t="s">
        <v>781</v>
      </c>
      <c r="J546" t="s">
        <v>7264</v>
      </c>
      <c r="L546" t="s">
        <v>5333</v>
      </c>
      <c r="M546" t="s">
        <v>5320</v>
      </c>
    </row>
    <row r="547" spans="6:13" x14ac:dyDescent="0.25">
      <c r="F547" t="s">
        <v>294</v>
      </c>
      <c r="G547" t="s">
        <v>1270</v>
      </c>
      <c r="I547" t="s">
        <v>267</v>
      </c>
      <c r="J547" t="s">
        <v>1684</v>
      </c>
      <c r="L547" t="s">
        <v>327</v>
      </c>
      <c r="M547" t="s">
        <v>6558</v>
      </c>
    </row>
    <row r="548" spans="6:13" x14ac:dyDescent="0.25">
      <c r="F548" t="s">
        <v>599</v>
      </c>
      <c r="G548" t="s">
        <v>1337</v>
      </c>
      <c r="I548" t="s">
        <v>2492</v>
      </c>
      <c r="J548" t="s">
        <v>3908</v>
      </c>
      <c r="L548" t="s">
        <v>419</v>
      </c>
      <c r="M548" t="s">
        <v>5078</v>
      </c>
    </row>
    <row r="549" spans="6:13" x14ac:dyDescent="0.25">
      <c r="F549" t="s">
        <v>329</v>
      </c>
      <c r="G549" t="s">
        <v>1632</v>
      </c>
      <c r="I549" t="s">
        <v>2657</v>
      </c>
      <c r="J549" t="s">
        <v>2858</v>
      </c>
      <c r="L549" t="s">
        <v>130</v>
      </c>
      <c r="M549" t="s">
        <v>6947</v>
      </c>
    </row>
    <row r="550" spans="6:13" x14ac:dyDescent="0.25">
      <c r="F550" t="s">
        <v>674</v>
      </c>
      <c r="G550" t="s">
        <v>864</v>
      </c>
      <c r="I550" t="s">
        <v>329</v>
      </c>
      <c r="J550" t="s">
        <v>1868</v>
      </c>
      <c r="L550" t="s">
        <v>41</v>
      </c>
      <c r="M550" t="s">
        <v>6182</v>
      </c>
    </row>
    <row r="551" spans="6:13" x14ac:dyDescent="0.25">
      <c r="F551" t="s">
        <v>364</v>
      </c>
      <c r="G551" t="s">
        <v>1217</v>
      </c>
      <c r="I551" t="s">
        <v>2873</v>
      </c>
      <c r="J551" t="s">
        <v>2874</v>
      </c>
      <c r="L551" t="s">
        <v>130</v>
      </c>
      <c r="M551" t="s">
        <v>6599</v>
      </c>
    </row>
    <row r="552" spans="6:13" x14ac:dyDescent="0.25">
      <c r="F552" t="s">
        <v>509</v>
      </c>
      <c r="G552" t="s">
        <v>901</v>
      </c>
      <c r="I552" t="s">
        <v>99</v>
      </c>
      <c r="J552" t="s">
        <v>3426</v>
      </c>
      <c r="L552" t="s">
        <v>43</v>
      </c>
      <c r="M552" t="s">
        <v>6660</v>
      </c>
    </row>
    <row r="553" spans="6:13" x14ac:dyDescent="0.25">
      <c r="F553" t="s">
        <v>758</v>
      </c>
      <c r="G553" t="s">
        <v>1229</v>
      </c>
      <c r="I553" t="s">
        <v>2282</v>
      </c>
      <c r="J553" t="s">
        <v>4624</v>
      </c>
      <c r="L553" t="s">
        <v>419</v>
      </c>
      <c r="M553" t="s">
        <v>5079</v>
      </c>
    </row>
    <row r="554" spans="6:13" x14ac:dyDescent="0.25">
      <c r="F554" t="s">
        <v>329</v>
      </c>
      <c r="G554" t="s">
        <v>1507</v>
      </c>
      <c r="I554" t="s">
        <v>7190</v>
      </c>
      <c r="J554" t="s">
        <v>3717</v>
      </c>
      <c r="L554" t="s">
        <v>130</v>
      </c>
      <c r="M554" t="s">
        <v>7197</v>
      </c>
    </row>
    <row r="555" spans="6:13" x14ac:dyDescent="0.25">
      <c r="F555" t="s">
        <v>693</v>
      </c>
      <c r="G555" t="s">
        <v>1440</v>
      </c>
      <c r="I555" t="s">
        <v>130</v>
      </c>
      <c r="J555" t="s">
        <v>2921</v>
      </c>
      <c r="L555" t="s">
        <v>327</v>
      </c>
      <c r="M555" t="s">
        <v>5902</v>
      </c>
    </row>
    <row r="556" spans="6:13" x14ac:dyDescent="0.25">
      <c r="F556" t="s">
        <v>818</v>
      </c>
      <c r="G556" t="s">
        <v>1521</v>
      </c>
      <c r="I556" t="s">
        <v>1775</v>
      </c>
      <c r="J556" t="s">
        <v>1776</v>
      </c>
      <c r="L556" t="s">
        <v>413</v>
      </c>
      <c r="M556" t="s">
        <v>6484</v>
      </c>
    </row>
    <row r="557" spans="6:13" x14ac:dyDescent="0.25">
      <c r="F557" t="s">
        <v>41</v>
      </c>
      <c r="G557" t="s">
        <v>1253</v>
      </c>
      <c r="I557" t="s">
        <v>2295</v>
      </c>
      <c r="J557" t="s">
        <v>3472</v>
      </c>
      <c r="L557" t="s">
        <v>419</v>
      </c>
      <c r="M557" t="s">
        <v>5149</v>
      </c>
    </row>
    <row r="558" spans="6:13" x14ac:dyDescent="0.25">
      <c r="F558" t="s">
        <v>607</v>
      </c>
      <c r="G558" t="s">
        <v>1455</v>
      </c>
      <c r="I558" t="s">
        <v>2282</v>
      </c>
      <c r="J558" t="s">
        <v>2283</v>
      </c>
      <c r="L558" t="s">
        <v>423</v>
      </c>
      <c r="M558" t="s">
        <v>5716</v>
      </c>
    </row>
    <row r="559" spans="6:13" x14ac:dyDescent="0.25">
      <c r="F559" t="s">
        <v>607</v>
      </c>
      <c r="G559" t="s">
        <v>1322</v>
      </c>
      <c r="I559" t="s">
        <v>267</v>
      </c>
      <c r="J559" t="s">
        <v>2272</v>
      </c>
      <c r="L559" t="s">
        <v>413</v>
      </c>
      <c r="M559" t="s">
        <v>5870</v>
      </c>
    </row>
    <row r="560" spans="6:13" x14ac:dyDescent="0.25">
      <c r="F560" t="s">
        <v>775</v>
      </c>
      <c r="G560" t="s">
        <v>1387</v>
      </c>
      <c r="I560" t="s">
        <v>2282</v>
      </c>
      <c r="J560" t="s">
        <v>3432</v>
      </c>
      <c r="L560" t="s">
        <v>130</v>
      </c>
      <c r="M560" t="s">
        <v>5527</v>
      </c>
    </row>
    <row r="561" spans="6:13" x14ac:dyDescent="0.25">
      <c r="F561" t="s">
        <v>439</v>
      </c>
      <c r="G561" t="s">
        <v>1226</v>
      </c>
      <c r="I561" t="s">
        <v>1844</v>
      </c>
      <c r="J561" t="s">
        <v>4021</v>
      </c>
      <c r="L561" t="s">
        <v>68</v>
      </c>
      <c r="M561" t="s">
        <v>6431</v>
      </c>
    </row>
    <row r="562" spans="6:13" x14ac:dyDescent="0.25">
      <c r="F562" t="s">
        <v>674</v>
      </c>
      <c r="G562" t="s">
        <v>7218</v>
      </c>
      <c r="I562" t="s">
        <v>413</v>
      </c>
      <c r="J562" t="s">
        <v>7270</v>
      </c>
      <c r="L562" t="s">
        <v>582</v>
      </c>
      <c r="M562" t="s">
        <v>5659</v>
      </c>
    </row>
    <row r="563" spans="6:13" x14ac:dyDescent="0.25">
      <c r="F563" t="s">
        <v>509</v>
      </c>
      <c r="G563" t="s">
        <v>1657</v>
      </c>
      <c r="I563" t="s">
        <v>429</v>
      </c>
      <c r="J563" t="s">
        <v>3565</v>
      </c>
      <c r="L563" t="s">
        <v>413</v>
      </c>
      <c r="M563" t="s">
        <v>5788</v>
      </c>
    </row>
    <row r="564" spans="6:13" x14ac:dyDescent="0.25">
      <c r="F564" t="s">
        <v>804</v>
      </c>
      <c r="G564" t="s">
        <v>1431</v>
      </c>
      <c r="I564" t="s">
        <v>1861</v>
      </c>
      <c r="J564" t="s">
        <v>1862</v>
      </c>
      <c r="L564" t="s">
        <v>41</v>
      </c>
      <c r="M564" t="s">
        <v>6498</v>
      </c>
    </row>
    <row r="565" spans="6:13" x14ac:dyDescent="0.25">
      <c r="F565" t="s">
        <v>808</v>
      </c>
      <c r="G565" t="s">
        <v>1462</v>
      </c>
      <c r="I565" t="s">
        <v>292</v>
      </c>
      <c r="J565" t="s">
        <v>4474</v>
      </c>
      <c r="L565" t="s">
        <v>582</v>
      </c>
      <c r="M565" t="s">
        <v>5099</v>
      </c>
    </row>
    <row r="566" spans="6:13" x14ac:dyDescent="0.25">
      <c r="F566" t="s">
        <v>831</v>
      </c>
      <c r="G566" t="s">
        <v>1589</v>
      </c>
      <c r="I566" t="s">
        <v>292</v>
      </c>
      <c r="J566" t="s">
        <v>4345</v>
      </c>
      <c r="L566" t="s">
        <v>130</v>
      </c>
      <c r="M566" t="s">
        <v>5658</v>
      </c>
    </row>
    <row r="567" spans="6:13" x14ac:dyDescent="0.25">
      <c r="F567" t="s">
        <v>680</v>
      </c>
      <c r="G567" t="s">
        <v>884</v>
      </c>
      <c r="I567" t="s">
        <v>267</v>
      </c>
      <c r="J567" t="s">
        <v>4035</v>
      </c>
      <c r="L567" t="s">
        <v>484</v>
      </c>
      <c r="M567" t="s">
        <v>6692</v>
      </c>
    </row>
    <row r="568" spans="6:13" x14ac:dyDescent="0.25">
      <c r="F568" t="s">
        <v>792</v>
      </c>
      <c r="G568" t="s">
        <v>1395</v>
      </c>
      <c r="I568" t="s">
        <v>334</v>
      </c>
      <c r="J568" t="s">
        <v>2020</v>
      </c>
      <c r="L568" t="s">
        <v>130</v>
      </c>
      <c r="M568" t="s">
        <v>5890</v>
      </c>
    </row>
    <row r="569" spans="6:13" x14ac:dyDescent="0.25">
      <c r="F569" t="s">
        <v>752</v>
      </c>
      <c r="G569" t="s">
        <v>1204</v>
      </c>
      <c r="I569" t="s">
        <v>2113</v>
      </c>
      <c r="J569" t="s">
        <v>2178</v>
      </c>
      <c r="L569" t="s">
        <v>130</v>
      </c>
      <c r="M569" t="s">
        <v>7035</v>
      </c>
    </row>
    <row r="570" spans="6:13" x14ac:dyDescent="0.25">
      <c r="F570" t="s">
        <v>700</v>
      </c>
      <c r="G570" t="s">
        <v>965</v>
      </c>
      <c r="I570" t="s">
        <v>415</v>
      </c>
      <c r="J570" t="s">
        <v>3608</v>
      </c>
      <c r="L570" t="s">
        <v>413</v>
      </c>
      <c r="M570" t="s">
        <v>5640</v>
      </c>
    </row>
    <row r="571" spans="6:13" x14ac:dyDescent="0.25">
      <c r="F571" t="s">
        <v>667</v>
      </c>
      <c r="G571" t="s">
        <v>847</v>
      </c>
      <c r="I571" t="s">
        <v>329</v>
      </c>
      <c r="J571" t="s">
        <v>3774</v>
      </c>
      <c r="L571" t="s">
        <v>5118</v>
      </c>
      <c r="M571" t="s">
        <v>5119</v>
      </c>
    </row>
    <row r="572" spans="6:13" x14ac:dyDescent="0.25">
      <c r="F572" t="s">
        <v>636</v>
      </c>
      <c r="G572" t="s">
        <v>1534</v>
      </c>
      <c r="I572" t="s">
        <v>1741</v>
      </c>
      <c r="J572" t="s">
        <v>3327</v>
      </c>
      <c r="L572" t="s">
        <v>43</v>
      </c>
      <c r="M572" t="s">
        <v>6932</v>
      </c>
    </row>
    <row r="573" spans="6:13" x14ac:dyDescent="0.25">
      <c r="F573" t="s">
        <v>802</v>
      </c>
      <c r="G573" t="s">
        <v>1427</v>
      </c>
      <c r="I573" t="s">
        <v>3345</v>
      </c>
      <c r="J573" t="s">
        <v>4154</v>
      </c>
      <c r="L573" t="s">
        <v>423</v>
      </c>
      <c r="M573" t="s">
        <v>5591</v>
      </c>
    </row>
    <row r="574" spans="6:13" x14ac:dyDescent="0.25">
      <c r="F574" t="s">
        <v>329</v>
      </c>
      <c r="G574" t="s">
        <v>1150</v>
      </c>
      <c r="I574" t="s">
        <v>3779</v>
      </c>
      <c r="J574" t="s">
        <v>3780</v>
      </c>
      <c r="L574" t="s">
        <v>7190</v>
      </c>
      <c r="M574" t="s">
        <v>5744</v>
      </c>
    </row>
    <row r="575" spans="6:13" x14ac:dyDescent="0.25">
      <c r="F575" t="s">
        <v>329</v>
      </c>
      <c r="G575" t="s">
        <v>1297</v>
      </c>
      <c r="I575" t="s">
        <v>130</v>
      </c>
      <c r="J575" t="s">
        <v>2056</v>
      </c>
      <c r="L575" t="s">
        <v>413</v>
      </c>
      <c r="M575" t="s">
        <v>5148</v>
      </c>
    </row>
    <row r="576" spans="6:13" x14ac:dyDescent="0.25">
      <c r="F576" t="s">
        <v>329</v>
      </c>
      <c r="G576" t="s">
        <v>951</v>
      </c>
      <c r="I576" t="s">
        <v>3377</v>
      </c>
      <c r="J576" t="s">
        <v>4475</v>
      </c>
      <c r="L576" t="s">
        <v>6444</v>
      </c>
      <c r="M576" t="s">
        <v>6445</v>
      </c>
    </row>
    <row r="577" spans="6:13" x14ac:dyDescent="0.25">
      <c r="F577" t="s">
        <v>327</v>
      </c>
      <c r="G577" t="s">
        <v>1598</v>
      </c>
      <c r="I577" t="s">
        <v>3377</v>
      </c>
      <c r="J577" t="s">
        <v>4673</v>
      </c>
      <c r="L577" t="s">
        <v>130</v>
      </c>
      <c r="M577" t="s">
        <v>5075</v>
      </c>
    </row>
    <row r="578" spans="6:13" x14ac:dyDescent="0.25">
      <c r="F578" t="s">
        <v>329</v>
      </c>
      <c r="G578" t="s">
        <v>931</v>
      </c>
      <c r="I578" t="s">
        <v>43</v>
      </c>
      <c r="J578" t="s">
        <v>3004</v>
      </c>
      <c r="L578" t="s">
        <v>6993</v>
      </c>
      <c r="M578" t="s">
        <v>6994</v>
      </c>
    </row>
    <row r="579" spans="6:13" x14ac:dyDescent="0.25">
      <c r="F579" t="s">
        <v>707</v>
      </c>
      <c r="G579" t="s">
        <v>1035</v>
      </c>
      <c r="I579" t="s">
        <v>415</v>
      </c>
      <c r="J579" t="s">
        <v>4081</v>
      </c>
      <c r="L579" t="s">
        <v>25</v>
      </c>
      <c r="M579" t="s">
        <v>6464</v>
      </c>
    </row>
    <row r="580" spans="6:13" x14ac:dyDescent="0.25">
      <c r="F580" t="s">
        <v>44</v>
      </c>
      <c r="G580" t="s">
        <v>856</v>
      </c>
      <c r="I580" t="s">
        <v>3686</v>
      </c>
      <c r="J580" t="s">
        <v>3687</v>
      </c>
      <c r="L580" t="s">
        <v>5861</v>
      </c>
      <c r="M580" t="s">
        <v>6967</v>
      </c>
    </row>
    <row r="581" spans="6:13" x14ac:dyDescent="0.25">
      <c r="F581" t="s">
        <v>50</v>
      </c>
      <c r="G581" t="s">
        <v>911</v>
      </c>
      <c r="I581" t="s">
        <v>2282</v>
      </c>
      <c r="J581" t="s">
        <v>4043</v>
      </c>
      <c r="L581" t="s">
        <v>602</v>
      </c>
      <c r="M581" t="s">
        <v>6323</v>
      </c>
    </row>
    <row r="582" spans="6:13" x14ac:dyDescent="0.25">
      <c r="F582" t="s">
        <v>41</v>
      </c>
      <c r="G582" t="s">
        <v>1132</v>
      </c>
      <c r="I582" t="s">
        <v>3590</v>
      </c>
      <c r="J582" t="s">
        <v>3591</v>
      </c>
      <c r="L582" t="s">
        <v>484</v>
      </c>
      <c r="M582" t="s">
        <v>4930</v>
      </c>
    </row>
    <row r="583" spans="6:13" x14ac:dyDescent="0.25">
      <c r="F583" t="s">
        <v>686</v>
      </c>
      <c r="G583" t="s">
        <v>903</v>
      </c>
      <c r="I583" t="s">
        <v>4579</v>
      </c>
      <c r="J583" t="s">
        <v>4580</v>
      </c>
      <c r="L583" t="s">
        <v>43</v>
      </c>
      <c r="M583" t="s">
        <v>6223</v>
      </c>
    </row>
    <row r="584" spans="6:13" x14ac:dyDescent="0.25">
      <c r="F584" t="s">
        <v>783</v>
      </c>
      <c r="G584" t="s">
        <v>1350</v>
      </c>
      <c r="I584" t="s">
        <v>44</v>
      </c>
      <c r="J584" t="s">
        <v>2228</v>
      </c>
      <c r="L584" t="s">
        <v>413</v>
      </c>
      <c r="M584" t="s">
        <v>6986</v>
      </c>
    </row>
    <row r="585" spans="6:13" x14ac:dyDescent="0.25">
      <c r="F585" t="s">
        <v>789</v>
      </c>
      <c r="G585" t="s">
        <v>1380</v>
      </c>
      <c r="I585" t="s">
        <v>329</v>
      </c>
      <c r="J585" t="s">
        <v>3498</v>
      </c>
      <c r="L585" t="s">
        <v>41</v>
      </c>
      <c r="M585" t="s">
        <v>6322</v>
      </c>
    </row>
    <row r="586" spans="6:13" x14ac:dyDescent="0.25">
      <c r="F586" t="s">
        <v>375</v>
      </c>
      <c r="G586" t="s">
        <v>844</v>
      </c>
      <c r="I586" t="s">
        <v>2665</v>
      </c>
      <c r="J586" t="s">
        <v>2666</v>
      </c>
      <c r="L586" t="s">
        <v>602</v>
      </c>
      <c r="M586" t="s">
        <v>6583</v>
      </c>
    </row>
    <row r="587" spans="6:13" x14ac:dyDescent="0.25">
      <c r="F587" t="s">
        <v>602</v>
      </c>
      <c r="G587" t="s">
        <v>1218</v>
      </c>
      <c r="I587" t="s">
        <v>1741</v>
      </c>
      <c r="J587" t="s">
        <v>2271</v>
      </c>
      <c r="L587" t="s">
        <v>484</v>
      </c>
      <c r="M587" t="s">
        <v>6094</v>
      </c>
    </row>
    <row r="588" spans="6:13" x14ac:dyDescent="0.25">
      <c r="F588" t="s">
        <v>707</v>
      </c>
      <c r="G588" t="s">
        <v>1466</v>
      </c>
      <c r="I588" t="s">
        <v>2988</v>
      </c>
      <c r="J588" t="s">
        <v>2989</v>
      </c>
      <c r="L588" t="s">
        <v>419</v>
      </c>
      <c r="M588" t="s">
        <v>7003</v>
      </c>
    </row>
    <row r="589" spans="6:13" x14ac:dyDescent="0.25">
      <c r="F589" t="s">
        <v>102</v>
      </c>
      <c r="G589" t="s">
        <v>912</v>
      </c>
      <c r="I589" t="s">
        <v>2282</v>
      </c>
      <c r="J589" t="s">
        <v>3336</v>
      </c>
      <c r="L589" t="s">
        <v>43</v>
      </c>
      <c r="M589" t="s">
        <v>6038</v>
      </c>
    </row>
    <row r="590" spans="6:13" x14ac:dyDescent="0.25">
      <c r="F590" t="s">
        <v>693</v>
      </c>
      <c r="G590" t="s">
        <v>1333</v>
      </c>
      <c r="I590" t="s">
        <v>50</v>
      </c>
      <c r="J590" t="s">
        <v>2422</v>
      </c>
      <c r="L590" t="s">
        <v>5258</v>
      </c>
      <c r="M590" t="s">
        <v>5259</v>
      </c>
    </row>
    <row r="591" spans="6:13" x14ac:dyDescent="0.25">
      <c r="F591" t="s">
        <v>713</v>
      </c>
      <c r="G591" t="s">
        <v>1559</v>
      </c>
      <c r="I591" t="s">
        <v>2511</v>
      </c>
      <c r="J591" t="s">
        <v>4563</v>
      </c>
      <c r="L591" t="s">
        <v>419</v>
      </c>
      <c r="M591" t="s">
        <v>6061</v>
      </c>
    </row>
    <row r="592" spans="6:13" x14ac:dyDescent="0.25">
      <c r="F592" t="s">
        <v>775</v>
      </c>
      <c r="G592" t="s">
        <v>1328</v>
      </c>
      <c r="I592" t="s">
        <v>2671</v>
      </c>
      <c r="J592" t="s">
        <v>2672</v>
      </c>
      <c r="L592" t="s">
        <v>303</v>
      </c>
      <c r="M592" t="s">
        <v>5911</v>
      </c>
    </row>
    <row r="593" spans="6:13" x14ac:dyDescent="0.25">
      <c r="F593" t="s">
        <v>703</v>
      </c>
      <c r="G593" t="s">
        <v>977</v>
      </c>
      <c r="I593" t="s">
        <v>356</v>
      </c>
      <c r="J593" t="s">
        <v>1885</v>
      </c>
      <c r="L593" t="s">
        <v>419</v>
      </c>
      <c r="M593" t="s">
        <v>6361</v>
      </c>
    </row>
    <row r="594" spans="6:13" x14ac:dyDescent="0.25">
      <c r="F594" t="s">
        <v>638</v>
      </c>
      <c r="G594" t="s">
        <v>1059</v>
      </c>
      <c r="I594" t="s">
        <v>309</v>
      </c>
      <c r="J594" t="s">
        <v>1864</v>
      </c>
      <c r="L594" t="s">
        <v>5109</v>
      </c>
      <c r="M594" t="s">
        <v>5110</v>
      </c>
    </row>
    <row r="595" spans="6:13" x14ac:dyDescent="0.25">
      <c r="F595" t="s">
        <v>713</v>
      </c>
      <c r="G595" t="s">
        <v>1408</v>
      </c>
      <c r="I595" t="s">
        <v>3094</v>
      </c>
      <c r="J595" t="s">
        <v>3095</v>
      </c>
      <c r="L595" t="s">
        <v>728</v>
      </c>
      <c r="M595" t="s">
        <v>5192</v>
      </c>
    </row>
    <row r="596" spans="6:13" x14ac:dyDescent="0.25">
      <c r="F596" t="s">
        <v>742</v>
      </c>
      <c r="G596" t="s">
        <v>1143</v>
      </c>
      <c r="I596" t="s">
        <v>1814</v>
      </c>
      <c r="J596" t="s">
        <v>1815</v>
      </c>
      <c r="L596" t="s">
        <v>41</v>
      </c>
      <c r="M596" t="s">
        <v>7063</v>
      </c>
    </row>
    <row r="597" spans="6:13" x14ac:dyDescent="0.25">
      <c r="F597" t="s">
        <v>707</v>
      </c>
      <c r="G597" t="s">
        <v>1003</v>
      </c>
      <c r="I597" t="s">
        <v>16</v>
      </c>
      <c r="J597" t="s">
        <v>3228</v>
      </c>
      <c r="L597" t="s">
        <v>6556</v>
      </c>
      <c r="M597" t="s">
        <v>6557</v>
      </c>
    </row>
    <row r="598" spans="6:13" x14ac:dyDescent="0.25">
      <c r="F598" t="s">
        <v>836</v>
      </c>
      <c r="G598" t="s">
        <v>1608</v>
      </c>
      <c r="I598" t="s">
        <v>1931</v>
      </c>
      <c r="J598" t="s">
        <v>2748</v>
      </c>
      <c r="L598" t="s">
        <v>6013</v>
      </c>
      <c r="M598" t="s">
        <v>6014</v>
      </c>
    </row>
    <row r="599" spans="6:13" x14ac:dyDescent="0.25">
      <c r="F599" t="s">
        <v>835</v>
      </c>
      <c r="G599" t="s">
        <v>1607</v>
      </c>
      <c r="I599" t="s">
        <v>1823</v>
      </c>
      <c r="J599" t="s">
        <v>1824</v>
      </c>
      <c r="L599" t="s">
        <v>294</v>
      </c>
      <c r="M599" t="s">
        <v>5991</v>
      </c>
    </row>
    <row r="600" spans="6:13" x14ac:dyDescent="0.25">
      <c r="F600" t="s">
        <v>102</v>
      </c>
      <c r="G600" t="s">
        <v>1000</v>
      </c>
      <c r="I600" t="s">
        <v>415</v>
      </c>
      <c r="J600" t="s">
        <v>2932</v>
      </c>
      <c r="L600" t="s">
        <v>602</v>
      </c>
      <c r="M600" t="s">
        <v>4916</v>
      </c>
    </row>
    <row r="601" spans="6:13" x14ac:dyDescent="0.25">
      <c r="F601" t="s">
        <v>661</v>
      </c>
      <c r="G601" t="s">
        <v>1653</v>
      </c>
      <c r="I601" t="s">
        <v>415</v>
      </c>
      <c r="J601" t="s">
        <v>4138</v>
      </c>
      <c r="L601" t="s">
        <v>69</v>
      </c>
      <c r="M601" t="s">
        <v>5589</v>
      </c>
    </row>
    <row r="602" spans="6:13" x14ac:dyDescent="0.25">
      <c r="F602" t="s">
        <v>680</v>
      </c>
      <c r="G602" t="s">
        <v>1415</v>
      </c>
      <c r="I602" t="s">
        <v>358</v>
      </c>
      <c r="J602" t="s">
        <v>2583</v>
      </c>
      <c r="L602" t="s">
        <v>484</v>
      </c>
      <c r="M602" t="s">
        <v>6420</v>
      </c>
    </row>
    <row r="603" spans="6:13" x14ac:dyDescent="0.25">
      <c r="F603" t="s">
        <v>509</v>
      </c>
      <c r="G603" t="s">
        <v>1318</v>
      </c>
      <c r="I603" t="s">
        <v>329</v>
      </c>
      <c r="J603" t="s">
        <v>3078</v>
      </c>
      <c r="L603" t="s">
        <v>40</v>
      </c>
      <c r="M603" t="s">
        <v>4973</v>
      </c>
    </row>
    <row r="604" spans="6:13" x14ac:dyDescent="0.25">
      <c r="F604" t="s">
        <v>771</v>
      </c>
      <c r="G604" t="s">
        <v>1310</v>
      </c>
      <c r="I604" t="s">
        <v>44</v>
      </c>
      <c r="J604" t="s">
        <v>2003</v>
      </c>
      <c r="L604" t="s">
        <v>484</v>
      </c>
      <c r="M604" t="s">
        <v>5652</v>
      </c>
    </row>
    <row r="605" spans="6:13" x14ac:dyDescent="0.25">
      <c r="F605" t="s">
        <v>102</v>
      </c>
      <c r="G605" t="s">
        <v>1244</v>
      </c>
      <c r="I605" t="s">
        <v>4088</v>
      </c>
      <c r="J605" t="s">
        <v>4089</v>
      </c>
      <c r="L605" t="s">
        <v>5684</v>
      </c>
      <c r="M605" t="s">
        <v>7150</v>
      </c>
    </row>
    <row r="606" spans="6:13" x14ac:dyDescent="0.25">
      <c r="F606" t="s">
        <v>439</v>
      </c>
      <c r="G606" t="s">
        <v>7224</v>
      </c>
      <c r="I606" t="s">
        <v>415</v>
      </c>
      <c r="J606" t="s">
        <v>2070</v>
      </c>
      <c r="L606" t="s">
        <v>825</v>
      </c>
      <c r="M606" t="s">
        <v>5970</v>
      </c>
    </row>
    <row r="607" spans="6:13" x14ac:dyDescent="0.25">
      <c r="F607" t="s">
        <v>325</v>
      </c>
      <c r="G607" t="s">
        <v>1506</v>
      </c>
      <c r="I607" t="s">
        <v>599</v>
      </c>
      <c r="J607" t="s">
        <v>4017</v>
      </c>
      <c r="L607" t="s">
        <v>486</v>
      </c>
      <c r="M607" t="s">
        <v>5441</v>
      </c>
    </row>
    <row r="608" spans="6:13" x14ac:dyDescent="0.25">
      <c r="F608" t="s">
        <v>41</v>
      </c>
      <c r="G608" t="s">
        <v>1308</v>
      </c>
      <c r="I608" t="s">
        <v>2853</v>
      </c>
      <c r="J608" t="s">
        <v>4117</v>
      </c>
      <c r="L608" t="s">
        <v>41</v>
      </c>
      <c r="M608" t="s">
        <v>6867</v>
      </c>
    </row>
    <row r="609" spans="6:13" x14ac:dyDescent="0.25">
      <c r="F609" t="s">
        <v>685</v>
      </c>
      <c r="G609" t="s">
        <v>896</v>
      </c>
      <c r="I609" t="s">
        <v>7306</v>
      </c>
      <c r="J609" t="s">
        <v>4491</v>
      </c>
      <c r="L609" t="s">
        <v>129</v>
      </c>
      <c r="M609" t="s">
        <v>5282</v>
      </c>
    </row>
    <row r="610" spans="6:13" x14ac:dyDescent="0.25">
      <c r="F610" t="s">
        <v>44</v>
      </c>
      <c r="G610" t="s">
        <v>1093</v>
      </c>
      <c r="I610" t="s">
        <v>1720</v>
      </c>
      <c r="J610" t="s">
        <v>1721</v>
      </c>
      <c r="L610" t="s">
        <v>4085</v>
      </c>
      <c r="M610" t="s">
        <v>6293</v>
      </c>
    </row>
    <row r="611" spans="6:13" x14ac:dyDescent="0.25">
      <c r="F611" t="s">
        <v>327</v>
      </c>
      <c r="G611" t="s">
        <v>1117</v>
      </c>
      <c r="I611" t="s">
        <v>419</v>
      </c>
      <c r="J611" t="s">
        <v>3595</v>
      </c>
      <c r="L611" t="s">
        <v>41</v>
      </c>
      <c r="M611" t="s">
        <v>5825</v>
      </c>
    </row>
    <row r="612" spans="6:13" x14ac:dyDescent="0.25">
      <c r="F612" t="s">
        <v>810</v>
      </c>
      <c r="G612" t="s">
        <v>1465</v>
      </c>
      <c r="I612" t="s">
        <v>2572</v>
      </c>
      <c r="J612" t="s">
        <v>2573</v>
      </c>
      <c r="L612" t="s">
        <v>41</v>
      </c>
      <c r="M612" t="s">
        <v>5433</v>
      </c>
    </row>
    <row r="613" spans="6:13" x14ac:dyDescent="0.25">
      <c r="F613" t="s">
        <v>44</v>
      </c>
      <c r="G613" t="s">
        <v>961</v>
      </c>
      <c r="I613" t="s">
        <v>3146</v>
      </c>
      <c r="J613" t="s">
        <v>3147</v>
      </c>
      <c r="L613" t="s">
        <v>5773</v>
      </c>
      <c r="M613" t="s">
        <v>5774</v>
      </c>
    </row>
    <row r="614" spans="6:13" x14ac:dyDescent="0.25">
      <c r="F614" t="s">
        <v>734</v>
      </c>
      <c r="G614" t="s">
        <v>1118</v>
      </c>
      <c r="I614" t="s">
        <v>2813</v>
      </c>
      <c r="J614" t="s">
        <v>3705</v>
      </c>
      <c r="L614" t="s">
        <v>41</v>
      </c>
      <c r="M614" t="s">
        <v>5012</v>
      </c>
    </row>
    <row r="615" spans="6:13" x14ac:dyDescent="0.25">
      <c r="F615" t="s">
        <v>102</v>
      </c>
      <c r="G615" t="s">
        <v>1428</v>
      </c>
      <c r="I615" t="s">
        <v>7306</v>
      </c>
      <c r="J615" t="s">
        <v>2413</v>
      </c>
      <c r="L615" t="s">
        <v>413</v>
      </c>
      <c r="M615" t="s">
        <v>5690</v>
      </c>
    </row>
    <row r="616" spans="6:13" x14ac:dyDescent="0.25">
      <c r="F616" t="s">
        <v>509</v>
      </c>
      <c r="G616" t="s">
        <v>1284</v>
      </c>
      <c r="I616" t="s">
        <v>329</v>
      </c>
      <c r="J616" t="s">
        <v>1777</v>
      </c>
      <c r="L616" t="s">
        <v>4085</v>
      </c>
      <c r="M616" t="s">
        <v>6686</v>
      </c>
    </row>
    <row r="617" spans="6:13" x14ac:dyDescent="0.25">
      <c r="F617" t="s">
        <v>41</v>
      </c>
      <c r="G617" t="s">
        <v>1173</v>
      </c>
      <c r="I617" t="s">
        <v>2813</v>
      </c>
      <c r="J617" t="s">
        <v>4170</v>
      </c>
      <c r="L617" t="s">
        <v>2265</v>
      </c>
      <c r="M617" t="s">
        <v>6552</v>
      </c>
    </row>
    <row r="618" spans="6:13" x14ac:dyDescent="0.25">
      <c r="F618" t="s">
        <v>509</v>
      </c>
      <c r="G618" t="s">
        <v>1291</v>
      </c>
      <c r="I618" t="s">
        <v>2813</v>
      </c>
      <c r="J618" t="s">
        <v>4230</v>
      </c>
      <c r="L618" t="s">
        <v>2265</v>
      </c>
      <c r="M618" t="s">
        <v>5854</v>
      </c>
    </row>
    <row r="619" spans="6:13" x14ac:dyDescent="0.25">
      <c r="F619" t="s">
        <v>423</v>
      </c>
      <c r="G619" t="s">
        <v>1116</v>
      </c>
      <c r="I619" t="s">
        <v>4130</v>
      </c>
      <c r="J619" t="s">
        <v>4131</v>
      </c>
      <c r="L619" t="s">
        <v>129</v>
      </c>
      <c r="M619" t="s">
        <v>5836</v>
      </c>
    </row>
    <row r="620" spans="6:13" x14ac:dyDescent="0.25">
      <c r="F620" t="s">
        <v>441</v>
      </c>
      <c r="G620" t="s">
        <v>1531</v>
      </c>
      <c r="I620" t="s">
        <v>419</v>
      </c>
      <c r="J620" t="s">
        <v>3414</v>
      </c>
      <c r="L620" t="s">
        <v>602</v>
      </c>
      <c r="M620" t="s">
        <v>6177</v>
      </c>
    </row>
    <row r="621" spans="6:13" x14ac:dyDescent="0.25">
      <c r="F621" t="s">
        <v>41</v>
      </c>
      <c r="G621" t="s">
        <v>966</v>
      </c>
      <c r="I621" t="s">
        <v>2037</v>
      </c>
      <c r="J621" t="s">
        <v>2720</v>
      </c>
      <c r="L621" t="s">
        <v>5918</v>
      </c>
      <c r="M621" t="s">
        <v>5919</v>
      </c>
    </row>
    <row r="622" spans="6:13" x14ac:dyDescent="0.25">
      <c r="F622" t="s">
        <v>756</v>
      </c>
      <c r="G622" t="s">
        <v>1222</v>
      </c>
      <c r="I622" t="s">
        <v>3709</v>
      </c>
      <c r="J622" t="s">
        <v>3710</v>
      </c>
      <c r="L622" t="s">
        <v>2265</v>
      </c>
      <c r="M622" t="s">
        <v>6621</v>
      </c>
    </row>
    <row r="623" spans="6:13" x14ac:dyDescent="0.25">
      <c r="F623" t="s">
        <v>329</v>
      </c>
      <c r="G623" t="s">
        <v>1458</v>
      </c>
      <c r="I623" t="s">
        <v>419</v>
      </c>
      <c r="J623" t="s">
        <v>4298</v>
      </c>
      <c r="L623" t="s">
        <v>41</v>
      </c>
      <c r="M623" t="s">
        <v>5731</v>
      </c>
    </row>
    <row r="624" spans="6:13" x14ac:dyDescent="0.25">
      <c r="F624" t="s">
        <v>757</v>
      </c>
      <c r="G624" t="s">
        <v>1224</v>
      </c>
      <c r="I624" t="s">
        <v>130</v>
      </c>
      <c r="J624" t="s">
        <v>4228</v>
      </c>
      <c r="L624" t="s">
        <v>41</v>
      </c>
      <c r="M624" t="s">
        <v>5775</v>
      </c>
    </row>
    <row r="625" spans="6:13" x14ac:dyDescent="0.25">
      <c r="F625" t="s">
        <v>803</v>
      </c>
      <c r="G625" t="s">
        <v>1429</v>
      </c>
      <c r="I625" t="s">
        <v>415</v>
      </c>
      <c r="J625" t="s">
        <v>3276</v>
      </c>
      <c r="L625" t="s">
        <v>5340</v>
      </c>
      <c r="M625" t="s">
        <v>5341</v>
      </c>
    </row>
    <row r="626" spans="6:13" x14ac:dyDescent="0.25">
      <c r="F626" t="s">
        <v>374</v>
      </c>
      <c r="G626" t="s">
        <v>1192</v>
      </c>
      <c r="I626" t="s">
        <v>1814</v>
      </c>
      <c r="J626" t="s">
        <v>7248</v>
      </c>
      <c r="L626" t="s">
        <v>5684</v>
      </c>
      <c r="M626" t="s">
        <v>6643</v>
      </c>
    </row>
    <row r="627" spans="6:13" x14ac:dyDescent="0.25">
      <c r="F627" t="s">
        <v>840</v>
      </c>
      <c r="G627" t="s">
        <v>1623</v>
      </c>
      <c r="I627" t="s">
        <v>3073</v>
      </c>
      <c r="J627" t="s">
        <v>3074</v>
      </c>
      <c r="L627" t="s">
        <v>5601</v>
      </c>
      <c r="M627" t="s">
        <v>6060</v>
      </c>
    </row>
    <row r="628" spans="6:13" x14ac:dyDescent="0.25">
      <c r="F628" t="s">
        <v>102</v>
      </c>
      <c r="G628" t="s">
        <v>1312</v>
      </c>
      <c r="I628" t="s">
        <v>267</v>
      </c>
      <c r="J628" t="s">
        <v>2096</v>
      </c>
      <c r="L628" t="s">
        <v>2265</v>
      </c>
      <c r="M628" t="s">
        <v>6488</v>
      </c>
    </row>
    <row r="629" spans="6:13" x14ac:dyDescent="0.25">
      <c r="F629" t="s">
        <v>823</v>
      </c>
      <c r="G629" t="s">
        <v>1538</v>
      </c>
      <c r="I629" t="s">
        <v>2035</v>
      </c>
      <c r="J629" t="s">
        <v>2036</v>
      </c>
      <c r="L629" t="s">
        <v>303</v>
      </c>
      <c r="M629" t="s">
        <v>6482</v>
      </c>
    </row>
    <row r="630" spans="6:13" x14ac:dyDescent="0.25">
      <c r="F630" t="s">
        <v>704</v>
      </c>
      <c r="G630" t="s">
        <v>980</v>
      </c>
      <c r="I630" t="s">
        <v>97</v>
      </c>
      <c r="J630" t="s">
        <v>4251</v>
      </c>
      <c r="L630" t="s">
        <v>6635</v>
      </c>
      <c r="M630" t="s">
        <v>6636</v>
      </c>
    </row>
    <row r="631" spans="6:13" x14ac:dyDescent="0.25">
      <c r="F631" t="s">
        <v>374</v>
      </c>
      <c r="G631" t="s">
        <v>1228</v>
      </c>
      <c r="I631" t="s">
        <v>423</v>
      </c>
      <c r="J631" t="s">
        <v>1943</v>
      </c>
      <c r="L631" t="s">
        <v>25</v>
      </c>
      <c r="M631" t="s">
        <v>6546</v>
      </c>
    </row>
    <row r="632" spans="6:13" x14ac:dyDescent="0.25">
      <c r="F632" t="s">
        <v>329</v>
      </c>
      <c r="G632" t="s">
        <v>1435</v>
      </c>
      <c r="I632" t="s">
        <v>2813</v>
      </c>
      <c r="J632" t="s">
        <v>4428</v>
      </c>
      <c r="L632" t="s">
        <v>129</v>
      </c>
      <c r="M632" t="s">
        <v>6292</v>
      </c>
    </row>
    <row r="633" spans="6:13" x14ac:dyDescent="0.25">
      <c r="F633" t="s">
        <v>509</v>
      </c>
      <c r="G633" t="s">
        <v>1251</v>
      </c>
      <c r="I633" t="s">
        <v>2768</v>
      </c>
      <c r="J633" t="s">
        <v>2871</v>
      </c>
      <c r="L633" t="s">
        <v>5468</v>
      </c>
      <c r="M633" t="s">
        <v>6560</v>
      </c>
    </row>
    <row r="634" spans="6:13" x14ac:dyDescent="0.25">
      <c r="F634" t="s">
        <v>509</v>
      </c>
      <c r="G634" t="s">
        <v>7216</v>
      </c>
      <c r="I634" t="s">
        <v>3180</v>
      </c>
      <c r="J634" t="s">
        <v>3181</v>
      </c>
      <c r="L634" t="s">
        <v>484</v>
      </c>
      <c r="M634" t="s">
        <v>6109</v>
      </c>
    </row>
    <row r="635" spans="6:13" x14ac:dyDescent="0.25">
      <c r="F635" t="s">
        <v>761</v>
      </c>
      <c r="G635" t="s">
        <v>1238</v>
      </c>
      <c r="I635" t="s">
        <v>267</v>
      </c>
      <c r="J635" t="s">
        <v>1998</v>
      </c>
      <c r="L635" t="s">
        <v>41</v>
      </c>
      <c r="M635" t="s">
        <v>7108</v>
      </c>
    </row>
    <row r="636" spans="6:13" x14ac:dyDescent="0.25">
      <c r="F636" t="s">
        <v>780</v>
      </c>
      <c r="G636" t="s">
        <v>1344</v>
      </c>
      <c r="I636" t="s">
        <v>3209</v>
      </c>
      <c r="J636" t="s">
        <v>3763</v>
      </c>
      <c r="L636" t="s">
        <v>41</v>
      </c>
      <c r="M636" t="s">
        <v>6838</v>
      </c>
    </row>
    <row r="637" spans="6:13" x14ac:dyDescent="0.25">
      <c r="F637" t="s">
        <v>751</v>
      </c>
      <c r="G637" t="s">
        <v>1203</v>
      </c>
      <c r="I637" t="s">
        <v>2813</v>
      </c>
      <c r="J637" t="s">
        <v>7261</v>
      </c>
      <c r="L637" t="s">
        <v>602</v>
      </c>
      <c r="M637" t="s">
        <v>6030</v>
      </c>
    </row>
    <row r="638" spans="6:13" x14ac:dyDescent="0.25">
      <c r="F638" t="s">
        <v>677</v>
      </c>
      <c r="G638" t="s">
        <v>879</v>
      </c>
      <c r="I638" t="s">
        <v>415</v>
      </c>
      <c r="J638" t="s">
        <v>4560</v>
      </c>
      <c r="L638" t="s">
        <v>484</v>
      </c>
      <c r="M638" t="s">
        <v>5193</v>
      </c>
    </row>
    <row r="639" spans="6:13" x14ac:dyDescent="0.25">
      <c r="F639" t="s">
        <v>374</v>
      </c>
      <c r="G639" t="s">
        <v>1060</v>
      </c>
      <c r="I639" t="s">
        <v>423</v>
      </c>
      <c r="J639" t="s">
        <v>4290</v>
      </c>
      <c r="L639" t="s">
        <v>484</v>
      </c>
      <c r="M639" t="s">
        <v>6788</v>
      </c>
    </row>
    <row r="640" spans="6:13" x14ac:dyDescent="0.25">
      <c r="F640" t="s">
        <v>102</v>
      </c>
      <c r="G640" t="s">
        <v>1356</v>
      </c>
      <c r="I640" t="s">
        <v>309</v>
      </c>
      <c r="J640" t="s">
        <v>3198</v>
      </c>
      <c r="L640" t="s">
        <v>5499</v>
      </c>
      <c r="M640" t="s">
        <v>5619</v>
      </c>
    </row>
    <row r="641" spans="6:13" x14ac:dyDescent="0.25">
      <c r="F641" t="s">
        <v>102</v>
      </c>
      <c r="G641" t="s">
        <v>1433</v>
      </c>
      <c r="I641" t="s">
        <v>415</v>
      </c>
      <c r="J641" t="s">
        <v>1778</v>
      </c>
      <c r="L641" t="s">
        <v>5499</v>
      </c>
      <c r="M641" t="s">
        <v>6455</v>
      </c>
    </row>
    <row r="642" spans="6:13" x14ac:dyDescent="0.25">
      <c r="F642" t="s">
        <v>728</v>
      </c>
      <c r="G642" t="s">
        <v>1075</v>
      </c>
      <c r="I642" t="s">
        <v>3524</v>
      </c>
      <c r="J642" t="s">
        <v>3525</v>
      </c>
      <c r="L642" t="s">
        <v>5601</v>
      </c>
      <c r="M642" t="s">
        <v>5602</v>
      </c>
    </row>
    <row r="643" spans="6:13" x14ac:dyDescent="0.25">
      <c r="F643" t="s">
        <v>774</v>
      </c>
      <c r="G643" t="s">
        <v>1326</v>
      </c>
      <c r="I643" t="s">
        <v>377</v>
      </c>
      <c r="J643" t="s">
        <v>2692</v>
      </c>
      <c r="L643" t="s">
        <v>6079</v>
      </c>
      <c r="M643" t="s">
        <v>6080</v>
      </c>
    </row>
    <row r="644" spans="6:13" x14ac:dyDescent="0.25">
      <c r="F644" t="s">
        <v>441</v>
      </c>
      <c r="G644" t="s">
        <v>1057</v>
      </c>
      <c r="I644" t="s">
        <v>4145</v>
      </c>
      <c r="J644" t="s">
        <v>4781</v>
      </c>
      <c r="L644" t="s">
        <v>5947</v>
      </c>
      <c r="M644" t="s">
        <v>5948</v>
      </c>
    </row>
    <row r="645" spans="6:13" x14ac:dyDescent="0.25">
      <c r="F645" t="s">
        <v>709</v>
      </c>
      <c r="G645" t="s">
        <v>1001</v>
      </c>
      <c r="I645" t="s">
        <v>2275</v>
      </c>
      <c r="J645" t="s">
        <v>2276</v>
      </c>
      <c r="L645" t="s">
        <v>41</v>
      </c>
      <c r="M645" t="s">
        <v>6447</v>
      </c>
    </row>
    <row r="646" spans="6:13" x14ac:dyDescent="0.25">
      <c r="F646" t="s">
        <v>507</v>
      </c>
      <c r="G646" t="s">
        <v>1645</v>
      </c>
      <c r="I646" t="s">
        <v>2813</v>
      </c>
      <c r="J646" t="s">
        <v>3007</v>
      </c>
      <c r="L646" t="s">
        <v>689</v>
      </c>
      <c r="M646" t="s">
        <v>6875</v>
      </c>
    </row>
    <row r="647" spans="6:13" x14ac:dyDescent="0.25">
      <c r="F647" t="s">
        <v>778</v>
      </c>
      <c r="G647" t="s">
        <v>1336</v>
      </c>
      <c r="I647" t="s">
        <v>4698</v>
      </c>
      <c r="J647" t="s">
        <v>4699</v>
      </c>
      <c r="L647" t="s">
        <v>41</v>
      </c>
      <c r="M647" t="s">
        <v>6924</v>
      </c>
    </row>
    <row r="648" spans="6:13" x14ac:dyDescent="0.25">
      <c r="F648" t="s">
        <v>129</v>
      </c>
      <c r="G648" t="s">
        <v>1368</v>
      </c>
      <c r="I648" t="s">
        <v>7306</v>
      </c>
      <c r="J648" t="s">
        <v>2866</v>
      </c>
      <c r="L648" t="s">
        <v>5499</v>
      </c>
      <c r="M648" t="s">
        <v>5500</v>
      </c>
    </row>
    <row r="649" spans="6:13" x14ac:dyDescent="0.25">
      <c r="F649" t="s">
        <v>684</v>
      </c>
      <c r="G649" t="s">
        <v>1492</v>
      </c>
      <c r="I649" t="s">
        <v>415</v>
      </c>
      <c r="J649" t="s">
        <v>3619</v>
      </c>
      <c r="L649" t="s">
        <v>602</v>
      </c>
      <c r="M649" t="s">
        <v>5880</v>
      </c>
    </row>
    <row r="650" spans="6:13" x14ac:dyDescent="0.25">
      <c r="F650" t="s">
        <v>791</v>
      </c>
      <c r="G650" t="s">
        <v>1384</v>
      </c>
      <c r="I650" t="s">
        <v>329</v>
      </c>
      <c r="J650" t="s">
        <v>4752</v>
      </c>
      <c r="L650" t="s">
        <v>484</v>
      </c>
      <c r="M650" t="s">
        <v>6076</v>
      </c>
    </row>
    <row r="651" spans="6:13" x14ac:dyDescent="0.25">
      <c r="F651" t="s">
        <v>329</v>
      </c>
      <c r="G651" t="s">
        <v>1483</v>
      </c>
      <c r="I651" t="s">
        <v>329</v>
      </c>
      <c r="J651" t="s">
        <v>2365</v>
      </c>
      <c r="L651" t="s">
        <v>2639</v>
      </c>
      <c r="M651" t="s">
        <v>5202</v>
      </c>
    </row>
    <row r="652" spans="6:13" x14ac:dyDescent="0.25">
      <c r="F652" t="s">
        <v>329</v>
      </c>
      <c r="G652" t="s">
        <v>1208</v>
      </c>
      <c r="I652" t="s">
        <v>3209</v>
      </c>
      <c r="J652" t="s">
        <v>3210</v>
      </c>
      <c r="L652" t="s">
        <v>413</v>
      </c>
      <c r="M652" t="s">
        <v>5442</v>
      </c>
    </row>
    <row r="653" spans="6:13" x14ac:dyDescent="0.25">
      <c r="F653" t="s">
        <v>636</v>
      </c>
      <c r="G653" t="s">
        <v>889</v>
      </c>
      <c r="I653" t="s">
        <v>309</v>
      </c>
      <c r="J653" t="s">
        <v>1886</v>
      </c>
      <c r="L653" t="s">
        <v>5250</v>
      </c>
      <c r="M653" t="s">
        <v>5251</v>
      </c>
    </row>
    <row r="654" spans="6:13" x14ac:dyDescent="0.25">
      <c r="F654" t="s">
        <v>729</v>
      </c>
      <c r="G654" t="s">
        <v>1078</v>
      </c>
      <c r="I654" t="s">
        <v>2813</v>
      </c>
      <c r="J654" t="s">
        <v>2814</v>
      </c>
      <c r="L654" t="s">
        <v>6039</v>
      </c>
      <c r="M654" t="s">
        <v>6040</v>
      </c>
    </row>
    <row r="655" spans="6:13" x14ac:dyDescent="0.25">
      <c r="F655" t="s">
        <v>826</v>
      </c>
      <c r="G655" t="s">
        <v>1555</v>
      </c>
      <c r="I655" t="s">
        <v>3073</v>
      </c>
      <c r="J655" t="s">
        <v>4786</v>
      </c>
      <c r="L655" t="s">
        <v>144</v>
      </c>
      <c r="M655" t="s">
        <v>5728</v>
      </c>
    </row>
    <row r="656" spans="6:13" x14ac:dyDescent="0.25">
      <c r="F656" t="s">
        <v>329</v>
      </c>
      <c r="G656" t="s">
        <v>1613</v>
      </c>
      <c r="I656" t="s">
        <v>4664</v>
      </c>
      <c r="J656" t="s">
        <v>4665</v>
      </c>
      <c r="L656" t="s">
        <v>484</v>
      </c>
      <c r="M656" t="s">
        <v>5190</v>
      </c>
    </row>
    <row r="657" spans="6:13" x14ac:dyDescent="0.25">
      <c r="F657" t="s">
        <v>41</v>
      </c>
      <c r="G657" t="s">
        <v>1437</v>
      </c>
      <c r="I657" t="s">
        <v>52</v>
      </c>
      <c r="J657" t="s">
        <v>2216</v>
      </c>
      <c r="L657" t="s">
        <v>484</v>
      </c>
      <c r="M657" t="s">
        <v>5993</v>
      </c>
    </row>
    <row r="658" spans="6:13" x14ac:dyDescent="0.25">
      <c r="F658" t="s">
        <v>441</v>
      </c>
      <c r="G658" t="s">
        <v>1091</v>
      </c>
      <c r="I658" t="s">
        <v>2462</v>
      </c>
      <c r="J658" t="s">
        <v>2463</v>
      </c>
      <c r="L658" t="s">
        <v>67</v>
      </c>
      <c r="M658" t="s">
        <v>6864</v>
      </c>
    </row>
    <row r="659" spans="6:13" x14ac:dyDescent="0.25">
      <c r="F659" t="s">
        <v>329</v>
      </c>
      <c r="G659" t="s">
        <v>1518</v>
      </c>
      <c r="I659" t="s">
        <v>329</v>
      </c>
      <c r="J659" t="s">
        <v>3196</v>
      </c>
      <c r="L659" t="s">
        <v>2011</v>
      </c>
      <c r="M659" t="s">
        <v>6331</v>
      </c>
    </row>
    <row r="660" spans="6:13" x14ac:dyDescent="0.25">
      <c r="F660" t="s">
        <v>599</v>
      </c>
      <c r="G660" t="s">
        <v>1327</v>
      </c>
      <c r="I660" t="s">
        <v>297</v>
      </c>
      <c r="J660" t="s">
        <v>2140</v>
      </c>
      <c r="L660" t="s">
        <v>5466</v>
      </c>
      <c r="M660" t="s">
        <v>5467</v>
      </c>
    </row>
    <row r="661" spans="6:13" x14ac:dyDescent="0.25">
      <c r="F661" t="s">
        <v>684</v>
      </c>
      <c r="G661" t="s">
        <v>1575</v>
      </c>
      <c r="I661" t="s">
        <v>297</v>
      </c>
      <c r="J661" t="s">
        <v>4320</v>
      </c>
      <c r="L661" t="s">
        <v>484</v>
      </c>
      <c r="M661" t="s">
        <v>6087</v>
      </c>
    </row>
    <row r="662" spans="6:13" x14ac:dyDescent="0.25">
      <c r="F662" t="s">
        <v>327</v>
      </c>
      <c r="G662" t="s">
        <v>1349</v>
      </c>
      <c r="I662" t="s">
        <v>329</v>
      </c>
      <c r="J662" t="s">
        <v>3296</v>
      </c>
      <c r="L662" t="s">
        <v>303</v>
      </c>
      <c r="M662" t="s">
        <v>6950</v>
      </c>
    </row>
    <row r="663" spans="6:13" x14ac:dyDescent="0.25">
      <c r="F663" t="s">
        <v>750</v>
      </c>
      <c r="G663" t="s">
        <v>1188</v>
      </c>
      <c r="I663" t="s">
        <v>2156</v>
      </c>
      <c r="J663" t="s">
        <v>2157</v>
      </c>
      <c r="L663" t="s">
        <v>6079</v>
      </c>
      <c r="M663" t="s">
        <v>6843</v>
      </c>
    </row>
    <row r="664" spans="6:13" x14ac:dyDescent="0.25">
      <c r="F664" t="s">
        <v>44</v>
      </c>
      <c r="G664" t="s">
        <v>1504</v>
      </c>
      <c r="I664" t="s">
        <v>3301</v>
      </c>
      <c r="J664" t="s">
        <v>3302</v>
      </c>
      <c r="L664" t="s">
        <v>41</v>
      </c>
      <c r="M664" t="s">
        <v>5978</v>
      </c>
    </row>
    <row r="665" spans="6:13" x14ac:dyDescent="0.25">
      <c r="F665" t="s">
        <v>684</v>
      </c>
      <c r="G665" t="s">
        <v>1262</v>
      </c>
      <c r="I665" t="s">
        <v>2566</v>
      </c>
      <c r="J665" t="s">
        <v>4547</v>
      </c>
      <c r="L665" t="s">
        <v>6653</v>
      </c>
      <c r="M665" t="s">
        <v>6654</v>
      </c>
    </row>
    <row r="666" spans="6:13" x14ac:dyDescent="0.25">
      <c r="F666" t="s">
        <v>329</v>
      </c>
      <c r="G666" t="s">
        <v>1199</v>
      </c>
      <c r="I666" t="s">
        <v>297</v>
      </c>
      <c r="J666" t="s">
        <v>4674</v>
      </c>
      <c r="L666" t="s">
        <v>6680</v>
      </c>
      <c r="M666" t="s">
        <v>6681</v>
      </c>
    </row>
    <row r="667" spans="6:13" x14ac:dyDescent="0.25">
      <c r="F667" t="s">
        <v>329</v>
      </c>
      <c r="G667" t="s">
        <v>1624</v>
      </c>
      <c r="I667" t="s">
        <v>292</v>
      </c>
      <c r="J667" t="s">
        <v>7245</v>
      </c>
      <c r="L667" t="s">
        <v>300</v>
      </c>
      <c r="M667" t="s">
        <v>7145</v>
      </c>
    </row>
    <row r="668" spans="6:13" x14ac:dyDescent="0.25">
      <c r="F668" t="s">
        <v>798</v>
      </c>
      <c r="G668" t="s">
        <v>1419</v>
      </c>
      <c r="I668" t="s">
        <v>2104</v>
      </c>
      <c r="J668" t="s">
        <v>4763</v>
      </c>
      <c r="L668" t="s">
        <v>7084</v>
      </c>
      <c r="M668" t="s">
        <v>7085</v>
      </c>
    </row>
    <row r="669" spans="6:13" x14ac:dyDescent="0.25">
      <c r="F669" t="s">
        <v>786</v>
      </c>
      <c r="G669" t="s">
        <v>1373</v>
      </c>
      <c r="I669" t="s">
        <v>270</v>
      </c>
      <c r="J669" t="s">
        <v>4174</v>
      </c>
      <c r="L669" t="s">
        <v>1931</v>
      </c>
      <c r="M669" t="s">
        <v>5869</v>
      </c>
    </row>
    <row r="670" spans="6:13" x14ac:dyDescent="0.25">
      <c r="F670" t="s">
        <v>364</v>
      </c>
      <c r="G670" t="s">
        <v>924</v>
      </c>
      <c r="I670" t="s">
        <v>426</v>
      </c>
      <c r="J670" t="s">
        <v>4001</v>
      </c>
      <c r="L670" t="s">
        <v>484</v>
      </c>
      <c r="M670" t="s">
        <v>5444</v>
      </c>
    </row>
    <row r="671" spans="6:13" x14ac:dyDescent="0.25">
      <c r="F671" t="s">
        <v>327</v>
      </c>
      <c r="G671" t="s">
        <v>1488</v>
      </c>
      <c r="I671" t="s">
        <v>426</v>
      </c>
      <c r="J671" t="s">
        <v>3008</v>
      </c>
      <c r="L671" t="s">
        <v>303</v>
      </c>
      <c r="M671" t="s">
        <v>5399</v>
      </c>
    </row>
    <row r="672" spans="6:13" x14ac:dyDescent="0.25">
      <c r="F672" t="s">
        <v>602</v>
      </c>
      <c r="G672" t="s">
        <v>996</v>
      </c>
      <c r="I672" t="s">
        <v>327</v>
      </c>
      <c r="J672" t="s">
        <v>3944</v>
      </c>
      <c r="L672" t="s">
        <v>7082</v>
      </c>
      <c r="M672" t="s">
        <v>7083</v>
      </c>
    </row>
    <row r="673" spans="6:13" x14ac:dyDescent="0.25">
      <c r="F673" t="s">
        <v>684</v>
      </c>
      <c r="G673" t="s">
        <v>894</v>
      </c>
      <c r="I673" t="s">
        <v>423</v>
      </c>
      <c r="J673" t="s">
        <v>3456</v>
      </c>
      <c r="L673" t="s">
        <v>484</v>
      </c>
      <c r="M673" t="s">
        <v>6985</v>
      </c>
    </row>
    <row r="674" spans="6:13" x14ac:dyDescent="0.25">
      <c r="F674" t="s">
        <v>816</v>
      </c>
      <c r="G674" t="s">
        <v>1500</v>
      </c>
      <c r="I674" t="s">
        <v>2429</v>
      </c>
      <c r="J674" t="s">
        <v>2430</v>
      </c>
      <c r="L674" t="s">
        <v>41</v>
      </c>
      <c r="M674" t="s">
        <v>6568</v>
      </c>
    </row>
    <row r="675" spans="6:13" x14ac:dyDescent="0.25">
      <c r="F675" t="s">
        <v>303</v>
      </c>
      <c r="G675" t="s">
        <v>1085</v>
      </c>
      <c r="I675" t="s">
        <v>3910</v>
      </c>
      <c r="J675" t="s">
        <v>4297</v>
      </c>
      <c r="L675" t="s">
        <v>5114</v>
      </c>
      <c r="M675" t="s">
        <v>5115</v>
      </c>
    </row>
    <row r="676" spans="6:13" x14ac:dyDescent="0.25">
      <c r="F676" t="s">
        <v>717</v>
      </c>
      <c r="G676" t="s">
        <v>1034</v>
      </c>
      <c r="I676" t="s">
        <v>2723</v>
      </c>
      <c r="J676" t="s">
        <v>4328</v>
      </c>
      <c r="L676" t="s">
        <v>297</v>
      </c>
      <c r="M676" t="s">
        <v>4974</v>
      </c>
    </row>
    <row r="677" spans="6:13" x14ac:dyDescent="0.25">
      <c r="F677" t="s">
        <v>825</v>
      </c>
      <c r="G677" t="s">
        <v>1542</v>
      </c>
      <c r="I677" t="s">
        <v>4003</v>
      </c>
      <c r="J677" t="s">
        <v>4004</v>
      </c>
      <c r="L677" t="s">
        <v>329</v>
      </c>
      <c r="M677" t="s">
        <v>6002</v>
      </c>
    </row>
    <row r="678" spans="6:13" x14ac:dyDescent="0.25">
      <c r="F678" t="s">
        <v>327</v>
      </c>
      <c r="G678" t="s">
        <v>899</v>
      </c>
      <c r="I678" t="s">
        <v>41</v>
      </c>
      <c r="J678" t="s">
        <v>2754</v>
      </c>
      <c r="L678" t="s">
        <v>303</v>
      </c>
      <c r="M678" t="s">
        <v>5679</v>
      </c>
    </row>
    <row r="679" spans="6:13" x14ac:dyDescent="0.25">
      <c r="F679" t="s">
        <v>41</v>
      </c>
      <c r="G679" t="s">
        <v>1482</v>
      </c>
      <c r="I679" t="s">
        <v>267</v>
      </c>
      <c r="J679" t="s">
        <v>3999</v>
      </c>
      <c r="L679" t="s">
        <v>303</v>
      </c>
      <c r="M679" t="s">
        <v>5613</v>
      </c>
    </row>
    <row r="680" spans="6:13" x14ac:dyDescent="0.25">
      <c r="F680" t="s">
        <v>102</v>
      </c>
      <c r="G680" t="s">
        <v>1554</v>
      </c>
      <c r="I680" t="s">
        <v>49</v>
      </c>
      <c r="J680" t="s">
        <v>3699</v>
      </c>
      <c r="L680" t="s">
        <v>5684</v>
      </c>
      <c r="M680" t="s">
        <v>5685</v>
      </c>
    </row>
    <row r="681" spans="6:13" x14ac:dyDescent="0.25">
      <c r="F681" t="s">
        <v>709</v>
      </c>
      <c r="G681" t="s">
        <v>1142</v>
      </c>
      <c r="I681" t="s">
        <v>329</v>
      </c>
      <c r="J681" t="s">
        <v>3882</v>
      </c>
      <c r="L681" t="s">
        <v>484</v>
      </c>
      <c r="M681" t="s">
        <v>7144</v>
      </c>
    </row>
    <row r="682" spans="6:13" x14ac:dyDescent="0.25">
      <c r="F682" t="s">
        <v>303</v>
      </c>
      <c r="G682" t="s">
        <v>1650</v>
      </c>
      <c r="I682" t="s">
        <v>3789</v>
      </c>
      <c r="J682" t="s">
        <v>3790</v>
      </c>
      <c r="L682" t="s">
        <v>303</v>
      </c>
      <c r="M682" t="s">
        <v>6247</v>
      </c>
    </row>
    <row r="683" spans="6:13" x14ac:dyDescent="0.25">
      <c r="F683" t="s">
        <v>509</v>
      </c>
      <c r="G683" t="s">
        <v>1306</v>
      </c>
      <c r="I683" t="s">
        <v>267</v>
      </c>
      <c r="J683" t="s">
        <v>3239</v>
      </c>
      <c r="L683" t="s">
        <v>327</v>
      </c>
      <c r="M683" t="s">
        <v>5366</v>
      </c>
    </row>
    <row r="684" spans="6:13" x14ac:dyDescent="0.25">
      <c r="F684" t="s">
        <v>129</v>
      </c>
      <c r="G684" t="s">
        <v>906</v>
      </c>
      <c r="I684" t="s">
        <v>268</v>
      </c>
      <c r="J684" t="s">
        <v>1787</v>
      </c>
      <c r="L684" t="s">
        <v>41</v>
      </c>
      <c r="M684" t="s">
        <v>7165</v>
      </c>
    </row>
    <row r="685" spans="6:13" x14ac:dyDescent="0.25">
      <c r="F685" t="s">
        <v>817</v>
      </c>
      <c r="G685" t="s">
        <v>1514</v>
      </c>
      <c r="I685" t="s">
        <v>309</v>
      </c>
      <c r="J685" t="s">
        <v>3536</v>
      </c>
      <c r="L685" t="s">
        <v>5918</v>
      </c>
      <c r="M685" t="s">
        <v>6639</v>
      </c>
    </row>
    <row r="686" spans="6:13" x14ac:dyDescent="0.25">
      <c r="F686" t="s">
        <v>740</v>
      </c>
      <c r="G686" t="s">
        <v>1417</v>
      </c>
      <c r="I686" t="s">
        <v>3816</v>
      </c>
      <c r="J686" t="s">
        <v>3817</v>
      </c>
      <c r="L686" t="s">
        <v>300</v>
      </c>
      <c r="M686" t="s">
        <v>5683</v>
      </c>
    </row>
    <row r="687" spans="6:13" x14ac:dyDescent="0.25">
      <c r="F687" t="s">
        <v>102</v>
      </c>
      <c r="G687" t="s">
        <v>7222</v>
      </c>
      <c r="I687" t="s">
        <v>4658</v>
      </c>
      <c r="J687" t="s">
        <v>4659</v>
      </c>
      <c r="L687" t="s">
        <v>329</v>
      </c>
      <c r="M687" t="s">
        <v>6837</v>
      </c>
    </row>
    <row r="688" spans="6:13" x14ac:dyDescent="0.25">
      <c r="F688" t="s">
        <v>697</v>
      </c>
      <c r="G688" t="s">
        <v>947</v>
      </c>
      <c r="I688" t="s">
        <v>1925</v>
      </c>
      <c r="J688" t="s">
        <v>1926</v>
      </c>
      <c r="L688" t="s">
        <v>303</v>
      </c>
      <c r="M688" t="s">
        <v>6414</v>
      </c>
    </row>
    <row r="689" spans="6:13" x14ac:dyDescent="0.25">
      <c r="F689" t="s">
        <v>782</v>
      </c>
      <c r="G689" t="s">
        <v>7223</v>
      </c>
      <c r="I689" t="s">
        <v>270</v>
      </c>
      <c r="J689" t="s">
        <v>2472</v>
      </c>
      <c r="L689" t="s">
        <v>300</v>
      </c>
      <c r="M689" t="s">
        <v>7102</v>
      </c>
    </row>
    <row r="690" spans="6:13" x14ac:dyDescent="0.25">
      <c r="F690" t="s">
        <v>821</v>
      </c>
      <c r="G690" t="s">
        <v>1524</v>
      </c>
      <c r="I690" t="s">
        <v>271</v>
      </c>
      <c r="J690" t="s">
        <v>2609</v>
      </c>
      <c r="L690" t="s">
        <v>413</v>
      </c>
      <c r="M690" t="s">
        <v>7022</v>
      </c>
    </row>
    <row r="691" spans="6:13" x14ac:dyDescent="0.25">
      <c r="F691" t="s">
        <v>636</v>
      </c>
      <c r="G691" t="s">
        <v>956</v>
      </c>
      <c r="I691" t="s">
        <v>3355</v>
      </c>
      <c r="J691" t="s">
        <v>3356</v>
      </c>
      <c r="L691" t="s">
        <v>303</v>
      </c>
      <c r="M691" t="s">
        <v>5895</v>
      </c>
    </row>
    <row r="692" spans="6:13" x14ac:dyDescent="0.25">
      <c r="F692" t="s">
        <v>684</v>
      </c>
      <c r="G692" t="s">
        <v>1638</v>
      </c>
      <c r="I692" t="s">
        <v>414</v>
      </c>
      <c r="J692" t="s">
        <v>3248</v>
      </c>
      <c r="L692" t="s">
        <v>303</v>
      </c>
      <c r="M692" t="s">
        <v>7177</v>
      </c>
    </row>
    <row r="693" spans="6:13" x14ac:dyDescent="0.25">
      <c r="F693" t="s">
        <v>303</v>
      </c>
      <c r="G693" t="s">
        <v>1054</v>
      </c>
      <c r="I693" t="s">
        <v>267</v>
      </c>
      <c r="J693" t="s">
        <v>2490</v>
      </c>
      <c r="L693" t="s">
        <v>423</v>
      </c>
      <c r="M693" t="s">
        <v>5417</v>
      </c>
    </row>
    <row r="694" spans="6:13" x14ac:dyDescent="0.25">
      <c r="F694" t="s">
        <v>664</v>
      </c>
      <c r="G694" t="s">
        <v>1663</v>
      </c>
      <c r="I694" t="s">
        <v>1799</v>
      </c>
      <c r="J694" t="s">
        <v>1800</v>
      </c>
      <c r="L694" t="s">
        <v>486</v>
      </c>
      <c r="M694" t="s">
        <v>4955</v>
      </c>
    </row>
    <row r="695" spans="6:13" x14ac:dyDescent="0.25">
      <c r="F695" t="s">
        <v>102</v>
      </c>
      <c r="G695" t="s">
        <v>1560</v>
      </c>
      <c r="I695" t="s">
        <v>582</v>
      </c>
      <c r="J695" t="s">
        <v>4503</v>
      </c>
      <c r="L695" t="s">
        <v>5344</v>
      </c>
      <c r="M695" t="s">
        <v>6904</v>
      </c>
    </row>
    <row r="696" spans="6:13" x14ac:dyDescent="0.25">
      <c r="F696" t="s">
        <v>102</v>
      </c>
      <c r="G696" t="s">
        <v>1323</v>
      </c>
      <c r="I696" t="s">
        <v>356</v>
      </c>
      <c r="J696" t="s">
        <v>3352</v>
      </c>
      <c r="L696" t="s">
        <v>5575</v>
      </c>
      <c r="M696" t="s">
        <v>5576</v>
      </c>
    </row>
    <row r="697" spans="6:13" x14ac:dyDescent="0.25">
      <c r="F697" t="s">
        <v>698</v>
      </c>
      <c r="G697" t="s">
        <v>955</v>
      </c>
      <c r="I697" t="s">
        <v>2022</v>
      </c>
      <c r="J697" t="s">
        <v>2023</v>
      </c>
      <c r="L697" t="s">
        <v>5344</v>
      </c>
      <c r="M697" t="s">
        <v>5345</v>
      </c>
    </row>
    <row r="698" spans="6:13" x14ac:dyDescent="0.25">
      <c r="F698" t="s">
        <v>102</v>
      </c>
      <c r="G698" t="s">
        <v>1275</v>
      </c>
      <c r="I698" t="s">
        <v>2818</v>
      </c>
      <c r="J698" t="s">
        <v>2819</v>
      </c>
      <c r="L698" t="s">
        <v>41</v>
      </c>
      <c r="M698" t="s">
        <v>6668</v>
      </c>
    </row>
    <row r="699" spans="6:13" x14ac:dyDescent="0.25">
      <c r="F699" t="s">
        <v>546</v>
      </c>
      <c r="G699" t="s">
        <v>1019</v>
      </c>
      <c r="I699" t="s">
        <v>49</v>
      </c>
      <c r="J699" t="s">
        <v>3556</v>
      </c>
      <c r="L699" t="s">
        <v>413</v>
      </c>
      <c r="M699" t="s">
        <v>7205</v>
      </c>
    </row>
    <row r="700" spans="6:13" x14ac:dyDescent="0.25">
      <c r="F700" t="s">
        <v>41</v>
      </c>
      <c r="G700" t="s">
        <v>1614</v>
      </c>
      <c r="I700" t="s">
        <v>270</v>
      </c>
      <c r="J700" t="s">
        <v>3883</v>
      </c>
      <c r="L700" t="s">
        <v>484</v>
      </c>
      <c r="M700" t="s">
        <v>5832</v>
      </c>
    </row>
    <row r="701" spans="6:13" x14ac:dyDescent="0.25">
      <c r="F701" t="s">
        <v>837</v>
      </c>
      <c r="G701" t="s">
        <v>1610</v>
      </c>
      <c r="I701" t="s">
        <v>413</v>
      </c>
      <c r="J701" t="s">
        <v>3404</v>
      </c>
      <c r="L701" t="s">
        <v>4969</v>
      </c>
      <c r="M701" t="s">
        <v>6518</v>
      </c>
    </row>
    <row r="702" spans="6:13" x14ac:dyDescent="0.25">
      <c r="F702" t="s">
        <v>7190</v>
      </c>
      <c r="G702" t="s">
        <v>1071</v>
      </c>
      <c r="I702" t="s">
        <v>413</v>
      </c>
      <c r="J702" t="s">
        <v>1946</v>
      </c>
      <c r="L702" t="s">
        <v>6180</v>
      </c>
      <c r="M702" t="s">
        <v>6181</v>
      </c>
    </row>
    <row r="703" spans="6:13" x14ac:dyDescent="0.25">
      <c r="F703" t="s">
        <v>129</v>
      </c>
      <c r="G703" t="s">
        <v>1489</v>
      </c>
      <c r="I703" t="s">
        <v>129</v>
      </c>
      <c r="J703" t="s">
        <v>2433</v>
      </c>
      <c r="L703" t="s">
        <v>484</v>
      </c>
      <c r="M703" t="s">
        <v>5162</v>
      </c>
    </row>
    <row r="704" spans="6:13" x14ac:dyDescent="0.25">
      <c r="F704" t="s">
        <v>102</v>
      </c>
      <c r="G704" t="s">
        <v>1605</v>
      </c>
      <c r="I704" t="s">
        <v>2679</v>
      </c>
      <c r="J704" t="s">
        <v>2680</v>
      </c>
      <c r="L704" t="s">
        <v>130</v>
      </c>
      <c r="M704" t="s">
        <v>5968</v>
      </c>
    </row>
    <row r="705" spans="6:13" x14ac:dyDescent="0.25">
      <c r="F705" t="s">
        <v>509</v>
      </c>
      <c r="G705" t="s">
        <v>1087</v>
      </c>
      <c r="I705" t="s">
        <v>270</v>
      </c>
      <c r="J705" t="s">
        <v>2069</v>
      </c>
      <c r="L705" t="s">
        <v>41</v>
      </c>
      <c r="M705" t="s">
        <v>5888</v>
      </c>
    </row>
    <row r="706" spans="6:13" x14ac:dyDescent="0.25">
      <c r="F706" t="s">
        <v>806</v>
      </c>
      <c r="G706" t="s">
        <v>1460</v>
      </c>
      <c r="I706" t="s">
        <v>4145</v>
      </c>
      <c r="J706" t="s">
        <v>4459</v>
      </c>
      <c r="L706" t="s">
        <v>484</v>
      </c>
      <c r="M706" t="s">
        <v>7098</v>
      </c>
    </row>
    <row r="707" spans="6:13" x14ac:dyDescent="0.25">
      <c r="F707" t="s">
        <v>7190</v>
      </c>
      <c r="G707" t="s">
        <v>1346</v>
      </c>
      <c r="I707" t="s">
        <v>329</v>
      </c>
      <c r="J707" t="s">
        <v>3895</v>
      </c>
      <c r="L707" t="s">
        <v>65</v>
      </c>
      <c r="M707" t="s">
        <v>5835</v>
      </c>
    </row>
    <row r="708" spans="6:13" x14ac:dyDescent="0.25">
      <c r="F708" t="s">
        <v>687</v>
      </c>
      <c r="G708" t="s">
        <v>1110</v>
      </c>
      <c r="I708" t="s">
        <v>3996</v>
      </c>
      <c r="J708" t="s">
        <v>3997</v>
      </c>
      <c r="L708" t="s">
        <v>484</v>
      </c>
      <c r="M708" t="s">
        <v>5856</v>
      </c>
    </row>
    <row r="709" spans="6:13" x14ac:dyDescent="0.25">
      <c r="F709" t="s">
        <v>102</v>
      </c>
      <c r="G709" t="s">
        <v>992</v>
      </c>
      <c r="I709" t="s">
        <v>3285</v>
      </c>
      <c r="J709" t="s">
        <v>3286</v>
      </c>
      <c r="L709" t="s">
        <v>130</v>
      </c>
      <c r="M709" t="s">
        <v>6825</v>
      </c>
    </row>
    <row r="710" spans="6:13" x14ac:dyDescent="0.25">
      <c r="F710" t="s">
        <v>834</v>
      </c>
      <c r="G710" t="s">
        <v>1604</v>
      </c>
      <c r="I710" t="s">
        <v>267</v>
      </c>
      <c r="J710" t="s">
        <v>3872</v>
      </c>
      <c r="L710" t="s">
        <v>468</v>
      </c>
      <c r="M710" t="s">
        <v>6213</v>
      </c>
    </row>
    <row r="711" spans="6:13" x14ac:dyDescent="0.25">
      <c r="F711" t="s">
        <v>509</v>
      </c>
      <c r="G711" t="s">
        <v>1274</v>
      </c>
      <c r="I711" t="s">
        <v>1883</v>
      </c>
      <c r="J711" t="s">
        <v>2005</v>
      </c>
      <c r="L711" t="s">
        <v>41</v>
      </c>
      <c r="M711" t="s">
        <v>5478</v>
      </c>
    </row>
    <row r="712" spans="6:13" x14ac:dyDescent="0.25">
      <c r="F712" t="s">
        <v>50</v>
      </c>
      <c r="G712" t="s">
        <v>1179</v>
      </c>
      <c r="I712" t="s">
        <v>309</v>
      </c>
      <c r="J712" t="s">
        <v>3634</v>
      </c>
      <c r="L712" t="s">
        <v>329</v>
      </c>
      <c r="M712" t="s">
        <v>5427</v>
      </c>
    </row>
    <row r="713" spans="6:13" x14ac:dyDescent="0.25">
      <c r="F713" t="s">
        <v>144</v>
      </c>
      <c r="G713" t="s">
        <v>857</v>
      </c>
      <c r="I713" t="s">
        <v>582</v>
      </c>
      <c r="J713" t="s">
        <v>4099</v>
      </c>
      <c r="L713" t="s">
        <v>327</v>
      </c>
      <c r="M713" t="s">
        <v>6670</v>
      </c>
    </row>
    <row r="714" spans="6:13" x14ac:dyDescent="0.25">
      <c r="F714" t="s">
        <v>682</v>
      </c>
      <c r="G714" t="s">
        <v>892</v>
      </c>
      <c r="I714" t="s">
        <v>300</v>
      </c>
      <c r="J714" t="s">
        <v>1904</v>
      </c>
      <c r="L714" t="s">
        <v>484</v>
      </c>
      <c r="M714" t="s">
        <v>5539</v>
      </c>
    </row>
    <row r="715" spans="6:13" x14ac:dyDescent="0.25">
      <c r="F715" t="s">
        <v>591</v>
      </c>
      <c r="G715" t="s">
        <v>1553</v>
      </c>
      <c r="I715" t="s">
        <v>53</v>
      </c>
      <c r="J715" t="s">
        <v>3127</v>
      </c>
      <c r="L715" t="s">
        <v>484</v>
      </c>
      <c r="M715" t="s">
        <v>5443</v>
      </c>
    </row>
    <row r="716" spans="6:13" x14ac:dyDescent="0.25">
      <c r="F716" t="s">
        <v>768</v>
      </c>
      <c r="G716" t="s">
        <v>1287</v>
      </c>
      <c r="I716" t="s">
        <v>1737</v>
      </c>
      <c r="J716" t="s">
        <v>4701</v>
      </c>
      <c r="L716" t="s">
        <v>421</v>
      </c>
      <c r="M716" t="s">
        <v>5698</v>
      </c>
    </row>
    <row r="717" spans="6:13" x14ac:dyDescent="0.25">
      <c r="F717" t="s">
        <v>421</v>
      </c>
      <c r="G717" t="s">
        <v>1487</v>
      </c>
      <c r="I717" t="s">
        <v>3170</v>
      </c>
      <c r="J717" t="s">
        <v>3171</v>
      </c>
      <c r="L717" t="s">
        <v>303</v>
      </c>
      <c r="M717" t="s">
        <v>6684</v>
      </c>
    </row>
    <row r="718" spans="6:13" x14ac:dyDescent="0.25">
      <c r="F718" t="s">
        <v>599</v>
      </c>
      <c r="G718" t="s">
        <v>1599</v>
      </c>
      <c r="I718" t="s">
        <v>2447</v>
      </c>
      <c r="J718" t="s">
        <v>2448</v>
      </c>
      <c r="L718" t="s">
        <v>602</v>
      </c>
      <c r="M718" t="s">
        <v>6884</v>
      </c>
    </row>
    <row r="719" spans="6:13" x14ac:dyDescent="0.25">
      <c r="F719" t="s">
        <v>679</v>
      </c>
      <c r="G719" t="s">
        <v>883</v>
      </c>
      <c r="I719" t="s">
        <v>329</v>
      </c>
      <c r="J719" t="s">
        <v>3478</v>
      </c>
      <c r="L719" t="s">
        <v>5227</v>
      </c>
      <c r="M719" t="s">
        <v>5228</v>
      </c>
    </row>
    <row r="720" spans="6:13" x14ac:dyDescent="0.25">
      <c r="F720" t="s">
        <v>509</v>
      </c>
      <c r="G720" t="s">
        <v>1545</v>
      </c>
      <c r="I720" t="s">
        <v>1799</v>
      </c>
      <c r="J720" t="s">
        <v>4804</v>
      </c>
      <c r="L720" t="s">
        <v>374</v>
      </c>
      <c r="M720" t="s">
        <v>6936</v>
      </c>
    </row>
    <row r="721" spans="6:13" x14ac:dyDescent="0.25">
      <c r="F721" t="s">
        <v>509</v>
      </c>
      <c r="G721" t="s">
        <v>1450</v>
      </c>
      <c r="I721" t="s">
        <v>329</v>
      </c>
      <c r="J721" t="s">
        <v>2568</v>
      </c>
      <c r="L721" t="s">
        <v>329</v>
      </c>
      <c r="M721" t="s">
        <v>5710</v>
      </c>
    </row>
    <row r="722" spans="6:13" x14ac:dyDescent="0.25">
      <c r="F722" t="s">
        <v>599</v>
      </c>
      <c r="G722" t="s">
        <v>1153</v>
      </c>
      <c r="I722" t="s">
        <v>599</v>
      </c>
      <c r="J722" t="s">
        <v>2681</v>
      </c>
      <c r="L722" t="s">
        <v>5597</v>
      </c>
      <c r="M722" t="s">
        <v>5598</v>
      </c>
    </row>
    <row r="723" spans="6:13" x14ac:dyDescent="0.25">
      <c r="F723" t="s">
        <v>599</v>
      </c>
      <c r="G723" t="s">
        <v>1391</v>
      </c>
      <c r="I723" t="s">
        <v>2572</v>
      </c>
      <c r="J723" t="s">
        <v>3315</v>
      </c>
      <c r="L723" t="s">
        <v>484</v>
      </c>
      <c r="M723" t="s">
        <v>6962</v>
      </c>
    </row>
    <row r="724" spans="6:13" x14ac:dyDescent="0.25">
      <c r="F724" t="s">
        <v>41</v>
      </c>
      <c r="G724" t="s">
        <v>1584</v>
      </c>
      <c r="I724" t="s">
        <v>3242</v>
      </c>
      <c r="J724" t="s">
        <v>3243</v>
      </c>
      <c r="L724" t="s">
        <v>130</v>
      </c>
      <c r="M724" t="s">
        <v>6973</v>
      </c>
    </row>
    <row r="725" spans="6:13" x14ac:dyDescent="0.25">
      <c r="F725" t="s">
        <v>730</v>
      </c>
      <c r="G725" t="s">
        <v>1080</v>
      </c>
      <c r="I725" t="s">
        <v>267</v>
      </c>
      <c r="J725" t="s">
        <v>3850</v>
      </c>
      <c r="L725" t="s">
        <v>297</v>
      </c>
      <c r="M725" t="s">
        <v>5157</v>
      </c>
    </row>
    <row r="726" spans="6:13" x14ac:dyDescent="0.25">
      <c r="F726" t="s">
        <v>599</v>
      </c>
      <c r="G726" t="s">
        <v>1508</v>
      </c>
      <c r="I726" t="s">
        <v>19</v>
      </c>
      <c r="J726" t="s">
        <v>2204</v>
      </c>
      <c r="L726" t="s">
        <v>144</v>
      </c>
      <c r="M726" t="s">
        <v>6275</v>
      </c>
    </row>
    <row r="727" spans="6:13" x14ac:dyDescent="0.25">
      <c r="F727" t="s">
        <v>102</v>
      </c>
      <c r="G727" t="s">
        <v>1197</v>
      </c>
      <c r="I727" t="s">
        <v>1883</v>
      </c>
      <c r="J727" t="s">
        <v>4540</v>
      </c>
      <c r="L727" t="s">
        <v>413</v>
      </c>
      <c r="M727" t="s">
        <v>6028</v>
      </c>
    </row>
    <row r="728" spans="6:13" x14ac:dyDescent="0.25">
      <c r="F728" t="s">
        <v>41</v>
      </c>
      <c r="G728" t="s">
        <v>1294</v>
      </c>
      <c r="I728" t="s">
        <v>2635</v>
      </c>
      <c r="J728" t="s">
        <v>2636</v>
      </c>
      <c r="L728" t="s">
        <v>484</v>
      </c>
      <c r="M728" t="s">
        <v>6817</v>
      </c>
    </row>
    <row r="729" spans="6:13" x14ac:dyDescent="0.25">
      <c r="F729" t="s">
        <v>303</v>
      </c>
      <c r="G729" t="s">
        <v>1005</v>
      </c>
      <c r="I729" t="s">
        <v>329</v>
      </c>
      <c r="J729" t="s">
        <v>3176</v>
      </c>
      <c r="L729" t="s">
        <v>130</v>
      </c>
      <c r="M729" t="s">
        <v>6945</v>
      </c>
    </row>
    <row r="730" spans="6:13" x14ac:dyDescent="0.25">
      <c r="F730" t="s">
        <v>702</v>
      </c>
      <c r="G730" t="s">
        <v>976</v>
      </c>
      <c r="I730" t="s">
        <v>602</v>
      </c>
      <c r="J730" t="s">
        <v>1822</v>
      </c>
      <c r="L730" t="s">
        <v>130</v>
      </c>
      <c r="M730" t="s">
        <v>6777</v>
      </c>
    </row>
    <row r="731" spans="6:13" x14ac:dyDescent="0.25">
      <c r="F731" t="s">
        <v>599</v>
      </c>
      <c r="G731" t="s">
        <v>1193</v>
      </c>
      <c r="I731" t="s">
        <v>602</v>
      </c>
      <c r="J731" t="s">
        <v>2486</v>
      </c>
      <c r="L731" t="s">
        <v>4969</v>
      </c>
      <c r="M731" t="s">
        <v>6617</v>
      </c>
    </row>
    <row r="732" spans="6:13" x14ac:dyDescent="0.25">
      <c r="F732" t="s">
        <v>744</v>
      </c>
      <c r="G732" t="s">
        <v>1156</v>
      </c>
      <c r="I732" t="s">
        <v>602</v>
      </c>
      <c r="J732" t="s">
        <v>2944</v>
      </c>
      <c r="L732" t="s">
        <v>475</v>
      </c>
      <c r="M732" t="s">
        <v>5628</v>
      </c>
    </row>
    <row r="733" spans="6:13" x14ac:dyDescent="0.25">
      <c r="F733" t="s">
        <v>303</v>
      </c>
      <c r="G733" t="s">
        <v>1565</v>
      </c>
      <c r="I733" t="s">
        <v>327</v>
      </c>
      <c r="J733" t="s">
        <v>4458</v>
      </c>
      <c r="L733" t="s">
        <v>297</v>
      </c>
      <c r="M733" t="s">
        <v>6156</v>
      </c>
    </row>
    <row r="734" spans="6:13" x14ac:dyDescent="0.25">
      <c r="F734" t="s">
        <v>41</v>
      </c>
      <c r="G734" t="s">
        <v>855</v>
      </c>
      <c r="I734" t="s">
        <v>267</v>
      </c>
      <c r="J734" t="s">
        <v>2703</v>
      </c>
      <c r="L734" t="s">
        <v>329</v>
      </c>
      <c r="M734" t="s">
        <v>5767</v>
      </c>
    </row>
    <row r="735" spans="6:13" x14ac:dyDescent="0.25">
      <c r="F735" t="s">
        <v>102</v>
      </c>
      <c r="G735" t="s">
        <v>972</v>
      </c>
      <c r="I735" t="s">
        <v>267</v>
      </c>
      <c r="J735" t="s">
        <v>3838</v>
      </c>
      <c r="L735" t="s">
        <v>292</v>
      </c>
      <c r="M735" t="s">
        <v>5116</v>
      </c>
    </row>
    <row r="736" spans="6:13" x14ac:dyDescent="0.25">
      <c r="F736" t="s">
        <v>740</v>
      </c>
      <c r="G736" t="s">
        <v>1372</v>
      </c>
      <c r="I736" t="s">
        <v>604</v>
      </c>
      <c r="J736" t="s">
        <v>2558</v>
      </c>
      <c r="L736" t="s">
        <v>5553</v>
      </c>
      <c r="M736" t="s">
        <v>5554</v>
      </c>
    </row>
    <row r="737" spans="6:13" x14ac:dyDescent="0.25">
      <c r="F737" t="s">
        <v>441</v>
      </c>
      <c r="G737" t="s">
        <v>1290</v>
      </c>
      <c r="I737" t="s">
        <v>268</v>
      </c>
      <c r="J737" t="s">
        <v>1743</v>
      </c>
      <c r="L737" t="s">
        <v>130</v>
      </c>
      <c r="M737" t="s">
        <v>5155</v>
      </c>
    </row>
    <row r="738" spans="6:13" x14ac:dyDescent="0.25">
      <c r="F738" t="s">
        <v>303</v>
      </c>
      <c r="G738" t="s">
        <v>7221</v>
      </c>
      <c r="I738" t="s">
        <v>7307</v>
      </c>
      <c r="J738" t="s">
        <v>3116</v>
      </c>
      <c r="L738" t="s">
        <v>413</v>
      </c>
      <c r="M738" t="s">
        <v>5453</v>
      </c>
    </row>
    <row r="739" spans="6:13" x14ac:dyDescent="0.25">
      <c r="F739" t="s">
        <v>41</v>
      </c>
      <c r="G739" t="s">
        <v>1122</v>
      </c>
      <c r="I739" t="s">
        <v>7297</v>
      </c>
      <c r="J739" t="s">
        <v>3116</v>
      </c>
      <c r="L739" t="s">
        <v>130</v>
      </c>
      <c r="M739" t="s">
        <v>5080</v>
      </c>
    </row>
    <row r="740" spans="6:13" x14ac:dyDescent="0.25">
      <c r="F740" t="s">
        <v>294</v>
      </c>
      <c r="G740" t="s">
        <v>1510</v>
      </c>
      <c r="I740" t="s">
        <v>292</v>
      </c>
      <c r="J740" t="s">
        <v>3133</v>
      </c>
      <c r="L740" t="s">
        <v>130</v>
      </c>
      <c r="M740" t="s">
        <v>6281</v>
      </c>
    </row>
    <row r="741" spans="6:13" x14ac:dyDescent="0.25">
      <c r="F741" t="s">
        <v>352</v>
      </c>
      <c r="G741" t="s">
        <v>1655</v>
      </c>
      <c r="I741" t="s">
        <v>129</v>
      </c>
      <c r="J741" t="s">
        <v>2307</v>
      </c>
      <c r="L741" t="s">
        <v>6854</v>
      </c>
      <c r="M741" t="s">
        <v>6855</v>
      </c>
    </row>
    <row r="742" spans="6:13" x14ac:dyDescent="0.25">
      <c r="F742" t="s">
        <v>41</v>
      </c>
      <c r="G742" t="s">
        <v>1315</v>
      </c>
      <c r="I742" t="s">
        <v>414</v>
      </c>
      <c r="J742" t="s">
        <v>4631</v>
      </c>
      <c r="L742" t="s">
        <v>484</v>
      </c>
      <c r="M742" t="s">
        <v>7019</v>
      </c>
    </row>
    <row r="743" spans="6:13" x14ac:dyDescent="0.25">
      <c r="F743" t="s">
        <v>509</v>
      </c>
      <c r="G743" t="s">
        <v>1516</v>
      </c>
      <c r="I743" t="s">
        <v>1670</v>
      </c>
      <c r="J743" t="s">
        <v>1671</v>
      </c>
      <c r="L743" t="s">
        <v>329</v>
      </c>
      <c r="M743" t="s">
        <v>7163</v>
      </c>
    </row>
    <row r="744" spans="6:13" x14ac:dyDescent="0.25">
      <c r="F744" t="s">
        <v>599</v>
      </c>
      <c r="G744" t="s">
        <v>1548</v>
      </c>
      <c r="I744" t="s">
        <v>268</v>
      </c>
      <c r="J744" t="s">
        <v>3698</v>
      </c>
      <c r="L744" t="s">
        <v>413</v>
      </c>
      <c r="M744" t="s">
        <v>5219</v>
      </c>
    </row>
    <row r="745" spans="6:13" x14ac:dyDescent="0.25">
      <c r="F745" t="s">
        <v>441</v>
      </c>
      <c r="G745" t="s">
        <v>1240</v>
      </c>
      <c r="I745" t="s">
        <v>50</v>
      </c>
      <c r="J745" t="s">
        <v>3050</v>
      </c>
      <c r="L745" t="s">
        <v>130</v>
      </c>
      <c r="M745" t="s">
        <v>6152</v>
      </c>
    </row>
    <row r="746" spans="6:13" x14ac:dyDescent="0.25">
      <c r="F746" t="s">
        <v>102</v>
      </c>
      <c r="G746" t="s">
        <v>1649</v>
      </c>
      <c r="I746" t="s">
        <v>268</v>
      </c>
      <c r="J746" t="s">
        <v>2965</v>
      </c>
      <c r="L746" t="s">
        <v>130</v>
      </c>
      <c r="M746" t="s">
        <v>5430</v>
      </c>
    </row>
    <row r="747" spans="6:13" x14ac:dyDescent="0.25">
      <c r="F747" t="s">
        <v>102</v>
      </c>
      <c r="G747" t="s">
        <v>910</v>
      </c>
      <c r="I747" t="s">
        <v>3672</v>
      </c>
      <c r="J747" t="s">
        <v>3673</v>
      </c>
      <c r="L747" t="s">
        <v>130</v>
      </c>
      <c r="M747" t="s">
        <v>5982</v>
      </c>
    </row>
    <row r="748" spans="6:13" x14ac:dyDescent="0.25">
      <c r="F748" t="s">
        <v>129</v>
      </c>
      <c r="G748" t="s">
        <v>1220</v>
      </c>
      <c r="I748" t="s">
        <v>268</v>
      </c>
      <c r="J748" t="s">
        <v>3366</v>
      </c>
      <c r="L748" t="s">
        <v>484</v>
      </c>
      <c r="M748" t="s">
        <v>6142</v>
      </c>
    </row>
    <row r="749" spans="6:13" x14ac:dyDescent="0.25">
      <c r="F749" t="s">
        <v>41</v>
      </c>
      <c r="G749" t="s">
        <v>1527</v>
      </c>
      <c r="I749" t="s">
        <v>599</v>
      </c>
      <c r="J749" t="s">
        <v>2479</v>
      </c>
      <c r="L749" t="s">
        <v>487</v>
      </c>
      <c r="M749" t="s">
        <v>7129</v>
      </c>
    </row>
    <row r="750" spans="6:13" x14ac:dyDescent="0.25">
      <c r="F750" t="s">
        <v>721</v>
      </c>
      <c r="G750" t="s">
        <v>1048</v>
      </c>
      <c r="I750" t="s">
        <v>3242</v>
      </c>
      <c r="J750" t="s">
        <v>4341</v>
      </c>
      <c r="L750" t="s">
        <v>5861</v>
      </c>
      <c r="M750" t="s">
        <v>6724</v>
      </c>
    </row>
    <row r="751" spans="6:13" x14ac:dyDescent="0.25">
      <c r="F751" t="s">
        <v>303</v>
      </c>
      <c r="G751" t="s">
        <v>1586</v>
      </c>
      <c r="I751" t="s">
        <v>2511</v>
      </c>
      <c r="J751" t="s">
        <v>2512</v>
      </c>
      <c r="L751" t="s">
        <v>484</v>
      </c>
      <c r="M751" t="s">
        <v>6901</v>
      </c>
    </row>
    <row r="752" spans="6:13" x14ac:dyDescent="0.25">
      <c r="F752" t="s">
        <v>599</v>
      </c>
      <c r="G752" t="s">
        <v>1432</v>
      </c>
      <c r="I752" t="s">
        <v>1844</v>
      </c>
      <c r="J752" t="s">
        <v>1845</v>
      </c>
      <c r="L752" t="s">
        <v>130</v>
      </c>
      <c r="M752" t="s">
        <v>4863</v>
      </c>
    </row>
    <row r="753" spans="6:13" x14ac:dyDescent="0.25">
      <c r="F753" t="s">
        <v>41</v>
      </c>
      <c r="G753" t="s">
        <v>1476</v>
      </c>
      <c r="I753" t="s">
        <v>1799</v>
      </c>
      <c r="J753" t="s">
        <v>2937</v>
      </c>
      <c r="L753" t="s">
        <v>413</v>
      </c>
      <c r="M753" t="s">
        <v>6940</v>
      </c>
    </row>
    <row r="754" spans="6:13" x14ac:dyDescent="0.25">
      <c r="F754" t="s">
        <v>602</v>
      </c>
      <c r="G754" t="s">
        <v>1092</v>
      </c>
      <c r="I754" t="s">
        <v>41</v>
      </c>
      <c r="J754" t="s">
        <v>4730</v>
      </c>
      <c r="L754" t="s">
        <v>41</v>
      </c>
      <c r="M754" t="s">
        <v>6486</v>
      </c>
    </row>
    <row r="755" spans="6:13" x14ac:dyDescent="0.25">
      <c r="F755" t="s">
        <v>602</v>
      </c>
      <c r="G755" t="s">
        <v>919</v>
      </c>
      <c r="I755" t="s">
        <v>1799</v>
      </c>
      <c r="J755" t="s">
        <v>4318</v>
      </c>
      <c r="L755" t="s">
        <v>268</v>
      </c>
      <c r="M755" t="s">
        <v>6201</v>
      </c>
    </row>
    <row r="756" spans="6:13" x14ac:dyDescent="0.25">
      <c r="F756" t="s">
        <v>441</v>
      </c>
      <c r="G756" t="s">
        <v>1180</v>
      </c>
      <c r="I756" t="s">
        <v>1881</v>
      </c>
      <c r="J756" t="s">
        <v>1882</v>
      </c>
      <c r="L756" t="s">
        <v>3457</v>
      </c>
      <c r="M756" t="s">
        <v>6707</v>
      </c>
    </row>
    <row r="757" spans="6:13" x14ac:dyDescent="0.25">
      <c r="F757" t="s">
        <v>599</v>
      </c>
      <c r="G757" t="s">
        <v>1279</v>
      </c>
      <c r="I757" t="s">
        <v>1737</v>
      </c>
      <c r="J757" t="s">
        <v>7229</v>
      </c>
      <c r="L757" t="s">
        <v>484</v>
      </c>
      <c r="M757" t="s">
        <v>6124</v>
      </c>
    </row>
    <row r="758" spans="6:13" x14ac:dyDescent="0.25">
      <c r="F758" t="s">
        <v>41</v>
      </c>
      <c r="G758" t="s">
        <v>964</v>
      </c>
      <c r="I758" t="s">
        <v>426</v>
      </c>
      <c r="J758" t="s">
        <v>4181</v>
      </c>
      <c r="L758" t="s">
        <v>6189</v>
      </c>
      <c r="M758" t="s">
        <v>7023</v>
      </c>
    </row>
    <row r="759" spans="6:13" x14ac:dyDescent="0.25">
      <c r="F759" t="s">
        <v>303</v>
      </c>
      <c r="G759" t="s">
        <v>1579</v>
      </c>
      <c r="I759" t="s">
        <v>1692</v>
      </c>
      <c r="J759" t="s">
        <v>1693</v>
      </c>
      <c r="L759" t="s">
        <v>65</v>
      </c>
      <c r="M759" t="s">
        <v>5247</v>
      </c>
    </row>
    <row r="760" spans="6:13" x14ac:dyDescent="0.25">
      <c r="F760" t="s">
        <v>271</v>
      </c>
      <c r="G760" t="s">
        <v>1446</v>
      </c>
      <c r="I760" t="s">
        <v>1935</v>
      </c>
      <c r="J760" t="s">
        <v>1936</v>
      </c>
      <c r="L760" t="s">
        <v>322</v>
      </c>
      <c r="M760" t="s">
        <v>5339</v>
      </c>
    </row>
    <row r="761" spans="6:13" x14ac:dyDescent="0.25">
      <c r="F761" t="s">
        <v>833</v>
      </c>
      <c r="G761" t="s">
        <v>1603</v>
      </c>
      <c r="I761" t="s">
        <v>602</v>
      </c>
      <c r="J761" t="s">
        <v>2476</v>
      </c>
      <c r="L761" t="s">
        <v>484</v>
      </c>
      <c r="M761" t="s">
        <v>5101</v>
      </c>
    </row>
    <row r="762" spans="6:13" x14ac:dyDescent="0.25">
      <c r="F762" t="s">
        <v>509</v>
      </c>
      <c r="G762" t="s">
        <v>1385</v>
      </c>
      <c r="I762" t="s">
        <v>426</v>
      </c>
      <c r="J762" t="s">
        <v>4602</v>
      </c>
      <c r="L762" t="s">
        <v>484</v>
      </c>
      <c r="M762" t="s">
        <v>7182</v>
      </c>
    </row>
    <row r="763" spans="6:13" x14ac:dyDescent="0.25">
      <c r="F763" t="s">
        <v>602</v>
      </c>
      <c r="G763" t="s">
        <v>975</v>
      </c>
      <c r="I763" t="s">
        <v>49</v>
      </c>
      <c r="J763" t="s">
        <v>4139</v>
      </c>
      <c r="L763" t="s">
        <v>130</v>
      </c>
      <c r="M763" t="s">
        <v>7207</v>
      </c>
    </row>
    <row r="764" spans="6:13" x14ac:dyDescent="0.25">
      <c r="F764" t="s">
        <v>602</v>
      </c>
      <c r="G764" t="s">
        <v>1149</v>
      </c>
      <c r="I764" t="s">
        <v>3490</v>
      </c>
      <c r="J764" t="s">
        <v>3491</v>
      </c>
      <c r="L764" t="s">
        <v>413</v>
      </c>
      <c r="M764" t="s">
        <v>6590</v>
      </c>
    </row>
    <row r="765" spans="6:13" x14ac:dyDescent="0.25">
      <c r="F765" t="s">
        <v>423</v>
      </c>
      <c r="G765" t="s">
        <v>1232</v>
      </c>
      <c r="I765" t="s">
        <v>429</v>
      </c>
      <c r="J765" t="s">
        <v>4052</v>
      </c>
      <c r="L765" t="s">
        <v>129</v>
      </c>
      <c r="M765" t="s">
        <v>6129</v>
      </c>
    </row>
    <row r="766" spans="6:13" x14ac:dyDescent="0.25">
      <c r="F766" t="s">
        <v>41</v>
      </c>
      <c r="G766" t="s">
        <v>1519</v>
      </c>
      <c r="I766" t="s">
        <v>7288</v>
      </c>
      <c r="J766" t="s">
        <v>1739</v>
      </c>
      <c r="L766" t="s">
        <v>5468</v>
      </c>
      <c r="M766" t="s">
        <v>5469</v>
      </c>
    </row>
    <row r="767" spans="6:13" x14ac:dyDescent="0.25">
      <c r="F767" t="s">
        <v>303</v>
      </c>
      <c r="G767" t="s">
        <v>1505</v>
      </c>
      <c r="I767" t="s">
        <v>7308</v>
      </c>
      <c r="J767" t="s">
        <v>1739</v>
      </c>
      <c r="L767" t="s">
        <v>303</v>
      </c>
      <c r="M767" t="s">
        <v>7054</v>
      </c>
    </row>
    <row r="768" spans="6:13" x14ac:dyDescent="0.25">
      <c r="F768" t="s">
        <v>41</v>
      </c>
      <c r="G768" t="s">
        <v>1135</v>
      </c>
      <c r="I768" t="s">
        <v>99</v>
      </c>
      <c r="J768" t="s">
        <v>4144</v>
      </c>
      <c r="L768" t="s">
        <v>41</v>
      </c>
      <c r="M768" t="s">
        <v>6029</v>
      </c>
    </row>
    <row r="769" spans="6:13" x14ac:dyDescent="0.25">
      <c r="F769" t="s">
        <v>441</v>
      </c>
      <c r="G769" t="s">
        <v>1513</v>
      </c>
      <c r="I769" t="s">
        <v>43</v>
      </c>
      <c r="J769" t="s">
        <v>4740</v>
      </c>
      <c r="L769" t="s">
        <v>684</v>
      </c>
      <c r="M769" t="s">
        <v>6319</v>
      </c>
    </row>
    <row r="770" spans="6:13" x14ac:dyDescent="0.25">
      <c r="F770" t="s">
        <v>303</v>
      </c>
      <c r="G770" t="s">
        <v>1225</v>
      </c>
      <c r="I770" t="s">
        <v>309</v>
      </c>
      <c r="J770" t="s">
        <v>4417</v>
      </c>
      <c r="L770" t="s">
        <v>5419</v>
      </c>
      <c r="M770" t="s">
        <v>5420</v>
      </c>
    </row>
    <row r="771" spans="6:13" x14ac:dyDescent="0.25">
      <c r="F771" t="s">
        <v>764</v>
      </c>
      <c r="G771" t="s">
        <v>1258</v>
      </c>
      <c r="I771" t="s">
        <v>329</v>
      </c>
      <c r="J771" t="s">
        <v>4704</v>
      </c>
      <c r="L771" t="s">
        <v>331</v>
      </c>
      <c r="M771" t="s">
        <v>5988</v>
      </c>
    </row>
    <row r="772" spans="6:13" x14ac:dyDescent="0.25">
      <c r="F772" t="s">
        <v>41</v>
      </c>
      <c r="G772" t="s">
        <v>1353</v>
      </c>
      <c r="I772" t="s">
        <v>1799</v>
      </c>
      <c r="J772" t="s">
        <v>3028</v>
      </c>
      <c r="L772" t="s">
        <v>325</v>
      </c>
      <c r="M772" t="s">
        <v>5128</v>
      </c>
    </row>
    <row r="773" spans="6:13" x14ac:dyDescent="0.25">
      <c r="F773" t="s">
        <v>303</v>
      </c>
      <c r="G773" t="s">
        <v>1219</v>
      </c>
      <c r="I773" t="s">
        <v>268</v>
      </c>
      <c r="J773" t="s">
        <v>4670</v>
      </c>
      <c r="L773" t="s">
        <v>4085</v>
      </c>
      <c r="M773" t="s">
        <v>6508</v>
      </c>
    </row>
    <row r="774" spans="6:13" x14ac:dyDescent="0.25">
      <c r="F774" t="s">
        <v>777</v>
      </c>
      <c r="G774" t="s">
        <v>1334</v>
      </c>
      <c r="I774" t="s">
        <v>267</v>
      </c>
      <c r="J774" t="s">
        <v>4493</v>
      </c>
      <c r="L774" t="s">
        <v>5316</v>
      </c>
      <c r="M774" t="s">
        <v>5317</v>
      </c>
    </row>
    <row r="775" spans="6:13" x14ac:dyDescent="0.25">
      <c r="F775" t="s">
        <v>102</v>
      </c>
      <c r="G775" t="s">
        <v>967</v>
      </c>
      <c r="I775" t="s">
        <v>19</v>
      </c>
      <c r="J775" t="s">
        <v>2678</v>
      </c>
      <c r="L775" t="s">
        <v>5556</v>
      </c>
      <c r="M775" t="s">
        <v>5557</v>
      </c>
    </row>
    <row r="776" spans="6:13" x14ac:dyDescent="0.25">
      <c r="F776" t="s">
        <v>41</v>
      </c>
      <c r="G776" t="s">
        <v>1056</v>
      </c>
      <c r="I776" t="s">
        <v>268</v>
      </c>
      <c r="J776" t="s">
        <v>4283</v>
      </c>
      <c r="L776" t="s">
        <v>268</v>
      </c>
      <c r="M776" t="s">
        <v>5634</v>
      </c>
    </row>
    <row r="777" spans="6:13" x14ac:dyDescent="0.25">
      <c r="F777" t="s">
        <v>814</v>
      </c>
      <c r="G777" t="s">
        <v>1494</v>
      </c>
      <c r="I777" t="s">
        <v>582</v>
      </c>
      <c r="J777" t="s">
        <v>2884</v>
      </c>
      <c r="L777" t="s">
        <v>484</v>
      </c>
      <c r="M777" t="s">
        <v>6757</v>
      </c>
    </row>
    <row r="778" spans="6:13" x14ac:dyDescent="0.25">
      <c r="F778" t="s">
        <v>102</v>
      </c>
      <c r="G778" t="s">
        <v>1021</v>
      </c>
      <c r="I778" t="s">
        <v>415</v>
      </c>
      <c r="J778" t="s">
        <v>3691</v>
      </c>
      <c r="L778" t="s">
        <v>484</v>
      </c>
      <c r="M778" t="s">
        <v>6642</v>
      </c>
    </row>
    <row r="779" spans="6:13" x14ac:dyDescent="0.25">
      <c r="F779" t="s">
        <v>687</v>
      </c>
      <c r="G779" t="s">
        <v>914</v>
      </c>
      <c r="I779" t="s">
        <v>50</v>
      </c>
      <c r="J779" t="s">
        <v>4105</v>
      </c>
      <c r="L779" t="s">
        <v>4085</v>
      </c>
      <c r="M779" t="s">
        <v>6624</v>
      </c>
    </row>
    <row r="780" spans="6:13" x14ac:dyDescent="0.25">
      <c r="F780" t="s">
        <v>737</v>
      </c>
      <c r="G780" t="s">
        <v>1128</v>
      </c>
      <c r="I780" t="s">
        <v>602</v>
      </c>
      <c r="J780" t="s">
        <v>4408</v>
      </c>
      <c r="L780" t="s">
        <v>413</v>
      </c>
      <c r="M780" t="s">
        <v>6694</v>
      </c>
    </row>
    <row r="781" spans="6:13" x14ac:dyDescent="0.25">
      <c r="F781" t="s">
        <v>787</v>
      </c>
      <c r="G781" t="s">
        <v>1405</v>
      </c>
      <c r="I781" t="s">
        <v>102</v>
      </c>
      <c r="J781" t="s">
        <v>2504</v>
      </c>
      <c r="L781" t="s">
        <v>6663</v>
      </c>
      <c r="M781" t="s">
        <v>6664</v>
      </c>
    </row>
    <row r="782" spans="6:13" x14ac:dyDescent="0.25">
      <c r="F782" t="s">
        <v>582</v>
      </c>
      <c r="G782" t="s">
        <v>1658</v>
      </c>
      <c r="I782" t="s">
        <v>423</v>
      </c>
      <c r="J782" t="s">
        <v>1704</v>
      </c>
      <c r="L782" t="s">
        <v>5808</v>
      </c>
      <c r="M782" t="s">
        <v>5809</v>
      </c>
    </row>
    <row r="783" spans="6:13" x14ac:dyDescent="0.25">
      <c r="F783" t="s">
        <v>102</v>
      </c>
      <c r="G783" t="s">
        <v>1051</v>
      </c>
      <c r="I783" t="s">
        <v>2138</v>
      </c>
      <c r="J783" t="s">
        <v>2139</v>
      </c>
      <c r="L783" t="s">
        <v>331</v>
      </c>
      <c r="M783" t="s">
        <v>5957</v>
      </c>
    </row>
    <row r="784" spans="6:13" x14ac:dyDescent="0.25">
      <c r="F784" t="s">
        <v>426</v>
      </c>
      <c r="G784" t="s">
        <v>1095</v>
      </c>
      <c r="I784" t="s">
        <v>4755</v>
      </c>
      <c r="J784" t="s">
        <v>4756</v>
      </c>
      <c r="L784" t="s">
        <v>6502</v>
      </c>
      <c r="M784" t="s">
        <v>6503</v>
      </c>
    </row>
    <row r="785" spans="6:13" x14ac:dyDescent="0.25">
      <c r="F785" t="s">
        <v>271</v>
      </c>
      <c r="G785" t="s">
        <v>1183</v>
      </c>
      <c r="I785" t="s">
        <v>2541</v>
      </c>
      <c r="J785" t="s">
        <v>4116</v>
      </c>
      <c r="L785" t="s">
        <v>5445</v>
      </c>
      <c r="M785" t="s">
        <v>5446</v>
      </c>
    </row>
    <row r="786" spans="6:13" x14ac:dyDescent="0.25">
      <c r="F786" t="s">
        <v>749</v>
      </c>
      <c r="G786" t="s">
        <v>1184</v>
      </c>
      <c r="I786" t="s">
        <v>329</v>
      </c>
      <c r="J786" t="s">
        <v>4688</v>
      </c>
      <c r="L786" t="s">
        <v>6189</v>
      </c>
      <c r="M786" t="s">
        <v>6190</v>
      </c>
    </row>
    <row r="787" spans="6:13" x14ac:dyDescent="0.25">
      <c r="F787" t="s">
        <v>715</v>
      </c>
      <c r="G787" t="s">
        <v>1307</v>
      </c>
      <c r="I787" t="s">
        <v>268</v>
      </c>
      <c r="J787" t="s">
        <v>2870</v>
      </c>
      <c r="L787" t="s">
        <v>303</v>
      </c>
      <c r="M787" t="s">
        <v>4904</v>
      </c>
    </row>
    <row r="788" spans="6:13" x14ac:dyDescent="0.25">
      <c r="F788" t="s">
        <v>715</v>
      </c>
      <c r="G788" t="s">
        <v>1282</v>
      </c>
      <c r="I788" t="s">
        <v>4253</v>
      </c>
      <c r="J788" t="s">
        <v>4254</v>
      </c>
      <c r="L788" t="s">
        <v>5073</v>
      </c>
      <c r="M788" t="s">
        <v>5074</v>
      </c>
    </row>
    <row r="789" spans="6:13" x14ac:dyDescent="0.25">
      <c r="F789" t="s">
        <v>740</v>
      </c>
      <c r="G789" t="s">
        <v>1367</v>
      </c>
      <c r="I789" t="s">
        <v>2164</v>
      </c>
      <c r="J789" t="s">
        <v>3531</v>
      </c>
      <c r="L789" t="s">
        <v>316</v>
      </c>
      <c r="M789" t="s">
        <v>5505</v>
      </c>
    </row>
    <row r="790" spans="6:13" x14ac:dyDescent="0.25">
      <c r="F790" t="s">
        <v>599</v>
      </c>
      <c r="G790" t="s">
        <v>1145</v>
      </c>
      <c r="I790" t="s">
        <v>3932</v>
      </c>
      <c r="J790" t="s">
        <v>3933</v>
      </c>
      <c r="L790" t="s">
        <v>6306</v>
      </c>
      <c r="M790" t="s">
        <v>6307</v>
      </c>
    </row>
    <row r="791" spans="6:13" x14ac:dyDescent="0.25">
      <c r="F791" t="s">
        <v>793</v>
      </c>
      <c r="G791" t="s">
        <v>1396</v>
      </c>
      <c r="I791" t="s">
        <v>271</v>
      </c>
      <c r="J791" t="s">
        <v>3957</v>
      </c>
      <c r="L791" t="s">
        <v>6453</v>
      </c>
      <c r="M791" t="s">
        <v>6454</v>
      </c>
    </row>
    <row r="792" spans="6:13" x14ac:dyDescent="0.25">
      <c r="F792" t="s">
        <v>715</v>
      </c>
      <c r="G792" t="s">
        <v>1047</v>
      </c>
      <c r="I792" t="s">
        <v>267</v>
      </c>
      <c r="J792" t="s">
        <v>4060</v>
      </c>
      <c r="L792" t="s">
        <v>303</v>
      </c>
      <c r="M792" t="s">
        <v>6559</v>
      </c>
    </row>
    <row r="793" spans="6:13" x14ac:dyDescent="0.25">
      <c r="F793" t="s">
        <v>509</v>
      </c>
      <c r="G793" t="s">
        <v>930</v>
      </c>
      <c r="I793" t="s">
        <v>2445</v>
      </c>
      <c r="J793" t="s">
        <v>2446</v>
      </c>
      <c r="L793" t="s">
        <v>331</v>
      </c>
      <c r="M793" t="s">
        <v>6288</v>
      </c>
    </row>
    <row r="794" spans="6:13" x14ac:dyDescent="0.25">
      <c r="F794" t="s">
        <v>760</v>
      </c>
      <c r="G794" t="s">
        <v>1234</v>
      </c>
      <c r="I794" t="s">
        <v>4010</v>
      </c>
      <c r="J794" t="s">
        <v>4011</v>
      </c>
      <c r="L794" t="s">
        <v>331</v>
      </c>
      <c r="M794" t="s">
        <v>6230</v>
      </c>
    </row>
    <row r="795" spans="6:13" x14ac:dyDescent="0.25">
      <c r="F795" t="s">
        <v>41</v>
      </c>
      <c r="G795" t="s">
        <v>7227</v>
      </c>
      <c r="I795" t="s">
        <v>1670</v>
      </c>
      <c r="J795" t="s">
        <v>2274</v>
      </c>
      <c r="L795" t="s">
        <v>300</v>
      </c>
      <c r="M795" t="s">
        <v>6666</v>
      </c>
    </row>
    <row r="796" spans="6:13" x14ac:dyDescent="0.25">
      <c r="F796" t="s">
        <v>102</v>
      </c>
      <c r="G796" t="s">
        <v>1155</v>
      </c>
      <c r="I796" t="s">
        <v>1917</v>
      </c>
      <c r="J796" t="s">
        <v>4616</v>
      </c>
      <c r="L796" t="s">
        <v>4899</v>
      </c>
      <c r="M796" t="s">
        <v>7031</v>
      </c>
    </row>
    <row r="797" spans="6:13" x14ac:dyDescent="0.25">
      <c r="F797" t="s">
        <v>40</v>
      </c>
      <c r="G797" t="s">
        <v>1293</v>
      </c>
      <c r="I797" t="s">
        <v>3993</v>
      </c>
      <c r="J797" t="s">
        <v>3994</v>
      </c>
      <c r="L797" t="s">
        <v>268</v>
      </c>
      <c r="M797" t="s">
        <v>5691</v>
      </c>
    </row>
    <row r="798" spans="6:13" x14ac:dyDescent="0.25">
      <c r="F798" t="s">
        <v>715</v>
      </c>
      <c r="G798" t="s">
        <v>1028</v>
      </c>
      <c r="I798" t="s">
        <v>426</v>
      </c>
      <c r="J798" t="s">
        <v>2800</v>
      </c>
      <c r="L798" t="s">
        <v>484</v>
      </c>
      <c r="M798" t="s">
        <v>6291</v>
      </c>
    </row>
    <row r="799" spans="6:13" x14ac:dyDescent="0.25">
      <c r="F799" t="s">
        <v>41</v>
      </c>
      <c r="G799" t="s">
        <v>1023</v>
      </c>
      <c r="I799" t="s">
        <v>4596</v>
      </c>
      <c r="J799" t="s">
        <v>4597</v>
      </c>
      <c r="L799" t="s">
        <v>5394</v>
      </c>
      <c r="M799" t="s">
        <v>5414</v>
      </c>
    </row>
    <row r="800" spans="6:13" x14ac:dyDescent="0.25">
      <c r="F800" t="s">
        <v>715</v>
      </c>
      <c r="G800" t="s">
        <v>1039</v>
      </c>
      <c r="I800" t="s">
        <v>378</v>
      </c>
      <c r="J800" t="s">
        <v>3588</v>
      </c>
      <c r="L800" t="s">
        <v>303</v>
      </c>
      <c r="M800" t="s">
        <v>4878</v>
      </c>
    </row>
    <row r="801" spans="6:13" x14ac:dyDescent="0.25">
      <c r="F801" t="s">
        <v>426</v>
      </c>
      <c r="G801" t="s">
        <v>1388</v>
      </c>
      <c r="I801" t="s">
        <v>1799</v>
      </c>
      <c r="J801" t="s">
        <v>2091</v>
      </c>
      <c r="L801" t="s">
        <v>6289</v>
      </c>
      <c r="M801" t="s">
        <v>6290</v>
      </c>
    </row>
    <row r="802" spans="6:13" x14ac:dyDescent="0.25">
      <c r="F802" t="s">
        <v>809</v>
      </c>
      <c r="G802" t="s">
        <v>1463</v>
      </c>
      <c r="I802" t="s">
        <v>567</v>
      </c>
      <c r="J802" t="s">
        <v>2686</v>
      </c>
      <c r="L802" t="s">
        <v>5671</v>
      </c>
      <c r="M802" t="s">
        <v>5672</v>
      </c>
    </row>
    <row r="803" spans="6:13" x14ac:dyDescent="0.25">
      <c r="F803" t="s">
        <v>41</v>
      </c>
      <c r="G803" t="s">
        <v>1618</v>
      </c>
      <c r="I803" t="s">
        <v>99</v>
      </c>
      <c r="J803" t="s">
        <v>2605</v>
      </c>
      <c r="L803" t="s">
        <v>419</v>
      </c>
      <c r="M803" t="s">
        <v>6441</v>
      </c>
    </row>
    <row r="804" spans="6:13" x14ac:dyDescent="0.25">
      <c r="F804" t="s">
        <v>41</v>
      </c>
      <c r="G804" t="s">
        <v>1206</v>
      </c>
      <c r="I804" t="s">
        <v>309</v>
      </c>
      <c r="J804" t="s">
        <v>2914</v>
      </c>
      <c r="L804" t="s">
        <v>129</v>
      </c>
      <c r="M804" t="s">
        <v>5037</v>
      </c>
    </row>
    <row r="805" spans="6:13" x14ac:dyDescent="0.25">
      <c r="F805" t="s">
        <v>426</v>
      </c>
      <c r="G805" t="s">
        <v>1266</v>
      </c>
      <c r="I805" t="s">
        <v>1797</v>
      </c>
      <c r="J805" t="s">
        <v>2935</v>
      </c>
      <c r="L805" t="s">
        <v>413</v>
      </c>
      <c r="M805" t="s">
        <v>6016</v>
      </c>
    </row>
    <row r="806" spans="6:13" x14ac:dyDescent="0.25">
      <c r="F806" t="s">
        <v>41</v>
      </c>
      <c r="G806" t="s">
        <v>913</v>
      </c>
      <c r="I806" t="s">
        <v>415</v>
      </c>
      <c r="J806" t="s">
        <v>3998</v>
      </c>
      <c r="L806" t="s">
        <v>484</v>
      </c>
      <c r="M806" t="s">
        <v>4929</v>
      </c>
    </row>
    <row r="807" spans="6:13" x14ac:dyDescent="0.25">
      <c r="F807" t="s">
        <v>303</v>
      </c>
      <c r="G807" t="s">
        <v>1411</v>
      </c>
      <c r="I807" t="s">
        <v>379</v>
      </c>
      <c r="J807" t="s">
        <v>2087</v>
      </c>
      <c r="L807" t="s">
        <v>6739</v>
      </c>
      <c r="M807" t="s">
        <v>6740</v>
      </c>
    </row>
    <row r="808" spans="6:13" x14ac:dyDescent="0.25">
      <c r="F808" t="s">
        <v>602</v>
      </c>
      <c r="G808" t="s">
        <v>1202</v>
      </c>
      <c r="I808" t="s">
        <v>2220</v>
      </c>
      <c r="J808" t="s">
        <v>4483</v>
      </c>
      <c r="L808" t="s">
        <v>41</v>
      </c>
      <c r="M808" t="s">
        <v>5639</v>
      </c>
    </row>
    <row r="809" spans="6:13" x14ac:dyDescent="0.25">
      <c r="F809" t="s">
        <v>41</v>
      </c>
      <c r="G809" t="s">
        <v>1032</v>
      </c>
      <c r="I809" t="s">
        <v>267</v>
      </c>
      <c r="J809" t="s">
        <v>3730</v>
      </c>
      <c r="L809" t="s">
        <v>419</v>
      </c>
      <c r="M809" t="s">
        <v>6746</v>
      </c>
    </row>
    <row r="810" spans="6:13" x14ac:dyDescent="0.25">
      <c r="F810" t="s">
        <v>829</v>
      </c>
      <c r="G810" t="s">
        <v>1573</v>
      </c>
      <c r="I810" t="s">
        <v>1909</v>
      </c>
      <c r="J810" t="s">
        <v>1910</v>
      </c>
      <c r="L810" t="s">
        <v>5391</v>
      </c>
      <c r="M810" t="s">
        <v>5815</v>
      </c>
    </row>
    <row r="811" spans="6:13" x14ac:dyDescent="0.25">
      <c r="F811" t="s">
        <v>41</v>
      </c>
      <c r="G811" t="s">
        <v>1227</v>
      </c>
      <c r="I811" t="s">
        <v>686</v>
      </c>
      <c r="J811" t="s">
        <v>4711</v>
      </c>
      <c r="L811" t="s">
        <v>300</v>
      </c>
      <c r="M811" t="s">
        <v>6308</v>
      </c>
    </row>
    <row r="812" spans="6:13" x14ac:dyDescent="0.25">
      <c r="F812" t="s">
        <v>102</v>
      </c>
      <c r="G812" t="s">
        <v>1445</v>
      </c>
      <c r="I812" t="s">
        <v>2220</v>
      </c>
      <c r="J812" t="s">
        <v>2229</v>
      </c>
      <c r="L812" t="s">
        <v>484</v>
      </c>
      <c r="M812" t="s">
        <v>5137</v>
      </c>
    </row>
    <row r="813" spans="6:13" x14ac:dyDescent="0.25">
      <c r="F813" t="s">
        <v>664</v>
      </c>
      <c r="G813" t="s">
        <v>1423</v>
      </c>
      <c r="I813" t="s">
        <v>1823</v>
      </c>
      <c r="J813" t="s">
        <v>2348</v>
      </c>
      <c r="L813" t="s">
        <v>419</v>
      </c>
      <c r="M813" t="s">
        <v>5839</v>
      </c>
    </row>
    <row r="814" spans="6:13" x14ac:dyDescent="0.25">
      <c r="F814" t="s">
        <v>41</v>
      </c>
      <c r="G814" t="s">
        <v>1394</v>
      </c>
      <c r="I814" t="s">
        <v>2544</v>
      </c>
      <c r="J814" t="s">
        <v>2545</v>
      </c>
      <c r="L814" t="s">
        <v>742</v>
      </c>
      <c r="M814" t="s">
        <v>6566</v>
      </c>
    </row>
    <row r="815" spans="6:13" x14ac:dyDescent="0.25">
      <c r="F815" t="s">
        <v>102</v>
      </c>
      <c r="G815" t="s">
        <v>1214</v>
      </c>
      <c r="I815" t="s">
        <v>414</v>
      </c>
      <c r="J815" t="s">
        <v>4255</v>
      </c>
      <c r="L815" t="s">
        <v>5069</v>
      </c>
      <c r="M815" t="s">
        <v>5070</v>
      </c>
    </row>
    <row r="816" spans="6:13" x14ac:dyDescent="0.25">
      <c r="F816" t="s">
        <v>303</v>
      </c>
      <c r="G816" t="s">
        <v>7226</v>
      </c>
      <c r="I816" t="s">
        <v>97</v>
      </c>
      <c r="J816" t="s">
        <v>3656</v>
      </c>
      <c r="L816" t="s">
        <v>5738</v>
      </c>
      <c r="M816" t="s">
        <v>6336</v>
      </c>
    </row>
    <row r="817" spans="6:13" x14ac:dyDescent="0.25">
      <c r="F817" t="s">
        <v>753</v>
      </c>
      <c r="G817" t="s">
        <v>1207</v>
      </c>
      <c r="I817" t="s">
        <v>1883</v>
      </c>
      <c r="J817" t="s">
        <v>3492</v>
      </c>
      <c r="L817" t="s">
        <v>6988</v>
      </c>
      <c r="M817" t="s">
        <v>6989</v>
      </c>
    </row>
    <row r="818" spans="6:13" x14ac:dyDescent="0.25">
      <c r="F818" t="s">
        <v>41</v>
      </c>
      <c r="G818" t="s">
        <v>1191</v>
      </c>
      <c r="I818" t="s">
        <v>43</v>
      </c>
      <c r="J818" t="s">
        <v>4720</v>
      </c>
      <c r="L818" t="s">
        <v>423</v>
      </c>
      <c r="M818" t="s">
        <v>6227</v>
      </c>
    </row>
    <row r="819" spans="6:13" x14ac:dyDescent="0.25">
      <c r="F819" t="s">
        <v>102</v>
      </c>
      <c r="G819" t="s">
        <v>1397</v>
      </c>
      <c r="I819" t="s">
        <v>4831</v>
      </c>
      <c r="J819" t="s">
        <v>4832</v>
      </c>
      <c r="L819" t="s">
        <v>5823</v>
      </c>
      <c r="M819" t="s">
        <v>5824</v>
      </c>
    </row>
    <row r="820" spans="6:13" x14ac:dyDescent="0.25">
      <c r="F820" t="s">
        <v>41</v>
      </c>
      <c r="G820" t="s">
        <v>1007</v>
      </c>
      <c r="I820" t="s">
        <v>1917</v>
      </c>
      <c r="J820" t="s">
        <v>1918</v>
      </c>
      <c r="L820" t="s">
        <v>43</v>
      </c>
      <c r="M820" t="s">
        <v>5778</v>
      </c>
    </row>
    <row r="821" spans="6:13" x14ac:dyDescent="0.25">
      <c r="F821" t="s">
        <v>743</v>
      </c>
      <c r="G821" t="s">
        <v>1561</v>
      </c>
      <c r="I821" t="s">
        <v>55</v>
      </c>
      <c r="J821" t="s">
        <v>2305</v>
      </c>
      <c r="L821" t="s">
        <v>268</v>
      </c>
      <c r="M821" t="s">
        <v>5711</v>
      </c>
    </row>
    <row r="822" spans="6:13" x14ac:dyDescent="0.25">
      <c r="F822" t="s">
        <v>743</v>
      </c>
      <c r="G822" t="s">
        <v>1621</v>
      </c>
      <c r="I822" t="s">
        <v>4504</v>
      </c>
      <c r="J822" t="s">
        <v>4505</v>
      </c>
      <c r="L822" t="s">
        <v>303</v>
      </c>
      <c r="M822" t="s">
        <v>6010</v>
      </c>
    </row>
    <row r="823" spans="6:13" x14ac:dyDescent="0.25">
      <c r="F823" t="s">
        <v>303</v>
      </c>
      <c r="G823" t="s">
        <v>1412</v>
      </c>
      <c r="I823" t="s">
        <v>97</v>
      </c>
      <c r="J823" t="s">
        <v>3034</v>
      </c>
      <c r="L823" t="s">
        <v>599</v>
      </c>
      <c r="M823" t="s">
        <v>7076</v>
      </c>
    </row>
    <row r="824" spans="6:13" x14ac:dyDescent="0.25">
      <c r="F824" t="s">
        <v>743</v>
      </c>
      <c r="G824" t="s">
        <v>1151</v>
      </c>
      <c r="I824" t="s">
        <v>602</v>
      </c>
      <c r="J824" t="s">
        <v>1856</v>
      </c>
      <c r="L824" t="s">
        <v>268</v>
      </c>
      <c r="M824" t="s">
        <v>5358</v>
      </c>
    </row>
    <row r="825" spans="6:13" x14ac:dyDescent="0.25">
      <c r="F825" t="s">
        <v>661</v>
      </c>
      <c r="G825" t="s">
        <v>1469</v>
      </c>
      <c r="I825" t="s">
        <v>4489</v>
      </c>
      <c r="J825" t="s">
        <v>4490</v>
      </c>
      <c r="L825" t="s">
        <v>51</v>
      </c>
      <c r="M825" t="s">
        <v>6132</v>
      </c>
    </row>
    <row r="826" spans="6:13" x14ac:dyDescent="0.25">
      <c r="F826" t="s">
        <v>799</v>
      </c>
      <c r="G826" t="s">
        <v>1421</v>
      </c>
      <c r="I826" t="s">
        <v>4431</v>
      </c>
      <c r="J826" t="s">
        <v>4432</v>
      </c>
      <c r="L826" t="s">
        <v>421</v>
      </c>
      <c r="M826" t="s">
        <v>5514</v>
      </c>
    </row>
    <row r="827" spans="6:13" x14ac:dyDescent="0.25">
      <c r="F827" t="s">
        <v>801</v>
      </c>
      <c r="G827" t="s">
        <v>1424</v>
      </c>
      <c r="I827" t="s">
        <v>2982</v>
      </c>
      <c r="J827" t="s">
        <v>2983</v>
      </c>
      <c r="L827" t="s">
        <v>421</v>
      </c>
      <c r="M827" t="s">
        <v>5584</v>
      </c>
    </row>
    <row r="828" spans="6:13" x14ac:dyDescent="0.25">
      <c r="F828" t="s">
        <v>50</v>
      </c>
      <c r="G828" t="s">
        <v>1096</v>
      </c>
      <c r="I828" t="s">
        <v>2792</v>
      </c>
      <c r="J828" t="s">
        <v>2793</v>
      </c>
      <c r="L828" t="s">
        <v>5738</v>
      </c>
      <c r="M828" t="s">
        <v>5796</v>
      </c>
    </row>
    <row r="829" spans="6:13" x14ac:dyDescent="0.25">
      <c r="F829" t="s">
        <v>743</v>
      </c>
      <c r="G829" t="s">
        <v>1592</v>
      </c>
      <c r="I829" t="s">
        <v>582</v>
      </c>
      <c r="J829" t="s">
        <v>2303</v>
      </c>
      <c r="L829" t="s">
        <v>5738</v>
      </c>
      <c r="M829" t="s">
        <v>5739</v>
      </c>
    </row>
    <row r="830" spans="6:13" x14ac:dyDescent="0.25">
      <c r="F830" t="s">
        <v>785</v>
      </c>
      <c r="G830" t="s">
        <v>1361</v>
      </c>
      <c r="I830" t="s">
        <v>334</v>
      </c>
      <c r="J830" t="s">
        <v>4605</v>
      </c>
      <c r="L830" t="s">
        <v>484</v>
      </c>
      <c r="M830" t="s">
        <v>6468</v>
      </c>
    </row>
    <row r="831" spans="6:13" x14ac:dyDescent="0.25">
      <c r="F831" t="s">
        <v>325</v>
      </c>
      <c r="G831" t="s">
        <v>885</v>
      </c>
      <c r="I831" t="s">
        <v>4857</v>
      </c>
      <c r="J831" t="s">
        <v>4858</v>
      </c>
      <c r="L831" t="s">
        <v>331</v>
      </c>
      <c r="M831" t="s">
        <v>5297</v>
      </c>
    </row>
    <row r="832" spans="6:13" x14ac:dyDescent="0.25">
      <c r="F832" t="s">
        <v>770</v>
      </c>
      <c r="G832" t="s">
        <v>1301</v>
      </c>
      <c r="I832" t="s">
        <v>2220</v>
      </c>
      <c r="J832" t="s">
        <v>7280</v>
      </c>
      <c r="L832" t="s">
        <v>331</v>
      </c>
      <c r="M832" t="s">
        <v>6700</v>
      </c>
    </row>
    <row r="833" spans="6:13" x14ac:dyDescent="0.25">
      <c r="F833" t="s">
        <v>421</v>
      </c>
      <c r="G833" t="s">
        <v>1221</v>
      </c>
      <c r="I833" t="s">
        <v>415</v>
      </c>
      <c r="J833" t="s">
        <v>1933</v>
      </c>
      <c r="L833" t="s">
        <v>4899</v>
      </c>
      <c r="M833" t="s">
        <v>5674</v>
      </c>
    </row>
    <row r="834" spans="6:13" x14ac:dyDescent="0.25">
      <c r="F834" t="s">
        <v>800</v>
      </c>
      <c r="G834" t="s">
        <v>1422</v>
      </c>
      <c r="I834" t="s">
        <v>129</v>
      </c>
      <c r="J834" t="s">
        <v>4313</v>
      </c>
      <c r="L834" t="s">
        <v>6632</v>
      </c>
      <c r="M834" t="s">
        <v>7033</v>
      </c>
    </row>
    <row r="835" spans="6:13" x14ac:dyDescent="0.25">
      <c r="F835" t="s">
        <v>509</v>
      </c>
      <c r="G835" t="s">
        <v>1011</v>
      </c>
      <c r="I835" t="s">
        <v>102</v>
      </c>
      <c r="J835" t="s">
        <v>3445</v>
      </c>
      <c r="L835" t="s">
        <v>294</v>
      </c>
      <c r="M835" t="s">
        <v>5829</v>
      </c>
    </row>
    <row r="836" spans="6:13" x14ac:dyDescent="0.25">
      <c r="F836" t="s">
        <v>591</v>
      </c>
      <c r="G836" t="s">
        <v>1012</v>
      </c>
      <c r="I836" t="s">
        <v>2104</v>
      </c>
      <c r="J836" t="s">
        <v>3203</v>
      </c>
      <c r="L836" t="s">
        <v>144</v>
      </c>
      <c r="M836" t="s">
        <v>5060</v>
      </c>
    </row>
    <row r="837" spans="6:13" x14ac:dyDescent="0.25">
      <c r="F837" t="s">
        <v>599</v>
      </c>
      <c r="G837" t="s">
        <v>870</v>
      </c>
      <c r="I837" t="s">
        <v>303</v>
      </c>
      <c r="J837" t="s">
        <v>3665</v>
      </c>
      <c r="L837" t="s">
        <v>423</v>
      </c>
      <c r="M837" t="s">
        <v>6553</v>
      </c>
    </row>
    <row r="838" spans="6:13" x14ac:dyDescent="0.25">
      <c r="F838" t="s">
        <v>841</v>
      </c>
      <c r="G838" t="s">
        <v>1634</v>
      </c>
      <c r="I838" t="s">
        <v>2810</v>
      </c>
      <c r="J838" t="s">
        <v>2811</v>
      </c>
      <c r="L838" t="s">
        <v>6289</v>
      </c>
      <c r="M838" t="s">
        <v>6923</v>
      </c>
    </row>
    <row r="839" spans="6:13" x14ac:dyDescent="0.25">
      <c r="F839" t="s">
        <v>599</v>
      </c>
      <c r="G839" t="s">
        <v>1079</v>
      </c>
      <c r="I839" t="s">
        <v>2822</v>
      </c>
      <c r="J839" t="s">
        <v>2823</v>
      </c>
      <c r="L839" t="s">
        <v>130</v>
      </c>
      <c r="M839" t="s">
        <v>4862</v>
      </c>
    </row>
    <row r="840" spans="6:13" x14ac:dyDescent="0.25">
      <c r="F840" t="s">
        <v>271</v>
      </c>
      <c r="G840" t="s">
        <v>1101</v>
      </c>
      <c r="I840" t="s">
        <v>3540</v>
      </c>
      <c r="J840" t="s">
        <v>3541</v>
      </c>
      <c r="L840" t="s">
        <v>484</v>
      </c>
      <c r="M840" t="s">
        <v>6542</v>
      </c>
    </row>
    <row r="841" spans="6:13" x14ac:dyDescent="0.25">
      <c r="F841" t="s">
        <v>741</v>
      </c>
      <c r="G841" t="s">
        <v>1140</v>
      </c>
      <c r="I841" t="s">
        <v>2629</v>
      </c>
      <c r="J841" t="s">
        <v>2630</v>
      </c>
      <c r="L841" t="s">
        <v>325</v>
      </c>
      <c r="M841" t="s">
        <v>6294</v>
      </c>
    </row>
    <row r="842" spans="6:13" x14ac:dyDescent="0.25">
      <c r="I842" t="s">
        <v>415</v>
      </c>
      <c r="J842" t="s">
        <v>2057</v>
      </c>
      <c r="L842" t="s">
        <v>5111</v>
      </c>
      <c r="M842" t="s">
        <v>5112</v>
      </c>
    </row>
    <row r="843" spans="6:13" x14ac:dyDescent="0.25">
      <c r="I843" t="s">
        <v>19</v>
      </c>
      <c r="J843" t="s">
        <v>2934</v>
      </c>
      <c r="L843" t="s">
        <v>484</v>
      </c>
      <c r="M843" t="s">
        <v>6301</v>
      </c>
    </row>
    <row r="844" spans="6:13" x14ac:dyDescent="0.25">
      <c r="I844" t="s">
        <v>4728</v>
      </c>
      <c r="J844" t="s">
        <v>4729</v>
      </c>
      <c r="L844" t="s">
        <v>51</v>
      </c>
      <c r="M844" t="s">
        <v>6449</v>
      </c>
    </row>
    <row r="845" spans="6:13" x14ac:dyDescent="0.25">
      <c r="I845" t="s">
        <v>329</v>
      </c>
      <c r="J845" t="s">
        <v>2872</v>
      </c>
      <c r="L845" t="s">
        <v>484</v>
      </c>
      <c r="M845" t="s">
        <v>6528</v>
      </c>
    </row>
    <row r="846" spans="6:13" x14ac:dyDescent="0.25">
      <c r="I846" t="s">
        <v>1917</v>
      </c>
      <c r="J846" t="s">
        <v>3813</v>
      </c>
      <c r="L846" t="s">
        <v>325</v>
      </c>
      <c r="M846" t="s">
        <v>5461</v>
      </c>
    </row>
    <row r="847" spans="6:13" x14ac:dyDescent="0.25">
      <c r="I847" t="s">
        <v>4358</v>
      </c>
      <c r="J847" t="s">
        <v>4359</v>
      </c>
      <c r="L847" t="s">
        <v>50</v>
      </c>
      <c r="M847" t="s">
        <v>5266</v>
      </c>
    </row>
    <row r="848" spans="6:13" x14ac:dyDescent="0.25">
      <c r="I848" t="s">
        <v>7190</v>
      </c>
      <c r="J848" t="s">
        <v>4356</v>
      </c>
      <c r="L848" t="s">
        <v>297</v>
      </c>
      <c r="M848" t="s">
        <v>5321</v>
      </c>
    </row>
    <row r="849" spans="9:13" x14ac:dyDescent="0.25">
      <c r="I849" t="s">
        <v>102</v>
      </c>
      <c r="J849" t="s">
        <v>1697</v>
      </c>
      <c r="L849" t="s">
        <v>509</v>
      </c>
      <c r="M849" t="s">
        <v>4947</v>
      </c>
    </row>
    <row r="850" spans="9:13" x14ac:dyDescent="0.25">
      <c r="I850" t="s">
        <v>426</v>
      </c>
      <c r="J850" t="s">
        <v>2407</v>
      </c>
      <c r="L850" t="s">
        <v>468</v>
      </c>
      <c r="M850" t="s">
        <v>5951</v>
      </c>
    </row>
    <row r="851" spans="9:13" x14ac:dyDescent="0.25">
      <c r="I851" t="s">
        <v>130</v>
      </c>
      <c r="J851" t="s">
        <v>3648</v>
      </c>
      <c r="L851" t="s">
        <v>297</v>
      </c>
      <c r="M851" t="s">
        <v>5307</v>
      </c>
    </row>
    <row r="852" spans="9:13" x14ac:dyDescent="0.25">
      <c r="I852" t="s">
        <v>2225</v>
      </c>
      <c r="J852" t="s">
        <v>2513</v>
      </c>
      <c r="L852" t="s">
        <v>484</v>
      </c>
      <c r="M852" t="s">
        <v>5668</v>
      </c>
    </row>
    <row r="853" spans="9:13" x14ac:dyDescent="0.25">
      <c r="I853" t="s">
        <v>41</v>
      </c>
      <c r="J853" t="s">
        <v>3351</v>
      </c>
      <c r="L853" t="s">
        <v>130</v>
      </c>
      <c r="M853" t="s">
        <v>6320</v>
      </c>
    </row>
    <row r="854" spans="9:13" x14ac:dyDescent="0.25">
      <c r="I854" t="s">
        <v>602</v>
      </c>
      <c r="J854" t="s">
        <v>3121</v>
      </c>
      <c r="L854" t="s">
        <v>268</v>
      </c>
      <c r="M854" t="s">
        <v>5713</v>
      </c>
    </row>
    <row r="855" spans="9:13" x14ac:dyDescent="0.25">
      <c r="I855" t="s">
        <v>268</v>
      </c>
      <c r="J855" t="s">
        <v>2824</v>
      </c>
      <c r="L855" t="s">
        <v>297</v>
      </c>
      <c r="M855" t="s">
        <v>5923</v>
      </c>
    </row>
    <row r="856" spans="9:13" x14ac:dyDescent="0.25">
      <c r="I856" t="s">
        <v>130</v>
      </c>
      <c r="J856" t="s">
        <v>4339</v>
      </c>
      <c r="L856" t="s">
        <v>413</v>
      </c>
      <c r="M856" t="s">
        <v>6697</v>
      </c>
    </row>
    <row r="857" spans="9:13" x14ac:dyDescent="0.25">
      <c r="I857" t="s">
        <v>267</v>
      </c>
      <c r="J857" t="s">
        <v>4716</v>
      </c>
      <c r="L857" t="s">
        <v>742</v>
      </c>
      <c r="M857" t="s">
        <v>6933</v>
      </c>
    </row>
    <row r="858" spans="9:13" x14ac:dyDescent="0.25">
      <c r="I858" t="s">
        <v>268</v>
      </c>
      <c r="J858" t="s">
        <v>2731</v>
      </c>
      <c r="L858" t="s">
        <v>43</v>
      </c>
      <c r="M858" t="s">
        <v>5411</v>
      </c>
    </row>
    <row r="859" spans="9:13" x14ac:dyDescent="0.25">
      <c r="I859" t="s">
        <v>329</v>
      </c>
      <c r="J859" t="s">
        <v>3115</v>
      </c>
      <c r="L859" t="s">
        <v>329</v>
      </c>
      <c r="M859" t="s">
        <v>5019</v>
      </c>
    </row>
    <row r="860" spans="9:13" x14ac:dyDescent="0.25">
      <c r="I860" t="s">
        <v>419</v>
      </c>
      <c r="J860" t="s">
        <v>2218</v>
      </c>
      <c r="L860" t="s">
        <v>486</v>
      </c>
      <c r="M860" t="s">
        <v>6866</v>
      </c>
    </row>
    <row r="861" spans="9:13" x14ac:dyDescent="0.25">
      <c r="I861" t="s">
        <v>2768</v>
      </c>
      <c r="J861" t="s">
        <v>3664</v>
      </c>
      <c r="L861" t="s">
        <v>4934</v>
      </c>
      <c r="M861" t="s">
        <v>4935</v>
      </c>
    </row>
    <row r="862" spans="9:13" x14ac:dyDescent="0.25">
      <c r="I862" t="s">
        <v>415</v>
      </c>
      <c r="J862" t="s">
        <v>2953</v>
      </c>
      <c r="L862" t="s">
        <v>415</v>
      </c>
      <c r="M862" t="s">
        <v>6649</v>
      </c>
    </row>
    <row r="863" spans="9:13" x14ac:dyDescent="0.25">
      <c r="I863" t="s">
        <v>419</v>
      </c>
      <c r="J863" t="s">
        <v>2135</v>
      </c>
      <c r="L863" t="s">
        <v>502</v>
      </c>
      <c r="M863" t="s">
        <v>6256</v>
      </c>
    </row>
    <row r="864" spans="9:13" x14ac:dyDescent="0.25">
      <c r="I864" t="s">
        <v>130</v>
      </c>
      <c r="J864" t="s">
        <v>1710</v>
      </c>
      <c r="L864" t="s">
        <v>374</v>
      </c>
      <c r="M864" t="s">
        <v>5841</v>
      </c>
    </row>
    <row r="865" spans="9:13" x14ac:dyDescent="0.25">
      <c r="I865" t="s">
        <v>297</v>
      </c>
      <c r="J865" t="s">
        <v>4061</v>
      </c>
      <c r="L865" t="s">
        <v>268</v>
      </c>
      <c r="M865" t="s">
        <v>5677</v>
      </c>
    </row>
    <row r="866" spans="9:13" x14ac:dyDescent="0.25">
      <c r="I866" t="s">
        <v>1981</v>
      </c>
      <c r="J866" t="s">
        <v>1982</v>
      </c>
      <c r="L866" t="s">
        <v>303</v>
      </c>
      <c r="M866" t="s">
        <v>5377</v>
      </c>
    </row>
    <row r="867" spans="9:13" x14ac:dyDescent="0.25">
      <c r="I867" t="s">
        <v>130</v>
      </c>
      <c r="J867" t="s">
        <v>3218</v>
      </c>
      <c r="L867" t="s">
        <v>760</v>
      </c>
      <c r="M867" t="s">
        <v>6824</v>
      </c>
    </row>
    <row r="868" spans="9:13" x14ac:dyDescent="0.25">
      <c r="I868" t="s">
        <v>3323</v>
      </c>
      <c r="J868" t="s">
        <v>4422</v>
      </c>
      <c r="L868" t="s">
        <v>4899</v>
      </c>
      <c r="M868" t="s">
        <v>5887</v>
      </c>
    </row>
    <row r="869" spans="9:13" x14ac:dyDescent="0.25">
      <c r="I869" t="s">
        <v>419</v>
      </c>
      <c r="J869" t="s">
        <v>1947</v>
      </c>
      <c r="L869" t="s">
        <v>441</v>
      </c>
      <c r="M869" t="s">
        <v>6696</v>
      </c>
    </row>
    <row r="870" spans="9:13" x14ac:dyDescent="0.25">
      <c r="I870" t="s">
        <v>2356</v>
      </c>
      <c r="J870" t="s">
        <v>2357</v>
      </c>
      <c r="L870" t="s">
        <v>50</v>
      </c>
      <c r="M870" t="s">
        <v>6238</v>
      </c>
    </row>
    <row r="871" spans="9:13" x14ac:dyDescent="0.25">
      <c r="I871" t="s">
        <v>415</v>
      </c>
      <c r="J871" t="s">
        <v>2065</v>
      </c>
      <c r="L871" t="s">
        <v>268</v>
      </c>
      <c r="M871" t="s">
        <v>6877</v>
      </c>
    </row>
    <row r="872" spans="9:13" x14ac:dyDescent="0.25">
      <c r="I872" t="s">
        <v>2225</v>
      </c>
      <c r="J872" t="s">
        <v>3797</v>
      </c>
      <c r="L872" t="s">
        <v>268</v>
      </c>
      <c r="M872" t="s">
        <v>5942</v>
      </c>
    </row>
    <row r="873" spans="9:13" x14ac:dyDescent="0.25">
      <c r="I873" t="s">
        <v>327</v>
      </c>
      <c r="J873" t="s">
        <v>4177</v>
      </c>
      <c r="L873" t="s">
        <v>5803</v>
      </c>
      <c r="M873" t="s">
        <v>5804</v>
      </c>
    </row>
    <row r="874" spans="9:13" x14ac:dyDescent="0.25">
      <c r="I874" t="s">
        <v>4453</v>
      </c>
      <c r="J874" t="s">
        <v>4454</v>
      </c>
      <c r="L874" t="s">
        <v>129</v>
      </c>
      <c r="M874" t="s">
        <v>5153</v>
      </c>
    </row>
    <row r="875" spans="9:13" x14ac:dyDescent="0.25">
      <c r="I875" t="s">
        <v>267</v>
      </c>
      <c r="J875" t="s">
        <v>4437</v>
      </c>
      <c r="L875" t="s">
        <v>509</v>
      </c>
      <c r="M875" t="s">
        <v>5795</v>
      </c>
    </row>
    <row r="876" spans="9:13" x14ac:dyDescent="0.25">
      <c r="I876" t="s">
        <v>426</v>
      </c>
      <c r="J876" t="s">
        <v>3128</v>
      </c>
      <c r="L876" t="s">
        <v>5954</v>
      </c>
      <c r="M876" t="s">
        <v>5955</v>
      </c>
    </row>
    <row r="877" spans="9:13" x14ac:dyDescent="0.25">
      <c r="I877" t="s">
        <v>267</v>
      </c>
      <c r="J877" t="s">
        <v>2027</v>
      </c>
      <c r="L877" t="s">
        <v>484</v>
      </c>
      <c r="M877" t="s">
        <v>7188</v>
      </c>
    </row>
    <row r="878" spans="9:13" x14ac:dyDescent="0.25">
      <c r="I878" t="s">
        <v>419</v>
      </c>
      <c r="J878" t="s">
        <v>4178</v>
      </c>
      <c r="L878" t="s">
        <v>5002</v>
      </c>
      <c r="M878" t="s">
        <v>5688</v>
      </c>
    </row>
    <row r="879" spans="9:13" x14ac:dyDescent="0.25">
      <c r="I879" t="s">
        <v>1883</v>
      </c>
      <c r="J879" t="s">
        <v>1884</v>
      </c>
      <c r="L879" t="s">
        <v>6172</v>
      </c>
      <c r="M879" t="s">
        <v>6173</v>
      </c>
    </row>
    <row r="880" spans="9:13" x14ac:dyDescent="0.25">
      <c r="I880" t="s">
        <v>19</v>
      </c>
      <c r="J880" t="s">
        <v>2063</v>
      </c>
      <c r="L880" t="s">
        <v>4969</v>
      </c>
      <c r="M880" t="s">
        <v>5997</v>
      </c>
    </row>
    <row r="881" spans="9:13" x14ac:dyDescent="0.25">
      <c r="I881" t="s">
        <v>130</v>
      </c>
      <c r="J881" t="s">
        <v>4677</v>
      </c>
      <c r="L881" t="s">
        <v>130</v>
      </c>
      <c r="M881" t="s">
        <v>4891</v>
      </c>
    </row>
    <row r="882" spans="9:13" x14ac:dyDescent="0.25">
      <c r="I882" t="s">
        <v>331</v>
      </c>
      <c r="J882" t="s">
        <v>3060</v>
      </c>
      <c r="L882" t="s">
        <v>484</v>
      </c>
      <c r="M882" t="s">
        <v>5906</v>
      </c>
    </row>
    <row r="883" spans="9:13" x14ac:dyDescent="0.25">
      <c r="I883" t="s">
        <v>130</v>
      </c>
      <c r="J883" t="s">
        <v>4497</v>
      </c>
      <c r="L883" t="s">
        <v>484</v>
      </c>
      <c r="M883" t="s">
        <v>5857</v>
      </c>
    </row>
    <row r="884" spans="9:13" x14ac:dyDescent="0.25">
      <c r="I884" t="s">
        <v>602</v>
      </c>
      <c r="J884" t="s">
        <v>2528</v>
      </c>
      <c r="L884" t="s">
        <v>5751</v>
      </c>
      <c r="M884" t="s">
        <v>5811</v>
      </c>
    </row>
    <row r="885" spans="9:13" x14ac:dyDescent="0.25">
      <c r="I885" t="s">
        <v>582</v>
      </c>
      <c r="J885" t="s">
        <v>4247</v>
      </c>
      <c r="L885" t="s">
        <v>4899</v>
      </c>
      <c r="M885" t="s">
        <v>6297</v>
      </c>
    </row>
    <row r="886" spans="9:13" x14ac:dyDescent="0.25">
      <c r="I886" t="s">
        <v>267</v>
      </c>
      <c r="J886" t="s">
        <v>3658</v>
      </c>
      <c r="L886" t="s">
        <v>5355</v>
      </c>
      <c r="M886" t="s">
        <v>5455</v>
      </c>
    </row>
    <row r="887" spans="9:13" x14ac:dyDescent="0.25">
      <c r="I887" t="s">
        <v>331</v>
      </c>
      <c r="J887" t="s">
        <v>1895</v>
      </c>
      <c r="L887" t="s">
        <v>742</v>
      </c>
      <c r="M887" t="s">
        <v>5326</v>
      </c>
    </row>
    <row r="888" spans="9:13" x14ac:dyDescent="0.25">
      <c r="I888" t="s">
        <v>303</v>
      </c>
      <c r="J888" t="s">
        <v>3839</v>
      </c>
      <c r="L888" t="s">
        <v>760</v>
      </c>
      <c r="M888" t="s">
        <v>5592</v>
      </c>
    </row>
    <row r="889" spans="9:13" x14ac:dyDescent="0.25">
      <c r="I889" t="s">
        <v>267</v>
      </c>
      <c r="J889" t="s">
        <v>3026</v>
      </c>
      <c r="L889" t="s">
        <v>303</v>
      </c>
      <c r="M889" t="s">
        <v>6701</v>
      </c>
    </row>
    <row r="890" spans="9:13" x14ac:dyDescent="0.25">
      <c r="I890" t="s">
        <v>1849</v>
      </c>
      <c r="J890" t="s">
        <v>1850</v>
      </c>
      <c r="L890" t="s">
        <v>419</v>
      </c>
      <c r="M890" t="s">
        <v>6370</v>
      </c>
    </row>
    <row r="891" spans="9:13" x14ac:dyDescent="0.25">
      <c r="I891" t="s">
        <v>1928</v>
      </c>
      <c r="J891" t="s">
        <v>1929</v>
      </c>
      <c r="L891" t="s">
        <v>1931</v>
      </c>
      <c r="M891" t="s">
        <v>7198</v>
      </c>
    </row>
    <row r="892" spans="9:13" x14ac:dyDescent="0.25">
      <c r="I892" t="s">
        <v>267</v>
      </c>
      <c r="J892" t="s">
        <v>4462</v>
      </c>
      <c r="L892" t="s">
        <v>5150</v>
      </c>
      <c r="M892" t="s">
        <v>5151</v>
      </c>
    </row>
    <row r="893" spans="9:13" x14ac:dyDescent="0.25">
      <c r="I893" t="s">
        <v>267</v>
      </c>
      <c r="J893" t="s">
        <v>7290</v>
      </c>
      <c r="L893" t="s">
        <v>329</v>
      </c>
      <c r="M893" t="s">
        <v>6170</v>
      </c>
    </row>
    <row r="894" spans="9:13" x14ac:dyDescent="0.25">
      <c r="I894" t="s">
        <v>331</v>
      </c>
      <c r="J894" t="s">
        <v>3213</v>
      </c>
      <c r="L894" t="s">
        <v>484</v>
      </c>
      <c r="M894" t="s">
        <v>6868</v>
      </c>
    </row>
    <row r="895" spans="9:13" x14ac:dyDescent="0.25">
      <c r="I895" t="s">
        <v>415</v>
      </c>
      <c r="J895" t="s">
        <v>4031</v>
      </c>
      <c r="L895" t="s">
        <v>719</v>
      </c>
      <c r="M895" t="s">
        <v>4977</v>
      </c>
    </row>
    <row r="896" spans="9:13" x14ac:dyDescent="0.25">
      <c r="I896" t="s">
        <v>268</v>
      </c>
      <c r="J896" t="s">
        <v>4226</v>
      </c>
      <c r="L896" t="s">
        <v>475</v>
      </c>
      <c r="M896" t="s">
        <v>6750</v>
      </c>
    </row>
    <row r="897" spans="9:13" x14ac:dyDescent="0.25">
      <c r="I897" t="s">
        <v>267</v>
      </c>
      <c r="J897" t="s">
        <v>7271</v>
      </c>
      <c r="L897" t="s">
        <v>329</v>
      </c>
      <c r="M897" t="s">
        <v>7166</v>
      </c>
    </row>
    <row r="898" spans="9:13" x14ac:dyDescent="0.25">
      <c r="I898" t="s">
        <v>4495</v>
      </c>
      <c r="J898" t="s">
        <v>4496</v>
      </c>
      <c r="L898" t="s">
        <v>814</v>
      </c>
      <c r="M898" t="s">
        <v>7199</v>
      </c>
    </row>
    <row r="899" spans="9:13" x14ac:dyDescent="0.25">
      <c r="I899" t="s">
        <v>567</v>
      </c>
      <c r="J899" t="s">
        <v>4634</v>
      </c>
      <c r="L899" t="s">
        <v>484</v>
      </c>
      <c r="M899" t="s">
        <v>5643</v>
      </c>
    </row>
    <row r="900" spans="9:13" x14ac:dyDescent="0.25">
      <c r="I900" t="s">
        <v>4039</v>
      </c>
      <c r="J900" t="s">
        <v>4040</v>
      </c>
      <c r="L900" t="s">
        <v>130</v>
      </c>
      <c r="M900" t="s">
        <v>5154</v>
      </c>
    </row>
    <row r="901" spans="9:13" x14ac:dyDescent="0.25">
      <c r="I901" t="s">
        <v>268</v>
      </c>
      <c r="J901" t="s">
        <v>3842</v>
      </c>
      <c r="L901" t="s">
        <v>329</v>
      </c>
      <c r="M901" t="s">
        <v>6122</v>
      </c>
    </row>
    <row r="902" spans="9:13" x14ac:dyDescent="0.25">
      <c r="I902" t="s">
        <v>1940</v>
      </c>
      <c r="J902" t="s">
        <v>1941</v>
      </c>
      <c r="L902" t="s">
        <v>419</v>
      </c>
      <c r="M902" t="s">
        <v>5431</v>
      </c>
    </row>
    <row r="903" spans="9:13" x14ac:dyDescent="0.25">
      <c r="I903" t="s">
        <v>1917</v>
      </c>
      <c r="J903" t="s">
        <v>4090</v>
      </c>
      <c r="L903" t="s">
        <v>507</v>
      </c>
      <c r="M903" t="s">
        <v>7133</v>
      </c>
    </row>
    <row r="904" spans="9:13" x14ac:dyDescent="0.25">
      <c r="I904" t="s">
        <v>41</v>
      </c>
      <c r="J904" t="s">
        <v>3440</v>
      </c>
      <c r="L904" t="s">
        <v>130</v>
      </c>
      <c r="M904" t="s">
        <v>7012</v>
      </c>
    </row>
    <row r="905" spans="9:13" x14ac:dyDescent="0.25">
      <c r="I905" t="s">
        <v>267</v>
      </c>
      <c r="J905" t="s">
        <v>3469</v>
      </c>
      <c r="L905" t="s">
        <v>7190</v>
      </c>
      <c r="M905" t="s">
        <v>4998</v>
      </c>
    </row>
    <row r="906" spans="9:13" x14ac:dyDescent="0.25">
      <c r="I906" t="s">
        <v>300</v>
      </c>
      <c r="J906" t="s">
        <v>2106</v>
      </c>
      <c r="L906" t="s">
        <v>484</v>
      </c>
      <c r="M906" t="s">
        <v>6963</v>
      </c>
    </row>
    <row r="907" spans="9:13" x14ac:dyDescent="0.25">
      <c r="I907" t="s">
        <v>329</v>
      </c>
      <c r="J907" t="s">
        <v>7236</v>
      </c>
      <c r="L907" t="s">
        <v>374</v>
      </c>
      <c r="M907" t="s">
        <v>6081</v>
      </c>
    </row>
    <row r="908" spans="9:13" x14ac:dyDescent="0.25">
      <c r="I908" t="s">
        <v>423</v>
      </c>
      <c r="J908" t="s">
        <v>3454</v>
      </c>
      <c r="L908" t="s">
        <v>43</v>
      </c>
      <c r="M908" t="s">
        <v>7184</v>
      </c>
    </row>
    <row r="909" spans="9:13" x14ac:dyDescent="0.25">
      <c r="I909" t="s">
        <v>2449</v>
      </c>
      <c r="J909" t="s">
        <v>2450</v>
      </c>
      <c r="L909" t="s">
        <v>419</v>
      </c>
      <c r="M909" t="s">
        <v>6233</v>
      </c>
    </row>
    <row r="910" spans="9:13" x14ac:dyDescent="0.25">
      <c r="I910" t="s">
        <v>2015</v>
      </c>
      <c r="J910" t="s">
        <v>2016</v>
      </c>
      <c r="L910" t="s">
        <v>130</v>
      </c>
      <c r="M910" t="s">
        <v>6661</v>
      </c>
    </row>
    <row r="911" spans="9:13" x14ac:dyDescent="0.25">
      <c r="I911" t="s">
        <v>44</v>
      </c>
      <c r="J911" t="s">
        <v>3446</v>
      </c>
      <c r="L911" t="s">
        <v>102</v>
      </c>
      <c r="M911" t="s">
        <v>5319</v>
      </c>
    </row>
    <row r="912" spans="9:13" x14ac:dyDescent="0.25">
      <c r="I912" t="s">
        <v>50</v>
      </c>
      <c r="J912" t="s">
        <v>3362</v>
      </c>
      <c r="L912" t="s">
        <v>4969</v>
      </c>
      <c r="M912" t="s">
        <v>4970</v>
      </c>
    </row>
    <row r="913" spans="9:13" x14ac:dyDescent="0.25">
      <c r="I913" t="s">
        <v>327</v>
      </c>
      <c r="J913" t="s">
        <v>3057</v>
      </c>
      <c r="L913" t="s">
        <v>130</v>
      </c>
      <c r="M913" t="s">
        <v>5189</v>
      </c>
    </row>
    <row r="914" spans="9:13" x14ac:dyDescent="0.25">
      <c r="I914" t="s">
        <v>7306</v>
      </c>
      <c r="J914" t="s">
        <v>2611</v>
      </c>
      <c r="L914" t="s">
        <v>130</v>
      </c>
      <c r="M914" t="s">
        <v>5195</v>
      </c>
    </row>
    <row r="915" spans="9:13" x14ac:dyDescent="0.25">
      <c r="I915" t="s">
        <v>423</v>
      </c>
      <c r="J915" t="s">
        <v>4402</v>
      </c>
      <c r="L915" t="s">
        <v>2158</v>
      </c>
      <c r="M915" t="s">
        <v>6305</v>
      </c>
    </row>
    <row r="916" spans="9:13" x14ac:dyDescent="0.25">
      <c r="I916" t="s">
        <v>327</v>
      </c>
      <c r="J916" t="s">
        <v>3148</v>
      </c>
      <c r="L916" t="s">
        <v>5391</v>
      </c>
      <c r="M916" t="s">
        <v>5508</v>
      </c>
    </row>
    <row r="917" spans="9:13" x14ac:dyDescent="0.25">
      <c r="I917" t="s">
        <v>602</v>
      </c>
      <c r="J917" t="s">
        <v>2210</v>
      </c>
      <c r="L917" t="s">
        <v>441</v>
      </c>
      <c r="M917" t="s">
        <v>5985</v>
      </c>
    </row>
    <row r="918" spans="9:13" x14ac:dyDescent="0.25">
      <c r="I918" t="s">
        <v>300</v>
      </c>
      <c r="J918" t="s">
        <v>2522</v>
      </c>
      <c r="L918" t="s">
        <v>130</v>
      </c>
      <c r="M918" t="s">
        <v>6714</v>
      </c>
    </row>
    <row r="919" spans="9:13" x14ac:dyDescent="0.25">
      <c r="I919" t="s">
        <v>331</v>
      </c>
      <c r="J919" t="s">
        <v>4663</v>
      </c>
      <c r="L919" t="s">
        <v>102</v>
      </c>
      <c r="M919" t="s">
        <v>5703</v>
      </c>
    </row>
    <row r="920" spans="9:13" x14ac:dyDescent="0.25">
      <c r="I920" t="s">
        <v>331</v>
      </c>
      <c r="J920" t="s">
        <v>3700</v>
      </c>
      <c r="L920" t="s">
        <v>421</v>
      </c>
      <c r="M920" t="s">
        <v>5351</v>
      </c>
    </row>
    <row r="921" spans="9:13" x14ac:dyDescent="0.25">
      <c r="I921" t="s">
        <v>1861</v>
      </c>
      <c r="J921" t="s">
        <v>3846</v>
      </c>
      <c r="L921" t="s">
        <v>484</v>
      </c>
      <c r="M921" t="s">
        <v>6360</v>
      </c>
    </row>
    <row r="922" spans="9:13" x14ac:dyDescent="0.25">
      <c r="I922" t="s">
        <v>43</v>
      </c>
      <c r="J922" t="s">
        <v>3967</v>
      </c>
      <c r="L922" t="s">
        <v>50</v>
      </c>
      <c r="M922" t="s">
        <v>6620</v>
      </c>
    </row>
    <row r="923" spans="9:13" x14ac:dyDescent="0.25">
      <c r="I923" t="s">
        <v>268</v>
      </c>
      <c r="J923" t="s">
        <v>4213</v>
      </c>
      <c r="L923" t="s">
        <v>130</v>
      </c>
      <c r="M923" t="s">
        <v>6027</v>
      </c>
    </row>
    <row r="924" spans="9:13" x14ac:dyDescent="0.25">
      <c r="I924" t="s">
        <v>268</v>
      </c>
      <c r="J924" t="s">
        <v>3376</v>
      </c>
      <c r="L924" t="s">
        <v>130</v>
      </c>
      <c r="M924" t="s">
        <v>4963</v>
      </c>
    </row>
    <row r="925" spans="9:13" x14ac:dyDescent="0.25">
      <c r="I925" t="s">
        <v>267</v>
      </c>
      <c r="J925" t="s">
        <v>1818</v>
      </c>
      <c r="L925" t="s">
        <v>484</v>
      </c>
      <c r="M925" t="s">
        <v>6421</v>
      </c>
    </row>
    <row r="926" spans="9:13" x14ac:dyDescent="0.25">
      <c r="I926" t="s">
        <v>10</v>
      </c>
      <c r="J926" t="s">
        <v>3139</v>
      </c>
      <c r="L926" t="s">
        <v>267</v>
      </c>
      <c r="M926" t="s">
        <v>6814</v>
      </c>
    </row>
    <row r="927" spans="9:13" x14ac:dyDescent="0.25">
      <c r="I927" t="s">
        <v>4625</v>
      </c>
      <c r="J927" t="s">
        <v>4626</v>
      </c>
      <c r="L927" t="s">
        <v>484</v>
      </c>
      <c r="M927" t="s">
        <v>5667</v>
      </c>
    </row>
    <row r="928" spans="9:13" x14ac:dyDescent="0.25">
      <c r="I928" t="s">
        <v>50</v>
      </c>
      <c r="J928" t="s">
        <v>4302</v>
      </c>
      <c r="L928" t="s">
        <v>4899</v>
      </c>
      <c r="M928" t="s">
        <v>4900</v>
      </c>
    </row>
    <row r="929" spans="9:13" x14ac:dyDescent="0.25">
      <c r="I929" t="s">
        <v>268</v>
      </c>
      <c r="J929" t="s">
        <v>7289</v>
      </c>
      <c r="L929" t="s">
        <v>484</v>
      </c>
      <c r="M929" t="s">
        <v>5732</v>
      </c>
    </row>
    <row r="930" spans="9:13" x14ac:dyDescent="0.25">
      <c r="I930" t="s">
        <v>415</v>
      </c>
      <c r="J930" t="s">
        <v>3066</v>
      </c>
      <c r="L930" t="s">
        <v>52</v>
      </c>
      <c r="M930" t="s">
        <v>6865</v>
      </c>
    </row>
    <row r="931" spans="9:13" x14ac:dyDescent="0.25">
      <c r="I931" t="s">
        <v>268</v>
      </c>
      <c r="J931" t="s">
        <v>3225</v>
      </c>
      <c r="L931" t="s">
        <v>268</v>
      </c>
      <c r="M931" t="s">
        <v>4915</v>
      </c>
    </row>
    <row r="932" spans="9:13" x14ac:dyDescent="0.25">
      <c r="I932" t="s">
        <v>267</v>
      </c>
      <c r="J932" t="s">
        <v>2579</v>
      </c>
      <c r="L932" t="s">
        <v>130</v>
      </c>
      <c r="M932" t="s">
        <v>7128</v>
      </c>
    </row>
    <row r="933" spans="9:13" x14ac:dyDescent="0.25">
      <c r="I933" t="s">
        <v>297</v>
      </c>
      <c r="J933" t="s">
        <v>3328</v>
      </c>
      <c r="L933" t="s">
        <v>43</v>
      </c>
      <c r="M933" t="s">
        <v>4928</v>
      </c>
    </row>
    <row r="934" spans="9:13" x14ac:dyDescent="0.25">
      <c r="I934" t="s">
        <v>2911</v>
      </c>
      <c r="J934" t="s">
        <v>2912</v>
      </c>
      <c r="L934" t="s">
        <v>484</v>
      </c>
      <c r="M934" t="s">
        <v>6593</v>
      </c>
    </row>
    <row r="935" spans="9:13" x14ac:dyDescent="0.25">
      <c r="I935" t="s">
        <v>4179</v>
      </c>
      <c r="J935" t="s">
        <v>4180</v>
      </c>
      <c r="L935" t="s">
        <v>5212</v>
      </c>
      <c r="M935" t="s">
        <v>5463</v>
      </c>
    </row>
    <row r="936" spans="9:13" x14ac:dyDescent="0.25">
      <c r="I936" t="s">
        <v>309</v>
      </c>
      <c r="J936" t="s">
        <v>2806</v>
      </c>
      <c r="L936" t="s">
        <v>294</v>
      </c>
      <c r="M936" t="s">
        <v>6702</v>
      </c>
    </row>
    <row r="937" spans="9:13" x14ac:dyDescent="0.25">
      <c r="I937" t="s">
        <v>2145</v>
      </c>
      <c r="J937" t="s">
        <v>2146</v>
      </c>
      <c r="L937" t="s">
        <v>6025</v>
      </c>
      <c r="M937" t="s">
        <v>6026</v>
      </c>
    </row>
    <row r="938" spans="9:13" x14ac:dyDescent="0.25">
      <c r="I938" t="s">
        <v>1799</v>
      </c>
      <c r="J938" t="s">
        <v>2642</v>
      </c>
      <c r="L938" t="s">
        <v>419</v>
      </c>
      <c r="M938" t="s">
        <v>5396</v>
      </c>
    </row>
    <row r="939" spans="9:13" x14ac:dyDescent="0.25">
      <c r="I939" t="s">
        <v>602</v>
      </c>
      <c r="J939" t="s">
        <v>3042</v>
      </c>
      <c r="L939" t="s">
        <v>331</v>
      </c>
      <c r="M939" t="s">
        <v>5412</v>
      </c>
    </row>
    <row r="940" spans="9:13" x14ac:dyDescent="0.25">
      <c r="I940" t="s">
        <v>2225</v>
      </c>
      <c r="J940" t="s">
        <v>3922</v>
      </c>
      <c r="L940" t="s">
        <v>7051</v>
      </c>
      <c r="M940" t="s">
        <v>7052</v>
      </c>
    </row>
    <row r="941" spans="9:13" x14ac:dyDescent="0.25">
      <c r="I941" t="s">
        <v>3806</v>
      </c>
      <c r="J941" t="s">
        <v>3807</v>
      </c>
      <c r="L941" t="s">
        <v>130</v>
      </c>
      <c r="M941" t="s">
        <v>5624</v>
      </c>
    </row>
    <row r="942" spans="9:13" x14ac:dyDescent="0.25">
      <c r="I942" t="s">
        <v>2225</v>
      </c>
      <c r="J942" t="s">
        <v>4365</v>
      </c>
      <c r="L942" t="s">
        <v>268</v>
      </c>
      <c r="M942" t="s">
        <v>5049</v>
      </c>
    </row>
    <row r="943" spans="9:13" x14ac:dyDescent="0.25">
      <c r="I943" t="s">
        <v>268</v>
      </c>
      <c r="J943" t="s">
        <v>3292</v>
      </c>
      <c r="L943" t="s">
        <v>43</v>
      </c>
      <c r="M943" t="s">
        <v>5265</v>
      </c>
    </row>
    <row r="944" spans="9:13" x14ac:dyDescent="0.25">
      <c r="I944" t="s">
        <v>270</v>
      </c>
      <c r="J944" t="s">
        <v>1785</v>
      </c>
      <c r="L944" t="s">
        <v>43</v>
      </c>
      <c r="M944" t="s">
        <v>6057</v>
      </c>
    </row>
    <row r="945" spans="9:13" x14ac:dyDescent="0.25">
      <c r="I945" t="s">
        <v>268</v>
      </c>
      <c r="J945" t="s">
        <v>7293</v>
      </c>
      <c r="L945" t="s">
        <v>419</v>
      </c>
      <c r="M945" t="s">
        <v>6708</v>
      </c>
    </row>
    <row r="946" spans="9:13" x14ac:dyDescent="0.25">
      <c r="I946" t="s">
        <v>329</v>
      </c>
      <c r="J946" t="s">
        <v>4617</v>
      </c>
      <c r="L946" t="s">
        <v>303</v>
      </c>
      <c r="M946" t="s">
        <v>6432</v>
      </c>
    </row>
    <row r="947" spans="9:13" x14ac:dyDescent="0.25">
      <c r="I947" t="s">
        <v>414</v>
      </c>
      <c r="J947" t="s">
        <v>2039</v>
      </c>
      <c r="L947" t="s">
        <v>58</v>
      </c>
      <c r="M947" t="s">
        <v>6781</v>
      </c>
    </row>
    <row r="948" spans="9:13" x14ac:dyDescent="0.25">
      <c r="I948" t="s">
        <v>2723</v>
      </c>
      <c r="J948" t="s">
        <v>2724</v>
      </c>
      <c r="L948" t="s">
        <v>130</v>
      </c>
      <c r="M948" t="s">
        <v>6350</v>
      </c>
    </row>
    <row r="949" spans="9:13" x14ac:dyDescent="0.25">
      <c r="I949" t="s">
        <v>423</v>
      </c>
      <c r="J949" t="s">
        <v>2587</v>
      </c>
      <c r="L949" t="s">
        <v>130</v>
      </c>
      <c r="M949" t="s">
        <v>6563</v>
      </c>
    </row>
    <row r="950" spans="9:13" x14ac:dyDescent="0.25">
      <c r="I950" t="s">
        <v>329</v>
      </c>
      <c r="J950" t="s">
        <v>3072</v>
      </c>
      <c r="L950" t="s">
        <v>329</v>
      </c>
      <c r="M950" t="s">
        <v>5733</v>
      </c>
    </row>
    <row r="951" spans="9:13" x14ac:dyDescent="0.25">
      <c r="I951" t="s">
        <v>2225</v>
      </c>
      <c r="J951" t="s">
        <v>2226</v>
      </c>
      <c r="L951" t="s">
        <v>130</v>
      </c>
      <c r="M951" t="s">
        <v>5378</v>
      </c>
    </row>
    <row r="952" spans="9:13" x14ac:dyDescent="0.25">
      <c r="I952" t="s">
        <v>3234</v>
      </c>
      <c r="J952" t="s">
        <v>3235</v>
      </c>
      <c r="L952" t="s">
        <v>268</v>
      </c>
      <c r="M952" t="s">
        <v>5984</v>
      </c>
    </row>
    <row r="953" spans="9:13" x14ac:dyDescent="0.25">
      <c r="I953" t="s">
        <v>1823</v>
      </c>
      <c r="J953" t="s">
        <v>7242</v>
      </c>
      <c r="L953" t="s">
        <v>441</v>
      </c>
      <c r="M953" t="s">
        <v>5749</v>
      </c>
    </row>
    <row r="954" spans="9:13" x14ac:dyDescent="0.25">
      <c r="I954" t="s">
        <v>415</v>
      </c>
      <c r="J954" t="s">
        <v>3526</v>
      </c>
      <c r="L954" t="s">
        <v>509</v>
      </c>
      <c r="M954" t="s">
        <v>6669</v>
      </c>
    </row>
    <row r="955" spans="9:13" x14ac:dyDescent="0.25">
      <c r="I955" t="s">
        <v>2225</v>
      </c>
      <c r="J955" t="s">
        <v>2369</v>
      </c>
      <c r="L955" t="s">
        <v>602</v>
      </c>
      <c r="M955" t="s">
        <v>5851</v>
      </c>
    </row>
    <row r="956" spans="9:13" x14ac:dyDescent="0.25">
      <c r="I956" t="s">
        <v>329</v>
      </c>
      <c r="J956" t="s">
        <v>3920</v>
      </c>
      <c r="L956" t="s">
        <v>602</v>
      </c>
      <c r="M956" t="s">
        <v>6679</v>
      </c>
    </row>
    <row r="957" spans="9:13" x14ac:dyDescent="0.25">
      <c r="I957" t="s">
        <v>415</v>
      </c>
      <c r="J957" t="s">
        <v>4713</v>
      </c>
      <c r="L957" t="s">
        <v>576</v>
      </c>
      <c r="M957" t="s">
        <v>6286</v>
      </c>
    </row>
    <row r="958" spans="9:13" x14ac:dyDescent="0.25">
      <c r="I958" t="s">
        <v>43</v>
      </c>
      <c r="J958" t="s">
        <v>4591</v>
      </c>
      <c r="L958" t="s">
        <v>484</v>
      </c>
      <c r="M958" t="s">
        <v>5912</v>
      </c>
    </row>
    <row r="959" spans="9:13" x14ac:dyDescent="0.25">
      <c r="I959" t="s">
        <v>423</v>
      </c>
      <c r="J959" t="s">
        <v>2332</v>
      </c>
      <c r="L959" t="s">
        <v>484</v>
      </c>
      <c r="M959" t="s">
        <v>6417</v>
      </c>
    </row>
    <row r="960" spans="9:13" x14ac:dyDescent="0.25">
      <c r="I960" t="s">
        <v>99</v>
      </c>
      <c r="J960" t="s">
        <v>1810</v>
      </c>
      <c r="L960" t="s">
        <v>58</v>
      </c>
      <c r="M960" t="s">
        <v>4944</v>
      </c>
    </row>
    <row r="961" spans="9:13" x14ac:dyDescent="0.25">
      <c r="I961" t="s">
        <v>130</v>
      </c>
      <c r="J961" t="s">
        <v>3430</v>
      </c>
      <c r="L961" t="s">
        <v>48</v>
      </c>
      <c r="M961" t="s">
        <v>6735</v>
      </c>
    </row>
    <row r="962" spans="9:13" x14ac:dyDescent="0.25">
      <c r="I962" t="s">
        <v>3341</v>
      </c>
      <c r="J962" t="s">
        <v>3342</v>
      </c>
      <c r="L962" t="s">
        <v>130</v>
      </c>
      <c r="M962" t="s">
        <v>6467</v>
      </c>
    </row>
    <row r="963" spans="9:13" x14ac:dyDescent="0.25">
      <c r="I963" t="s">
        <v>292</v>
      </c>
      <c r="J963" t="s">
        <v>2233</v>
      </c>
      <c r="L963" t="s">
        <v>43</v>
      </c>
      <c r="M963" t="s">
        <v>6676</v>
      </c>
    </row>
    <row r="964" spans="9:13" x14ac:dyDescent="0.25">
      <c r="I964" t="s">
        <v>268</v>
      </c>
      <c r="J964" t="s">
        <v>4826</v>
      </c>
      <c r="L964" t="s">
        <v>542</v>
      </c>
      <c r="M964" t="s">
        <v>6116</v>
      </c>
    </row>
    <row r="965" spans="9:13" x14ac:dyDescent="0.25">
      <c r="I965" t="s">
        <v>129</v>
      </c>
      <c r="J965" t="s">
        <v>1964</v>
      </c>
      <c r="L965" t="s">
        <v>441</v>
      </c>
      <c r="M965" t="s">
        <v>7077</v>
      </c>
    </row>
    <row r="966" spans="9:13" x14ac:dyDescent="0.25">
      <c r="I966" t="s">
        <v>3219</v>
      </c>
      <c r="J966" t="s">
        <v>3220</v>
      </c>
      <c r="L966" t="s">
        <v>144</v>
      </c>
      <c r="M966" t="s">
        <v>6944</v>
      </c>
    </row>
    <row r="967" spans="9:13" x14ac:dyDescent="0.25">
      <c r="I967" t="s">
        <v>2590</v>
      </c>
      <c r="J967" t="s">
        <v>2591</v>
      </c>
      <c r="L967" t="s">
        <v>41</v>
      </c>
      <c r="M967" t="s">
        <v>5609</v>
      </c>
    </row>
    <row r="968" spans="9:13" x14ac:dyDescent="0.25">
      <c r="I968" t="s">
        <v>2684</v>
      </c>
      <c r="J968" t="s">
        <v>2685</v>
      </c>
      <c r="L968" t="s">
        <v>329</v>
      </c>
      <c r="M968" t="s">
        <v>7032</v>
      </c>
    </row>
    <row r="969" spans="9:13" x14ac:dyDescent="0.25">
      <c r="I969" t="s">
        <v>98</v>
      </c>
      <c r="J969" t="s">
        <v>4112</v>
      </c>
      <c r="L969" t="s">
        <v>329</v>
      </c>
      <c r="M969" t="s">
        <v>6296</v>
      </c>
    </row>
    <row r="970" spans="9:13" x14ac:dyDescent="0.25">
      <c r="I970" t="s">
        <v>130</v>
      </c>
      <c r="J970" t="s">
        <v>1927</v>
      </c>
      <c r="L970" t="s">
        <v>268</v>
      </c>
      <c r="M970" t="s">
        <v>5943</v>
      </c>
    </row>
    <row r="971" spans="9:13" x14ac:dyDescent="0.25">
      <c r="I971" t="s">
        <v>268</v>
      </c>
      <c r="J971" t="s">
        <v>2821</v>
      </c>
      <c r="L971" t="s">
        <v>267</v>
      </c>
      <c r="M971" t="s">
        <v>6662</v>
      </c>
    </row>
    <row r="972" spans="9:13" x14ac:dyDescent="0.25">
      <c r="I972" t="s">
        <v>415</v>
      </c>
      <c r="J972" t="s">
        <v>4532</v>
      </c>
      <c r="L972" t="s">
        <v>6689</v>
      </c>
      <c r="M972" t="s">
        <v>6690</v>
      </c>
    </row>
    <row r="973" spans="9:13" x14ac:dyDescent="0.25">
      <c r="I973" t="s">
        <v>303</v>
      </c>
      <c r="J973" t="s">
        <v>1939</v>
      </c>
      <c r="L973" t="s">
        <v>599</v>
      </c>
      <c r="M973" t="s">
        <v>5029</v>
      </c>
    </row>
    <row r="974" spans="9:13" x14ac:dyDescent="0.25">
      <c r="I974" t="s">
        <v>1799</v>
      </c>
      <c r="J974" t="s">
        <v>3164</v>
      </c>
      <c r="L974" t="s">
        <v>53</v>
      </c>
      <c r="M974" t="s">
        <v>5379</v>
      </c>
    </row>
    <row r="975" spans="9:13" x14ac:dyDescent="0.25">
      <c r="I975" t="s">
        <v>1694</v>
      </c>
      <c r="J975" t="s">
        <v>1695</v>
      </c>
      <c r="L975" t="s">
        <v>267</v>
      </c>
      <c r="M975" t="s">
        <v>7002</v>
      </c>
    </row>
    <row r="976" spans="9:13" x14ac:dyDescent="0.25">
      <c r="I976" t="s">
        <v>4145</v>
      </c>
      <c r="J976" t="s">
        <v>4146</v>
      </c>
      <c r="L976" t="s">
        <v>6095</v>
      </c>
      <c r="M976" t="s">
        <v>6096</v>
      </c>
    </row>
    <row r="977" spans="9:13" x14ac:dyDescent="0.25">
      <c r="I977" t="s">
        <v>582</v>
      </c>
      <c r="J977" t="s">
        <v>3183</v>
      </c>
      <c r="L977" t="s">
        <v>487</v>
      </c>
      <c r="M977" t="s">
        <v>6803</v>
      </c>
    </row>
    <row r="978" spans="9:13" x14ac:dyDescent="0.25">
      <c r="I978" t="s">
        <v>599</v>
      </c>
      <c r="J978" t="s">
        <v>2659</v>
      </c>
      <c r="L978" t="s">
        <v>41</v>
      </c>
      <c r="M978" t="s">
        <v>5367</v>
      </c>
    </row>
    <row r="979" spans="9:13" x14ac:dyDescent="0.25">
      <c r="I979" t="s">
        <v>2768</v>
      </c>
      <c r="J979" t="s">
        <v>2979</v>
      </c>
      <c r="L979" t="s">
        <v>5884</v>
      </c>
      <c r="M979" t="s">
        <v>5885</v>
      </c>
    </row>
    <row r="980" spans="9:13" x14ac:dyDescent="0.25">
      <c r="I980" t="s">
        <v>1832</v>
      </c>
      <c r="J980" t="s">
        <v>4050</v>
      </c>
      <c r="L980" t="s">
        <v>5173</v>
      </c>
      <c r="M980" t="s">
        <v>5865</v>
      </c>
    </row>
    <row r="981" spans="9:13" x14ac:dyDescent="0.25">
      <c r="I981" t="s">
        <v>3170</v>
      </c>
      <c r="J981" t="s">
        <v>3719</v>
      </c>
      <c r="L981" t="s">
        <v>53</v>
      </c>
      <c r="M981" t="s">
        <v>6228</v>
      </c>
    </row>
    <row r="982" spans="9:13" x14ac:dyDescent="0.25">
      <c r="I982" t="s">
        <v>303</v>
      </c>
      <c r="J982" t="s">
        <v>1970</v>
      </c>
      <c r="L982" t="s">
        <v>267</v>
      </c>
      <c r="M982" t="s">
        <v>5571</v>
      </c>
    </row>
    <row r="983" spans="9:13" x14ac:dyDescent="0.25">
      <c r="I983" t="s">
        <v>1730</v>
      </c>
      <c r="J983" t="s">
        <v>1731</v>
      </c>
      <c r="L983" t="s">
        <v>487</v>
      </c>
      <c r="M983" t="s">
        <v>5292</v>
      </c>
    </row>
    <row r="984" spans="9:13" x14ac:dyDescent="0.25">
      <c r="I984" t="s">
        <v>329</v>
      </c>
      <c r="J984" t="s">
        <v>2861</v>
      </c>
      <c r="L984" t="s">
        <v>5173</v>
      </c>
      <c r="M984" t="s">
        <v>5174</v>
      </c>
    </row>
    <row r="985" spans="9:13" x14ac:dyDescent="0.25">
      <c r="I985" t="s">
        <v>7306</v>
      </c>
      <c r="J985" t="s">
        <v>7249</v>
      </c>
      <c r="L985" t="s">
        <v>268</v>
      </c>
      <c r="M985" t="s">
        <v>7009</v>
      </c>
    </row>
    <row r="986" spans="9:13" x14ac:dyDescent="0.25">
      <c r="I986" t="s">
        <v>415</v>
      </c>
      <c r="J986" t="s">
        <v>4376</v>
      </c>
      <c r="L986" t="s">
        <v>5434</v>
      </c>
      <c r="M986" t="s">
        <v>6368</v>
      </c>
    </row>
    <row r="987" spans="9:13" x14ac:dyDescent="0.25">
      <c r="I987" t="s">
        <v>415</v>
      </c>
      <c r="J987" t="s">
        <v>3212</v>
      </c>
      <c r="L987" t="s">
        <v>374</v>
      </c>
      <c r="M987" t="s">
        <v>6011</v>
      </c>
    </row>
    <row r="988" spans="9:13" x14ac:dyDescent="0.25">
      <c r="I988" t="s">
        <v>303</v>
      </c>
      <c r="J988" t="s">
        <v>3529</v>
      </c>
      <c r="L988" t="s">
        <v>268</v>
      </c>
      <c r="M988" t="s">
        <v>6818</v>
      </c>
    </row>
    <row r="989" spans="9:13" x14ac:dyDescent="0.25">
      <c r="I989" t="s">
        <v>3782</v>
      </c>
      <c r="J989" t="s">
        <v>3783</v>
      </c>
      <c r="L989" t="s">
        <v>294</v>
      </c>
      <c r="M989" t="s">
        <v>5464</v>
      </c>
    </row>
    <row r="990" spans="9:13" x14ac:dyDescent="0.25">
      <c r="I990" t="s">
        <v>1861</v>
      </c>
      <c r="J990" t="s">
        <v>4551</v>
      </c>
      <c r="L990" t="s">
        <v>268</v>
      </c>
      <c r="M990" t="s">
        <v>6998</v>
      </c>
    </row>
    <row r="991" spans="9:13" x14ac:dyDescent="0.25">
      <c r="I991" t="s">
        <v>3234</v>
      </c>
      <c r="J991" t="s">
        <v>4280</v>
      </c>
      <c r="L991" t="s">
        <v>599</v>
      </c>
      <c r="M991" t="s">
        <v>6476</v>
      </c>
    </row>
    <row r="992" spans="9:13" x14ac:dyDescent="0.25">
      <c r="I992" t="s">
        <v>2684</v>
      </c>
      <c r="J992" t="s">
        <v>3701</v>
      </c>
      <c r="L992" t="s">
        <v>268</v>
      </c>
      <c r="M992" t="s">
        <v>6857</v>
      </c>
    </row>
    <row r="993" spans="9:13" x14ac:dyDescent="0.25">
      <c r="I993" t="s">
        <v>3806</v>
      </c>
      <c r="J993" t="s">
        <v>4384</v>
      </c>
      <c r="L993" t="s">
        <v>6889</v>
      </c>
      <c r="M993" t="s">
        <v>6890</v>
      </c>
    </row>
    <row r="994" spans="9:13" x14ac:dyDescent="0.25">
      <c r="I994" t="s">
        <v>2909</v>
      </c>
      <c r="J994" t="s">
        <v>2910</v>
      </c>
      <c r="L994" t="s">
        <v>329</v>
      </c>
      <c r="M994" t="s">
        <v>6457</v>
      </c>
    </row>
    <row r="995" spans="9:13" x14ac:dyDescent="0.25">
      <c r="I995" t="s">
        <v>1799</v>
      </c>
      <c r="J995" t="s">
        <v>2052</v>
      </c>
      <c r="L995" t="s">
        <v>268</v>
      </c>
      <c r="M995" t="s">
        <v>7030</v>
      </c>
    </row>
    <row r="996" spans="9:13" x14ac:dyDescent="0.25">
      <c r="I996" t="s">
        <v>415</v>
      </c>
      <c r="J996" t="s">
        <v>3611</v>
      </c>
      <c r="L996" t="s">
        <v>300</v>
      </c>
      <c r="M996" t="s">
        <v>6678</v>
      </c>
    </row>
    <row r="997" spans="9:13" x14ac:dyDescent="0.25">
      <c r="I997" t="s">
        <v>1931</v>
      </c>
      <c r="J997" t="s">
        <v>4293</v>
      </c>
      <c r="L997" t="s">
        <v>52</v>
      </c>
      <c r="M997" t="s">
        <v>6519</v>
      </c>
    </row>
    <row r="998" spans="9:13" x14ac:dyDescent="0.25">
      <c r="I998" t="s">
        <v>303</v>
      </c>
      <c r="J998" t="s">
        <v>2344</v>
      </c>
      <c r="L998" t="s">
        <v>300</v>
      </c>
      <c r="M998" t="s">
        <v>6715</v>
      </c>
    </row>
    <row r="999" spans="9:13" x14ac:dyDescent="0.25">
      <c r="I999" t="s">
        <v>41</v>
      </c>
      <c r="J999" t="s">
        <v>2351</v>
      </c>
      <c r="L999" t="s">
        <v>419</v>
      </c>
      <c r="M999" t="s">
        <v>6806</v>
      </c>
    </row>
    <row r="1000" spans="9:13" x14ac:dyDescent="0.25">
      <c r="I1000" t="s">
        <v>2040</v>
      </c>
      <c r="J1000" t="s">
        <v>2041</v>
      </c>
      <c r="L1000" t="s">
        <v>419</v>
      </c>
      <c r="M1000" t="s">
        <v>5727</v>
      </c>
    </row>
    <row r="1001" spans="9:13" x14ac:dyDescent="0.25">
      <c r="I1001" t="s">
        <v>374</v>
      </c>
      <c r="J1001" t="s">
        <v>1766</v>
      </c>
      <c r="L1001" t="s">
        <v>329</v>
      </c>
      <c r="M1001" t="s">
        <v>6926</v>
      </c>
    </row>
    <row r="1002" spans="9:13" x14ac:dyDescent="0.25">
      <c r="I1002" t="s">
        <v>268</v>
      </c>
      <c r="J1002" t="s">
        <v>4071</v>
      </c>
      <c r="L1002" t="s">
        <v>7194</v>
      </c>
      <c r="M1002" t="s">
        <v>5249</v>
      </c>
    </row>
    <row r="1003" spans="9:13" x14ac:dyDescent="0.25">
      <c r="I1003" t="s">
        <v>415</v>
      </c>
      <c r="J1003" t="s">
        <v>2336</v>
      </c>
      <c r="L1003" t="s">
        <v>268</v>
      </c>
      <c r="M1003" t="s">
        <v>6267</v>
      </c>
    </row>
    <row r="1004" spans="9:13" x14ac:dyDescent="0.25">
      <c r="I1004" t="s">
        <v>2684</v>
      </c>
      <c r="J1004" t="s">
        <v>3787</v>
      </c>
      <c r="L1004" t="s">
        <v>268</v>
      </c>
      <c r="M1004" t="s">
        <v>7123</v>
      </c>
    </row>
    <row r="1005" spans="9:13" x14ac:dyDescent="0.25">
      <c r="I1005" t="s">
        <v>415</v>
      </c>
      <c r="J1005" t="s">
        <v>2415</v>
      </c>
      <c r="L1005" t="s">
        <v>419</v>
      </c>
      <c r="M1005" t="s">
        <v>5196</v>
      </c>
    </row>
    <row r="1006" spans="9:13" x14ac:dyDescent="0.25">
      <c r="I1006" t="s">
        <v>1991</v>
      </c>
      <c r="J1006" t="s">
        <v>2536</v>
      </c>
      <c r="L1006" t="s">
        <v>300</v>
      </c>
      <c r="M1006" t="s">
        <v>6705</v>
      </c>
    </row>
    <row r="1007" spans="9:13" x14ac:dyDescent="0.25">
      <c r="I1007" t="s">
        <v>374</v>
      </c>
      <c r="J1007" t="s">
        <v>4344</v>
      </c>
      <c r="L1007" t="s">
        <v>6107</v>
      </c>
      <c r="M1007" t="s">
        <v>6108</v>
      </c>
    </row>
    <row r="1008" spans="9:13" x14ac:dyDescent="0.25">
      <c r="I1008" t="s">
        <v>268</v>
      </c>
      <c r="J1008" t="s">
        <v>4595</v>
      </c>
      <c r="L1008" t="s">
        <v>322</v>
      </c>
      <c r="M1008" t="s">
        <v>6516</v>
      </c>
    </row>
    <row r="1009" spans="9:13" x14ac:dyDescent="0.25">
      <c r="I1009" t="s">
        <v>97</v>
      </c>
      <c r="J1009" t="s">
        <v>3240</v>
      </c>
      <c r="L1009" t="s">
        <v>602</v>
      </c>
      <c r="M1009" t="s">
        <v>7137</v>
      </c>
    </row>
    <row r="1010" spans="9:13" x14ac:dyDescent="0.25">
      <c r="I1010" t="s">
        <v>17</v>
      </c>
      <c r="J1010" t="s">
        <v>4027</v>
      </c>
      <c r="L1010" t="s">
        <v>602</v>
      </c>
      <c r="M1010" t="s">
        <v>6966</v>
      </c>
    </row>
    <row r="1011" spans="9:13" x14ac:dyDescent="0.25">
      <c r="I1011" t="s">
        <v>267</v>
      </c>
      <c r="J1011" t="s">
        <v>3433</v>
      </c>
      <c r="L1011" t="s">
        <v>377</v>
      </c>
      <c r="M1011" t="s">
        <v>5699</v>
      </c>
    </row>
    <row r="1012" spans="9:13" x14ac:dyDescent="0.25">
      <c r="I1012" t="s">
        <v>268</v>
      </c>
      <c r="J1012" t="s">
        <v>4352</v>
      </c>
      <c r="L1012" t="s">
        <v>599</v>
      </c>
      <c r="M1012" t="s">
        <v>5480</v>
      </c>
    </row>
    <row r="1013" spans="9:13" x14ac:dyDescent="0.25">
      <c r="I1013" t="s">
        <v>1844</v>
      </c>
      <c r="J1013" t="s">
        <v>3374</v>
      </c>
      <c r="L1013" t="s">
        <v>7190</v>
      </c>
      <c r="M1013" t="s">
        <v>7195</v>
      </c>
    </row>
    <row r="1014" spans="9:13" x14ac:dyDescent="0.25">
      <c r="I1014" t="s">
        <v>329</v>
      </c>
      <c r="J1014" t="s">
        <v>4287</v>
      </c>
      <c r="L1014" t="s">
        <v>331</v>
      </c>
      <c r="M1014" t="s">
        <v>5889</v>
      </c>
    </row>
    <row r="1015" spans="9:13" x14ac:dyDescent="0.25">
      <c r="I1015" t="s">
        <v>102</v>
      </c>
      <c r="J1015" t="s">
        <v>3319</v>
      </c>
      <c r="L1015" t="s">
        <v>4876</v>
      </c>
      <c r="M1015" t="s">
        <v>4877</v>
      </c>
    </row>
    <row r="1016" spans="9:13" x14ac:dyDescent="0.25">
      <c r="I1016" t="s">
        <v>2071</v>
      </c>
      <c r="J1016" t="s">
        <v>2072</v>
      </c>
      <c r="L1016" t="s">
        <v>419</v>
      </c>
      <c r="M1016" t="s">
        <v>7124</v>
      </c>
    </row>
    <row r="1017" spans="9:13" x14ac:dyDescent="0.25">
      <c r="I1017" t="s">
        <v>2768</v>
      </c>
      <c r="J1017" t="s">
        <v>2913</v>
      </c>
      <c r="L1017" t="s">
        <v>327</v>
      </c>
      <c r="M1017" t="s">
        <v>6162</v>
      </c>
    </row>
    <row r="1018" spans="9:13" x14ac:dyDescent="0.25">
      <c r="I1018" t="s">
        <v>415</v>
      </c>
      <c r="J1018" t="s">
        <v>3794</v>
      </c>
      <c r="L1018" t="s">
        <v>413</v>
      </c>
      <c r="M1018" t="s">
        <v>4961</v>
      </c>
    </row>
    <row r="1019" spans="9:13" x14ac:dyDescent="0.25">
      <c r="I1019" t="s">
        <v>268</v>
      </c>
      <c r="J1019" t="s">
        <v>3860</v>
      </c>
      <c r="L1019" t="s">
        <v>602</v>
      </c>
      <c r="M1019" t="s">
        <v>5092</v>
      </c>
    </row>
    <row r="1020" spans="9:13" x14ac:dyDescent="0.25">
      <c r="I1020" t="s">
        <v>415</v>
      </c>
      <c r="J1020" t="s">
        <v>2613</v>
      </c>
      <c r="L1020" t="s">
        <v>602</v>
      </c>
      <c r="M1020" t="s">
        <v>5719</v>
      </c>
    </row>
    <row r="1021" spans="9:13" x14ac:dyDescent="0.25">
      <c r="I1021" t="s">
        <v>415</v>
      </c>
      <c r="J1021" t="s">
        <v>3554</v>
      </c>
      <c r="L1021" t="s">
        <v>419</v>
      </c>
      <c r="M1021" t="s">
        <v>7028</v>
      </c>
    </row>
    <row r="1022" spans="9:13" x14ac:dyDescent="0.25">
      <c r="I1022" t="s">
        <v>4288</v>
      </c>
      <c r="J1022" t="s">
        <v>4289</v>
      </c>
      <c r="L1022" t="s">
        <v>6329</v>
      </c>
      <c r="M1022" t="s">
        <v>6330</v>
      </c>
    </row>
    <row r="1023" spans="9:13" x14ac:dyDescent="0.25">
      <c r="I1023" t="s">
        <v>4019</v>
      </c>
      <c r="J1023" t="s">
        <v>4020</v>
      </c>
      <c r="L1023" t="s">
        <v>419</v>
      </c>
      <c r="M1023" t="s">
        <v>6410</v>
      </c>
    </row>
    <row r="1024" spans="9:13" x14ac:dyDescent="0.25">
      <c r="I1024" t="s">
        <v>268</v>
      </c>
      <c r="J1024" t="s">
        <v>2523</v>
      </c>
      <c r="L1024" t="s">
        <v>5322</v>
      </c>
      <c r="M1024" t="s">
        <v>5323</v>
      </c>
    </row>
    <row r="1025" spans="9:13" x14ac:dyDescent="0.25">
      <c r="I1025" t="s">
        <v>1799</v>
      </c>
      <c r="J1025" t="s">
        <v>3878</v>
      </c>
      <c r="L1025" t="s">
        <v>419</v>
      </c>
      <c r="M1025" t="s">
        <v>5474</v>
      </c>
    </row>
    <row r="1026" spans="9:13" x14ac:dyDescent="0.25">
      <c r="I1026" t="s">
        <v>2469</v>
      </c>
      <c r="J1026" t="s">
        <v>2470</v>
      </c>
      <c r="L1026" t="s">
        <v>599</v>
      </c>
      <c r="M1026" t="s">
        <v>5098</v>
      </c>
    </row>
    <row r="1027" spans="9:13" x14ac:dyDescent="0.25">
      <c r="I1027" t="s">
        <v>599</v>
      </c>
      <c r="J1027" t="s">
        <v>3666</v>
      </c>
      <c r="L1027" t="s">
        <v>46</v>
      </c>
      <c r="M1027" t="s">
        <v>6424</v>
      </c>
    </row>
    <row r="1028" spans="9:13" x14ac:dyDescent="0.25">
      <c r="I1028" t="s">
        <v>7306</v>
      </c>
      <c r="J1028" t="s">
        <v>4471</v>
      </c>
      <c r="L1028" t="s">
        <v>268</v>
      </c>
      <c r="M1028" t="s">
        <v>7142</v>
      </c>
    </row>
    <row r="1029" spans="9:13" x14ac:dyDescent="0.25">
      <c r="I1029" t="s">
        <v>4244</v>
      </c>
      <c r="J1029" t="s">
        <v>4245</v>
      </c>
      <c r="L1029" t="s">
        <v>419</v>
      </c>
      <c r="M1029" t="s">
        <v>5214</v>
      </c>
    </row>
    <row r="1030" spans="9:13" x14ac:dyDescent="0.25">
      <c r="I1030" t="s">
        <v>3646</v>
      </c>
      <c r="J1030" t="s">
        <v>3647</v>
      </c>
      <c r="L1030" t="s">
        <v>599</v>
      </c>
      <c r="M1030" t="s">
        <v>6178</v>
      </c>
    </row>
    <row r="1031" spans="9:13" x14ac:dyDescent="0.25">
      <c r="I1031" t="s">
        <v>374</v>
      </c>
      <c r="J1031" t="s">
        <v>3038</v>
      </c>
      <c r="L1031" t="s">
        <v>5701</v>
      </c>
      <c r="M1031" t="s">
        <v>6771</v>
      </c>
    </row>
    <row r="1032" spans="9:13" x14ac:dyDescent="0.25">
      <c r="I1032" t="s">
        <v>1944</v>
      </c>
      <c r="J1032" t="s">
        <v>2509</v>
      </c>
      <c r="L1032" t="s">
        <v>292</v>
      </c>
      <c r="M1032" t="s">
        <v>6644</v>
      </c>
    </row>
    <row r="1033" spans="9:13" x14ac:dyDescent="0.25">
      <c r="I1033" t="s">
        <v>268</v>
      </c>
      <c r="J1033" t="s">
        <v>4364</v>
      </c>
      <c r="L1033" t="s">
        <v>602</v>
      </c>
      <c r="M1033" t="s">
        <v>5967</v>
      </c>
    </row>
    <row r="1034" spans="9:13" x14ac:dyDescent="0.25">
      <c r="I1034" t="s">
        <v>43</v>
      </c>
      <c r="J1034" t="s">
        <v>3039</v>
      </c>
      <c r="L1034" t="s">
        <v>602</v>
      </c>
      <c r="M1034" t="s">
        <v>6667</v>
      </c>
    </row>
    <row r="1035" spans="9:13" x14ac:dyDescent="0.25">
      <c r="I1035" t="s">
        <v>329</v>
      </c>
      <c r="J1035" t="s">
        <v>4603</v>
      </c>
      <c r="L1035" t="s">
        <v>268</v>
      </c>
      <c r="M1035" t="s">
        <v>5687</v>
      </c>
    </row>
    <row r="1036" spans="9:13" x14ac:dyDescent="0.25">
      <c r="I1036" t="s">
        <v>102</v>
      </c>
      <c r="J1036" t="s">
        <v>2418</v>
      </c>
      <c r="L1036" t="s">
        <v>268</v>
      </c>
      <c r="M1036" t="s">
        <v>6768</v>
      </c>
    </row>
    <row r="1037" spans="9:13" x14ac:dyDescent="0.25">
      <c r="I1037" t="s">
        <v>51</v>
      </c>
      <c r="J1037" t="s">
        <v>4593</v>
      </c>
      <c r="L1037" t="s">
        <v>331</v>
      </c>
      <c r="M1037" t="s">
        <v>5946</v>
      </c>
    </row>
    <row r="1038" spans="9:13" x14ac:dyDescent="0.25">
      <c r="I1038" t="s">
        <v>3772</v>
      </c>
      <c r="J1038" t="s">
        <v>3773</v>
      </c>
      <c r="L1038" t="s">
        <v>329</v>
      </c>
      <c r="M1038" t="s">
        <v>6062</v>
      </c>
    </row>
    <row r="1039" spans="9:13" x14ac:dyDescent="0.25">
      <c r="I1039" t="s">
        <v>3360</v>
      </c>
      <c r="J1039" t="s">
        <v>3361</v>
      </c>
      <c r="L1039" t="s">
        <v>421</v>
      </c>
      <c r="M1039" t="s">
        <v>6793</v>
      </c>
    </row>
    <row r="1040" spans="9:13" x14ac:dyDescent="0.25">
      <c r="I1040" t="s">
        <v>2891</v>
      </c>
      <c r="J1040" t="s">
        <v>2892</v>
      </c>
      <c r="L1040" t="s">
        <v>599</v>
      </c>
      <c r="M1040" t="s">
        <v>5558</v>
      </c>
    </row>
    <row r="1041" spans="9:13" x14ac:dyDescent="0.25">
      <c r="I1041" t="s">
        <v>268</v>
      </c>
      <c r="J1041" t="s">
        <v>3750</v>
      </c>
      <c r="L1041" t="s">
        <v>509</v>
      </c>
      <c r="M1041" t="s">
        <v>6075</v>
      </c>
    </row>
    <row r="1042" spans="9:13" x14ac:dyDescent="0.25">
      <c r="I1042" t="s">
        <v>329</v>
      </c>
      <c r="J1042" t="s">
        <v>2168</v>
      </c>
      <c r="L1042" t="s">
        <v>602</v>
      </c>
      <c r="M1042" t="s">
        <v>5786</v>
      </c>
    </row>
    <row r="1043" spans="9:13" x14ac:dyDescent="0.25">
      <c r="I1043" t="s">
        <v>2520</v>
      </c>
      <c r="J1043" t="s">
        <v>2521</v>
      </c>
      <c r="L1043" t="s">
        <v>5675</v>
      </c>
      <c r="M1043" t="s">
        <v>5676</v>
      </c>
    </row>
    <row r="1044" spans="9:13" x14ac:dyDescent="0.25">
      <c r="I1044" t="s">
        <v>4142</v>
      </c>
      <c r="J1044" t="s">
        <v>4143</v>
      </c>
      <c r="L1044" t="s">
        <v>268</v>
      </c>
      <c r="M1044" t="s">
        <v>6068</v>
      </c>
    </row>
    <row r="1045" spans="9:13" x14ac:dyDescent="0.25">
      <c r="I1045" t="s">
        <v>599</v>
      </c>
      <c r="J1045" t="s">
        <v>2261</v>
      </c>
      <c r="L1045" t="s">
        <v>5701</v>
      </c>
      <c r="M1045" t="s">
        <v>5702</v>
      </c>
    </row>
    <row r="1046" spans="9:13" x14ac:dyDescent="0.25">
      <c r="I1046" t="s">
        <v>2184</v>
      </c>
      <c r="J1046" t="s">
        <v>2771</v>
      </c>
      <c r="L1046" t="s">
        <v>325</v>
      </c>
      <c r="M1046" t="s">
        <v>5882</v>
      </c>
    </row>
    <row r="1047" spans="9:13" x14ac:dyDescent="0.25">
      <c r="I1047" t="s">
        <v>7296</v>
      </c>
      <c r="J1047" t="s">
        <v>2771</v>
      </c>
      <c r="L1047" t="s">
        <v>599</v>
      </c>
      <c r="M1047" t="s">
        <v>6278</v>
      </c>
    </row>
    <row r="1048" spans="9:13" x14ac:dyDescent="0.25">
      <c r="I1048" t="s">
        <v>268</v>
      </c>
      <c r="J1048" t="s">
        <v>2119</v>
      </c>
      <c r="L1048" t="s">
        <v>292</v>
      </c>
      <c r="M1048" t="s">
        <v>6974</v>
      </c>
    </row>
    <row r="1049" spans="9:13" x14ac:dyDescent="0.25">
      <c r="I1049" t="s">
        <v>97</v>
      </c>
      <c r="J1049" t="s">
        <v>2471</v>
      </c>
      <c r="L1049" t="s">
        <v>41</v>
      </c>
      <c r="M1049" t="s">
        <v>5532</v>
      </c>
    </row>
    <row r="1050" spans="9:13" x14ac:dyDescent="0.25">
      <c r="I1050" t="s">
        <v>40</v>
      </c>
      <c r="J1050" t="s">
        <v>2083</v>
      </c>
      <c r="L1050" t="s">
        <v>7061</v>
      </c>
      <c r="M1050" t="s">
        <v>7062</v>
      </c>
    </row>
    <row r="1051" spans="9:13" x14ac:dyDescent="0.25">
      <c r="I1051" t="s">
        <v>41</v>
      </c>
      <c r="J1051" t="s">
        <v>4041</v>
      </c>
      <c r="L1051" t="s">
        <v>41</v>
      </c>
      <c r="M1051" t="s">
        <v>4992</v>
      </c>
    </row>
    <row r="1052" spans="9:13" x14ac:dyDescent="0.25">
      <c r="I1052" t="s">
        <v>4389</v>
      </c>
      <c r="J1052" t="s">
        <v>4390</v>
      </c>
      <c r="L1052" t="s">
        <v>322</v>
      </c>
      <c r="M1052" t="s">
        <v>5838</v>
      </c>
    </row>
    <row r="1053" spans="9:13" x14ac:dyDescent="0.25">
      <c r="I1053" t="s">
        <v>268</v>
      </c>
      <c r="J1053" t="s">
        <v>2089</v>
      </c>
      <c r="L1053" t="s">
        <v>66</v>
      </c>
      <c r="M1053" t="s">
        <v>5076</v>
      </c>
    </row>
    <row r="1054" spans="9:13" x14ac:dyDescent="0.25">
      <c r="I1054" t="s">
        <v>746</v>
      </c>
      <c r="J1054" t="s">
        <v>2829</v>
      </c>
      <c r="L1054" t="s">
        <v>599</v>
      </c>
      <c r="M1054" t="s">
        <v>5769</v>
      </c>
    </row>
    <row r="1055" spans="9:13" x14ac:dyDescent="0.25">
      <c r="I1055" t="s">
        <v>2855</v>
      </c>
      <c r="J1055" t="s">
        <v>2856</v>
      </c>
      <c r="L1055" t="s">
        <v>331</v>
      </c>
      <c r="M1055" t="s">
        <v>6471</v>
      </c>
    </row>
    <row r="1056" spans="9:13" x14ac:dyDescent="0.25">
      <c r="I1056" t="s">
        <v>267</v>
      </c>
      <c r="J1056" t="s">
        <v>7240</v>
      </c>
      <c r="L1056" t="s">
        <v>303</v>
      </c>
      <c r="M1056" t="s">
        <v>5905</v>
      </c>
    </row>
    <row r="1057" spans="9:13" x14ac:dyDescent="0.25">
      <c r="I1057" t="s">
        <v>268</v>
      </c>
      <c r="J1057" t="s">
        <v>2733</v>
      </c>
      <c r="L1057" t="s">
        <v>509</v>
      </c>
      <c r="M1057" t="s">
        <v>6105</v>
      </c>
    </row>
    <row r="1058" spans="9:13" x14ac:dyDescent="0.25">
      <c r="I1058" t="s">
        <v>4260</v>
      </c>
      <c r="J1058" t="s">
        <v>4823</v>
      </c>
      <c r="L1058" t="s">
        <v>6045</v>
      </c>
      <c r="M1058" t="s">
        <v>6046</v>
      </c>
    </row>
    <row r="1059" spans="9:13" x14ac:dyDescent="0.25">
      <c r="I1059" t="s">
        <v>2046</v>
      </c>
      <c r="J1059" t="s">
        <v>2047</v>
      </c>
      <c r="L1059" t="s">
        <v>327</v>
      </c>
      <c r="M1059" t="s">
        <v>6103</v>
      </c>
    </row>
    <row r="1060" spans="9:13" x14ac:dyDescent="0.25">
      <c r="I1060" t="s">
        <v>51</v>
      </c>
      <c r="J1060" t="s">
        <v>1794</v>
      </c>
      <c r="L1060" t="s">
        <v>6112</v>
      </c>
      <c r="M1060" t="s">
        <v>6113</v>
      </c>
    </row>
    <row r="1061" spans="9:13" x14ac:dyDescent="0.25">
      <c r="I1061" t="s">
        <v>602</v>
      </c>
      <c r="J1061" t="s">
        <v>4197</v>
      </c>
      <c r="L1061" t="s">
        <v>509</v>
      </c>
      <c r="M1061" t="s">
        <v>7136</v>
      </c>
    </row>
    <row r="1062" spans="9:13" x14ac:dyDescent="0.25">
      <c r="I1062" t="s">
        <v>582</v>
      </c>
      <c r="J1062" t="s">
        <v>2928</v>
      </c>
      <c r="L1062" t="s">
        <v>4978</v>
      </c>
      <c r="M1062" t="s">
        <v>4979</v>
      </c>
    </row>
    <row r="1063" spans="9:13" x14ac:dyDescent="0.25">
      <c r="I1063" t="s">
        <v>268</v>
      </c>
      <c r="J1063" t="s">
        <v>3101</v>
      </c>
      <c r="L1063" t="s">
        <v>6979</v>
      </c>
      <c r="M1063" t="s">
        <v>6980</v>
      </c>
    </row>
    <row r="1064" spans="9:13" x14ac:dyDescent="0.25">
      <c r="I1064" t="s">
        <v>268</v>
      </c>
      <c r="J1064" t="s">
        <v>3886</v>
      </c>
      <c r="L1064" t="s">
        <v>5177</v>
      </c>
      <c r="M1064" t="s">
        <v>5178</v>
      </c>
    </row>
    <row r="1065" spans="9:13" x14ac:dyDescent="0.25">
      <c r="I1065" t="s">
        <v>1991</v>
      </c>
      <c r="J1065" t="s">
        <v>1992</v>
      </c>
      <c r="L1065" t="s">
        <v>303</v>
      </c>
      <c r="M1065" t="s">
        <v>5071</v>
      </c>
    </row>
    <row r="1066" spans="9:13" x14ac:dyDescent="0.25">
      <c r="I1066" t="s">
        <v>327</v>
      </c>
      <c r="J1066" t="s">
        <v>3708</v>
      </c>
      <c r="L1066" t="s">
        <v>599</v>
      </c>
      <c r="M1066" t="s">
        <v>6193</v>
      </c>
    </row>
    <row r="1067" spans="9:13" x14ac:dyDescent="0.25">
      <c r="I1067" t="s">
        <v>130</v>
      </c>
      <c r="J1067" t="s">
        <v>3288</v>
      </c>
      <c r="L1067" t="s">
        <v>5002</v>
      </c>
      <c r="M1067" t="s">
        <v>6463</v>
      </c>
    </row>
    <row r="1068" spans="9:13" x14ac:dyDescent="0.25">
      <c r="I1068" t="s">
        <v>3929</v>
      </c>
      <c r="J1068" t="s">
        <v>3930</v>
      </c>
      <c r="L1068" t="s">
        <v>268</v>
      </c>
      <c r="M1068" t="s">
        <v>5772</v>
      </c>
    </row>
    <row r="1069" spans="9:13" x14ac:dyDescent="0.25">
      <c r="I1069" t="s">
        <v>3646</v>
      </c>
      <c r="J1069" t="s">
        <v>4158</v>
      </c>
      <c r="L1069" t="s">
        <v>329</v>
      </c>
      <c r="M1069" t="s">
        <v>4960</v>
      </c>
    </row>
    <row r="1070" spans="9:13" x14ac:dyDescent="0.25">
      <c r="I1070" t="s">
        <v>268</v>
      </c>
      <c r="J1070" t="s">
        <v>4465</v>
      </c>
      <c r="L1070" t="s">
        <v>268</v>
      </c>
      <c r="M1070" t="s">
        <v>4980</v>
      </c>
    </row>
    <row r="1071" spans="9:13" x14ac:dyDescent="0.25">
      <c r="I1071" t="s">
        <v>54</v>
      </c>
      <c r="J1071" t="s">
        <v>3494</v>
      </c>
      <c r="L1071" t="s">
        <v>327</v>
      </c>
      <c r="M1071" t="s">
        <v>5387</v>
      </c>
    </row>
    <row r="1072" spans="9:13" x14ac:dyDescent="0.25">
      <c r="I1072" t="s">
        <v>374</v>
      </c>
      <c r="J1072" t="s">
        <v>1740</v>
      </c>
      <c r="L1072" t="s">
        <v>507</v>
      </c>
      <c r="M1072" t="s">
        <v>5794</v>
      </c>
    </row>
    <row r="1073" spans="9:13" x14ac:dyDescent="0.25">
      <c r="I1073" t="s">
        <v>267</v>
      </c>
      <c r="J1073" t="s">
        <v>2560</v>
      </c>
      <c r="L1073" t="s">
        <v>487</v>
      </c>
      <c r="M1073" t="s">
        <v>5360</v>
      </c>
    </row>
    <row r="1074" spans="9:13" x14ac:dyDescent="0.25">
      <c r="I1074" t="s">
        <v>329</v>
      </c>
      <c r="J1074" t="s">
        <v>2079</v>
      </c>
      <c r="L1074" t="s">
        <v>3267</v>
      </c>
      <c r="M1074" t="s">
        <v>5113</v>
      </c>
    </row>
    <row r="1075" spans="9:13" x14ac:dyDescent="0.25">
      <c r="I1075" t="s">
        <v>41</v>
      </c>
      <c r="J1075" t="s">
        <v>2790</v>
      </c>
      <c r="L1075" t="s">
        <v>507</v>
      </c>
      <c r="M1075" t="s">
        <v>5199</v>
      </c>
    </row>
    <row r="1076" spans="9:13" x14ac:dyDescent="0.25">
      <c r="I1076" t="s">
        <v>3980</v>
      </c>
      <c r="J1076" t="s">
        <v>3981</v>
      </c>
      <c r="L1076" t="s">
        <v>268</v>
      </c>
      <c r="M1076" t="s">
        <v>7175</v>
      </c>
    </row>
    <row r="1077" spans="9:13" x14ac:dyDescent="0.25">
      <c r="I1077" t="s">
        <v>602</v>
      </c>
      <c r="J1077" t="s">
        <v>4354</v>
      </c>
      <c r="L1077" t="s">
        <v>2265</v>
      </c>
      <c r="M1077" t="s">
        <v>5561</v>
      </c>
    </row>
    <row r="1078" spans="9:13" x14ac:dyDescent="0.25">
      <c r="I1078" t="s">
        <v>329</v>
      </c>
      <c r="J1078" t="s">
        <v>7250</v>
      </c>
      <c r="L1078" t="s">
        <v>5002</v>
      </c>
      <c r="M1078" t="s">
        <v>5003</v>
      </c>
    </row>
    <row r="1079" spans="9:13" x14ac:dyDescent="0.25">
      <c r="I1079" t="s">
        <v>602</v>
      </c>
      <c r="J1079" t="s">
        <v>1842</v>
      </c>
      <c r="L1079" t="s">
        <v>268</v>
      </c>
      <c r="M1079" t="s">
        <v>5124</v>
      </c>
    </row>
    <row r="1080" spans="9:13" x14ac:dyDescent="0.25">
      <c r="I1080" t="s">
        <v>604</v>
      </c>
      <c r="J1080" t="s">
        <v>4322</v>
      </c>
      <c r="L1080" t="s">
        <v>303</v>
      </c>
      <c r="M1080" t="s">
        <v>6618</v>
      </c>
    </row>
    <row r="1081" spans="9:13" x14ac:dyDescent="0.25">
      <c r="I1081" t="s">
        <v>43</v>
      </c>
      <c r="J1081" t="s">
        <v>2980</v>
      </c>
      <c r="L1081" t="s">
        <v>423</v>
      </c>
      <c r="M1081" t="s">
        <v>5285</v>
      </c>
    </row>
    <row r="1082" spans="9:13" x14ac:dyDescent="0.25">
      <c r="I1082" t="s">
        <v>334</v>
      </c>
      <c r="J1082" t="s">
        <v>3395</v>
      </c>
      <c r="L1082" t="s">
        <v>441</v>
      </c>
      <c r="M1082" t="s">
        <v>6298</v>
      </c>
    </row>
    <row r="1083" spans="9:13" x14ac:dyDescent="0.25">
      <c r="I1083" t="s">
        <v>41</v>
      </c>
      <c r="J1083" t="s">
        <v>2867</v>
      </c>
      <c r="L1083" t="s">
        <v>6314</v>
      </c>
      <c r="M1083" t="s">
        <v>6315</v>
      </c>
    </row>
    <row r="1084" spans="9:13" x14ac:dyDescent="0.25">
      <c r="I1084" t="s">
        <v>2657</v>
      </c>
      <c r="J1084" t="s">
        <v>3200</v>
      </c>
      <c r="L1084" t="s">
        <v>509</v>
      </c>
      <c r="M1084" t="s">
        <v>6607</v>
      </c>
    </row>
    <row r="1085" spans="9:13" x14ac:dyDescent="0.25">
      <c r="I1085" t="s">
        <v>4406</v>
      </c>
      <c r="J1085" t="s">
        <v>4407</v>
      </c>
      <c r="L1085" t="s">
        <v>487</v>
      </c>
      <c r="M1085" t="s">
        <v>6220</v>
      </c>
    </row>
    <row r="1086" spans="9:13" x14ac:dyDescent="0.25">
      <c r="I1086" t="s">
        <v>746</v>
      </c>
      <c r="J1086" t="s">
        <v>2730</v>
      </c>
      <c r="L1086" t="s">
        <v>468</v>
      </c>
      <c r="M1086" t="s">
        <v>5516</v>
      </c>
    </row>
    <row r="1087" spans="9:13" x14ac:dyDescent="0.25">
      <c r="I1087" t="s">
        <v>419</v>
      </c>
      <c r="J1087" t="s">
        <v>1757</v>
      </c>
      <c r="L1087" t="s">
        <v>318</v>
      </c>
      <c r="M1087" t="s">
        <v>5140</v>
      </c>
    </row>
    <row r="1088" spans="9:13" x14ac:dyDescent="0.25">
      <c r="I1088" t="s">
        <v>334</v>
      </c>
      <c r="J1088" t="s">
        <v>4717</v>
      </c>
      <c r="L1088" t="s">
        <v>6306</v>
      </c>
      <c r="M1088" t="s">
        <v>7174</v>
      </c>
    </row>
    <row r="1089" spans="9:13" x14ac:dyDescent="0.25">
      <c r="I1089" t="s">
        <v>331</v>
      </c>
      <c r="J1089" t="s">
        <v>2956</v>
      </c>
      <c r="L1089" t="s">
        <v>50</v>
      </c>
      <c r="M1089" t="s">
        <v>5840</v>
      </c>
    </row>
    <row r="1090" spans="9:13" x14ac:dyDescent="0.25">
      <c r="I1090" t="s">
        <v>2220</v>
      </c>
      <c r="J1090" t="s">
        <v>2221</v>
      </c>
      <c r="L1090" t="s">
        <v>599</v>
      </c>
      <c r="M1090" t="s">
        <v>6258</v>
      </c>
    </row>
    <row r="1091" spans="9:13" x14ac:dyDescent="0.25">
      <c r="I1091" t="s">
        <v>1694</v>
      </c>
      <c r="J1091" t="s">
        <v>4632</v>
      </c>
      <c r="L1091" t="s">
        <v>509</v>
      </c>
      <c r="M1091" t="s">
        <v>6859</v>
      </c>
    </row>
    <row r="1092" spans="9:13" x14ac:dyDescent="0.25">
      <c r="I1092" t="s">
        <v>268</v>
      </c>
      <c r="J1092" t="s">
        <v>4045</v>
      </c>
      <c r="L1092" t="s">
        <v>267</v>
      </c>
      <c r="M1092" t="s">
        <v>7058</v>
      </c>
    </row>
    <row r="1093" spans="9:13" x14ac:dyDescent="0.25">
      <c r="I1093" t="s">
        <v>419</v>
      </c>
      <c r="J1093" t="s">
        <v>4072</v>
      </c>
      <c r="L1093" t="s">
        <v>329</v>
      </c>
      <c r="M1093" t="s">
        <v>5240</v>
      </c>
    </row>
    <row r="1094" spans="9:13" x14ac:dyDescent="0.25">
      <c r="I1094" t="s">
        <v>602</v>
      </c>
      <c r="J1094" t="s">
        <v>2949</v>
      </c>
      <c r="L1094" t="s">
        <v>5046</v>
      </c>
      <c r="M1094" t="s">
        <v>6900</v>
      </c>
    </row>
    <row r="1095" spans="9:13" x14ac:dyDescent="0.25">
      <c r="I1095" t="s">
        <v>3409</v>
      </c>
      <c r="J1095" t="s">
        <v>3410</v>
      </c>
      <c r="L1095" t="s">
        <v>509</v>
      </c>
      <c r="M1095" t="s">
        <v>4868</v>
      </c>
    </row>
    <row r="1096" spans="9:13" x14ac:dyDescent="0.25">
      <c r="I1096" t="s">
        <v>3125</v>
      </c>
      <c r="J1096" t="s">
        <v>3126</v>
      </c>
      <c r="L1096" t="s">
        <v>329</v>
      </c>
      <c r="M1096" t="s">
        <v>6381</v>
      </c>
    </row>
    <row r="1097" spans="9:13" x14ac:dyDescent="0.25">
      <c r="I1097" t="s">
        <v>419</v>
      </c>
      <c r="J1097" t="s">
        <v>2388</v>
      </c>
      <c r="L1097" t="s">
        <v>303</v>
      </c>
      <c r="M1097" t="s">
        <v>5102</v>
      </c>
    </row>
    <row r="1098" spans="9:13" x14ac:dyDescent="0.25">
      <c r="I1098" t="s">
        <v>4260</v>
      </c>
      <c r="J1098" t="s">
        <v>4261</v>
      </c>
      <c r="L1098" t="s">
        <v>331</v>
      </c>
      <c r="M1098" t="s">
        <v>5483</v>
      </c>
    </row>
    <row r="1099" spans="9:13" x14ac:dyDescent="0.25">
      <c r="I1099" t="s">
        <v>3188</v>
      </c>
      <c r="J1099" t="s">
        <v>3189</v>
      </c>
      <c r="L1099" t="s">
        <v>5867</v>
      </c>
      <c r="M1099" t="s">
        <v>5868</v>
      </c>
    </row>
    <row r="1100" spans="9:13" x14ac:dyDescent="0.25">
      <c r="I1100" t="s">
        <v>419</v>
      </c>
      <c r="J1100" t="s">
        <v>3310</v>
      </c>
      <c r="L1100" t="s">
        <v>331</v>
      </c>
      <c r="M1100" t="s">
        <v>5376</v>
      </c>
    </row>
    <row r="1101" spans="9:13" x14ac:dyDescent="0.25">
      <c r="I1101" t="s">
        <v>43</v>
      </c>
      <c r="J1101" t="s">
        <v>1988</v>
      </c>
      <c r="L1101" t="s">
        <v>327</v>
      </c>
      <c r="M1101" t="s">
        <v>6594</v>
      </c>
    </row>
    <row r="1102" spans="9:13" x14ac:dyDescent="0.25">
      <c r="I1102" t="s">
        <v>746</v>
      </c>
      <c r="J1102" t="s">
        <v>2408</v>
      </c>
      <c r="L1102" t="s">
        <v>599</v>
      </c>
      <c r="M1102" t="s">
        <v>6736</v>
      </c>
    </row>
    <row r="1103" spans="9:13" x14ac:dyDescent="0.25">
      <c r="I1103" t="s">
        <v>582</v>
      </c>
      <c r="J1103" t="s">
        <v>4236</v>
      </c>
      <c r="L1103" t="s">
        <v>325</v>
      </c>
      <c r="M1103" t="s">
        <v>6477</v>
      </c>
    </row>
    <row r="1104" spans="9:13" x14ac:dyDescent="0.25">
      <c r="I1104" t="s">
        <v>7190</v>
      </c>
      <c r="J1104" t="s">
        <v>1915</v>
      </c>
      <c r="L1104" t="s">
        <v>4989</v>
      </c>
      <c r="M1104" t="s">
        <v>4990</v>
      </c>
    </row>
    <row r="1105" spans="9:13" x14ac:dyDescent="0.25">
      <c r="I1105" t="s">
        <v>599</v>
      </c>
      <c r="J1105" t="s">
        <v>7295</v>
      </c>
      <c r="L1105" t="s">
        <v>419</v>
      </c>
      <c r="M1105" t="s">
        <v>4957</v>
      </c>
    </row>
    <row r="1106" spans="9:13" x14ac:dyDescent="0.25">
      <c r="I1106" t="s">
        <v>419</v>
      </c>
      <c r="J1106" t="s">
        <v>2887</v>
      </c>
      <c r="L1106" t="s">
        <v>40</v>
      </c>
      <c r="M1106" t="s">
        <v>5706</v>
      </c>
    </row>
    <row r="1107" spans="9:13" x14ac:dyDescent="0.25">
      <c r="I1107" t="s">
        <v>746</v>
      </c>
      <c r="J1107" t="s">
        <v>1924</v>
      </c>
      <c r="L1107" t="s">
        <v>5821</v>
      </c>
      <c r="M1107" t="s">
        <v>5822</v>
      </c>
    </row>
    <row r="1108" spans="9:13" x14ac:dyDescent="0.25">
      <c r="I1108" t="s">
        <v>129</v>
      </c>
      <c r="J1108" t="s">
        <v>3841</v>
      </c>
      <c r="L1108" t="s">
        <v>6635</v>
      </c>
      <c r="M1108" t="s">
        <v>7014</v>
      </c>
    </row>
    <row r="1109" spans="9:13" x14ac:dyDescent="0.25">
      <c r="I1109" t="s">
        <v>334</v>
      </c>
      <c r="J1109" t="s">
        <v>2209</v>
      </c>
      <c r="L1109" t="s">
        <v>419</v>
      </c>
      <c r="M1109" t="s">
        <v>6098</v>
      </c>
    </row>
    <row r="1110" spans="9:13" x14ac:dyDescent="0.25">
      <c r="I1110" t="s">
        <v>602</v>
      </c>
      <c r="J1110" t="s">
        <v>4268</v>
      </c>
      <c r="L1110" t="s">
        <v>268</v>
      </c>
      <c r="M1110" t="s">
        <v>7154</v>
      </c>
    </row>
    <row r="1111" spans="9:13" x14ac:dyDescent="0.25">
      <c r="I1111" t="s">
        <v>419</v>
      </c>
      <c r="J1111" t="s">
        <v>3453</v>
      </c>
      <c r="L1111" t="s">
        <v>599</v>
      </c>
      <c r="M1111" t="s">
        <v>5125</v>
      </c>
    </row>
    <row r="1112" spans="9:13" x14ac:dyDescent="0.25">
      <c r="I1112" t="s">
        <v>267</v>
      </c>
      <c r="J1112" t="s">
        <v>7258</v>
      </c>
      <c r="L1112" t="s">
        <v>7190</v>
      </c>
      <c r="M1112" t="s">
        <v>4912</v>
      </c>
    </row>
    <row r="1113" spans="9:13" x14ac:dyDescent="0.25">
      <c r="I1113" t="s">
        <v>2770</v>
      </c>
      <c r="J1113" t="s">
        <v>4558</v>
      </c>
      <c r="L1113" t="s">
        <v>267</v>
      </c>
      <c r="M1113" t="s">
        <v>5651</v>
      </c>
    </row>
    <row r="1114" spans="9:13" x14ac:dyDescent="0.25">
      <c r="I1114" t="s">
        <v>2334</v>
      </c>
      <c r="J1114" t="s">
        <v>2335</v>
      </c>
      <c r="L1114" t="s">
        <v>419</v>
      </c>
      <c r="M1114" t="s">
        <v>6728</v>
      </c>
    </row>
    <row r="1115" spans="9:13" x14ac:dyDescent="0.25">
      <c r="I1115" t="s">
        <v>419</v>
      </c>
      <c r="J1115" t="s">
        <v>1685</v>
      </c>
      <c r="L1115" t="s">
        <v>419</v>
      </c>
      <c r="M1115" t="s">
        <v>5077</v>
      </c>
    </row>
    <row r="1116" spans="9:13" x14ac:dyDescent="0.25">
      <c r="I1116" t="s">
        <v>2396</v>
      </c>
      <c r="J1116" t="s">
        <v>2397</v>
      </c>
      <c r="L1116" t="s">
        <v>329</v>
      </c>
      <c r="M1116" t="s">
        <v>5457</v>
      </c>
    </row>
    <row r="1117" spans="9:13" x14ac:dyDescent="0.25">
      <c r="I1117" t="s">
        <v>102</v>
      </c>
      <c r="J1117" t="s">
        <v>4512</v>
      </c>
      <c r="L1117" t="s">
        <v>419</v>
      </c>
      <c r="M1117" t="s">
        <v>6365</v>
      </c>
    </row>
    <row r="1118" spans="9:13" x14ac:dyDescent="0.25">
      <c r="I1118" t="s">
        <v>268</v>
      </c>
      <c r="J1118" t="s">
        <v>2737</v>
      </c>
      <c r="L1118" t="s">
        <v>268</v>
      </c>
      <c r="M1118" t="s">
        <v>5972</v>
      </c>
    </row>
    <row r="1119" spans="9:13" x14ac:dyDescent="0.25">
      <c r="I1119" t="s">
        <v>3980</v>
      </c>
      <c r="J1119" t="s">
        <v>4076</v>
      </c>
      <c r="L1119" t="s">
        <v>41</v>
      </c>
      <c r="M1119" t="s">
        <v>6822</v>
      </c>
    </row>
    <row r="1120" spans="9:13" x14ac:dyDescent="0.25">
      <c r="I1120" t="s">
        <v>3022</v>
      </c>
      <c r="J1120" t="s">
        <v>7275</v>
      </c>
      <c r="L1120" t="s">
        <v>4932</v>
      </c>
      <c r="M1120" t="s">
        <v>4933</v>
      </c>
    </row>
    <row r="1121" spans="9:13" x14ac:dyDescent="0.25">
      <c r="I1121" t="s">
        <v>303</v>
      </c>
      <c r="J1121" t="s">
        <v>4484</v>
      </c>
      <c r="L1121" t="s">
        <v>43</v>
      </c>
      <c r="M1121" t="s">
        <v>6712</v>
      </c>
    </row>
    <row r="1122" spans="9:13" x14ac:dyDescent="0.25">
      <c r="I1122" t="s">
        <v>1832</v>
      </c>
      <c r="J1122" t="s">
        <v>4513</v>
      </c>
      <c r="L1122" t="s">
        <v>484</v>
      </c>
      <c r="M1122" t="s">
        <v>5582</v>
      </c>
    </row>
    <row r="1123" spans="9:13" x14ac:dyDescent="0.25">
      <c r="I1123" t="s">
        <v>49</v>
      </c>
      <c r="J1123" t="s">
        <v>1901</v>
      </c>
      <c r="L1123" t="s">
        <v>5926</v>
      </c>
      <c r="M1123" t="s">
        <v>5927</v>
      </c>
    </row>
    <row r="1124" spans="9:13" x14ac:dyDescent="0.25">
      <c r="I1124" t="s">
        <v>334</v>
      </c>
      <c r="J1124" t="s">
        <v>4743</v>
      </c>
      <c r="L1124" t="s">
        <v>268</v>
      </c>
      <c r="M1124" t="s">
        <v>6232</v>
      </c>
    </row>
    <row r="1125" spans="9:13" x14ac:dyDescent="0.25">
      <c r="I1125" t="s">
        <v>2768</v>
      </c>
      <c r="J1125" t="s">
        <v>4227</v>
      </c>
      <c r="L1125" t="s">
        <v>419</v>
      </c>
      <c r="M1125" t="s">
        <v>5629</v>
      </c>
    </row>
    <row r="1126" spans="9:13" x14ac:dyDescent="0.25">
      <c r="I1126" t="s">
        <v>102</v>
      </c>
      <c r="J1126" t="s">
        <v>1723</v>
      </c>
      <c r="L1126" t="s">
        <v>4860</v>
      </c>
      <c r="M1126" t="s">
        <v>4861</v>
      </c>
    </row>
    <row r="1127" spans="9:13" x14ac:dyDescent="0.25">
      <c r="I1127" t="s">
        <v>746</v>
      </c>
      <c r="J1127" t="s">
        <v>3618</v>
      </c>
      <c r="L1127" t="s">
        <v>374</v>
      </c>
      <c r="M1127" t="s">
        <v>6937</v>
      </c>
    </row>
    <row r="1128" spans="9:13" x14ac:dyDescent="0.25">
      <c r="I1128" t="s">
        <v>3022</v>
      </c>
      <c r="J1128" t="s">
        <v>3023</v>
      </c>
      <c r="L1128" t="s">
        <v>374</v>
      </c>
      <c r="M1128" t="s">
        <v>4962</v>
      </c>
    </row>
    <row r="1129" spans="9:13" x14ac:dyDescent="0.25">
      <c r="I1129" t="s">
        <v>1741</v>
      </c>
      <c r="J1129" t="s">
        <v>3667</v>
      </c>
      <c r="L1129" t="s">
        <v>487</v>
      </c>
      <c r="M1129" t="s">
        <v>5983</v>
      </c>
    </row>
    <row r="1130" spans="9:13" x14ac:dyDescent="0.25">
      <c r="I1130" t="s">
        <v>4220</v>
      </c>
      <c r="J1130" t="s">
        <v>4221</v>
      </c>
      <c r="L1130" t="s">
        <v>487</v>
      </c>
      <c r="M1130" t="s">
        <v>5093</v>
      </c>
    </row>
    <row r="1131" spans="9:13" x14ac:dyDescent="0.25">
      <c r="I1131" t="s">
        <v>419</v>
      </c>
      <c r="J1131" t="s">
        <v>3690</v>
      </c>
      <c r="L1131" t="s">
        <v>374</v>
      </c>
      <c r="M1131" t="s">
        <v>7018</v>
      </c>
    </row>
    <row r="1132" spans="9:13" x14ac:dyDescent="0.25">
      <c r="I1132" t="s">
        <v>329</v>
      </c>
      <c r="J1132" t="s">
        <v>1691</v>
      </c>
      <c r="L1132" t="s">
        <v>2158</v>
      </c>
      <c r="M1132" t="s">
        <v>7191</v>
      </c>
    </row>
    <row r="1133" spans="9:13" x14ac:dyDescent="0.25">
      <c r="I1133" t="s">
        <v>268</v>
      </c>
      <c r="J1133" t="s">
        <v>1696</v>
      </c>
      <c r="L1133" t="s">
        <v>484</v>
      </c>
      <c r="M1133" t="s">
        <v>6106</v>
      </c>
    </row>
    <row r="1134" spans="9:13" x14ac:dyDescent="0.25">
      <c r="I1134" t="s">
        <v>98</v>
      </c>
      <c r="J1134" t="s">
        <v>4499</v>
      </c>
      <c r="L1134" t="s">
        <v>2158</v>
      </c>
      <c r="M1134" t="s">
        <v>6374</v>
      </c>
    </row>
    <row r="1135" spans="9:13" x14ac:dyDescent="0.25">
      <c r="I1135" t="s">
        <v>1844</v>
      </c>
      <c r="J1135" t="s">
        <v>3793</v>
      </c>
      <c r="L1135" t="s">
        <v>4889</v>
      </c>
      <c r="M1135" t="s">
        <v>5447</v>
      </c>
    </row>
    <row r="1136" spans="9:13" x14ac:dyDescent="0.25">
      <c r="I1136" t="s">
        <v>268</v>
      </c>
      <c r="J1136" t="s">
        <v>2068</v>
      </c>
      <c r="L1136" t="s">
        <v>413</v>
      </c>
      <c r="M1136" t="s">
        <v>5314</v>
      </c>
    </row>
    <row r="1137" spans="9:13" x14ac:dyDescent="0.25">
      <c r="I1137" t="s">
        <v>4570</v>
      </c>
      <c r="J1137" t="s">
        <v>4571</v>
      </c>
      <c r="L1137" t="s">
        <v>468</v>
      </c>
      <c r="M1137" t="s">
        <v>6955</v>
      </c>
    </row>
    <row r="1138" spans="9:13" x14ac:dyDescent="0.25">
      <c r="I1138" t="s">
        <v>2833</v>
      </c>
      <c r="J1138" t="s">
        <v>2834</v>
      </c>
      <c r="L1138" t="s">
        <v>268</v>
      </c>
      <c r="M1138" t="s">
        <v>6748</v>
      </c>
    </row>
    <row r="1139" spans="9:13" x14ac:dyDescent="0.25">
      <c r="I1139" t="s">
        <v>303</v>
      </c>
      <c r="J1139" t="s">
        <v>3679</v>
      </c>
      <c r="L1139" t="s">
        <v>599</v>
      </c>
      <c r="M1139" t="s">
        <v>6428</v>
      </c>
    </row>
    <row r="1140" spans="9:13" x14ac:dyDescent="0.25">
      <c r="I1140" t="s">
        <v>268</v>
      </c>
      <c r="J1140" t="s">
        <v>1708</v>
      </c>
      <c r="L1140" t="s">
        <v>599</v>
      </c>
      <c r="M1140" t="s">
        <v>6367</v>
      </c>
    </row>
    <row r="1141" spans="9:13" x14ac:dyDescent="0.25">
      <c r="I1141" t="s">
        <v>297</v>
      </c>
      <c r="J1141" t="s">
        <v>2232</v>
      </c>
      <c r="L1141" t="s">
        <v>419</v>
      </c>
      <c r="M1141" t="s">
        <v>5610</v>
      </c>
    </row>
    <row r="1142" spans="9:13" x14ac:dyDescent="0.25">
      <c r="I1142" t="s">
        <v>419</v>
      </c>
      <c r="J1142" t="s">
        <v>2355</v>
      </c>
      <c r="L1142" t="s">
        <v>5603</v>
      </c>
      <c r="M1142" t="s">
        <v>5604</v>
      </c>
    </row>
    <row r="1143" spans="9:13" x14ac:dyDescent="0.25">
      <c r="I1143" t="s">
        <v>7190</v>
      </c>
      <c r="J1143" t="s">
        <v>4377</v>
      </c>
      <c r="L1143" t="s">
        <v>52</v>
      </c>
      <c r="M1143" t="s">
        <v>5689</v>
      </c>
    </row>
    <row r="1144" spans="9:13" x14ac:dyDescent="0.25">
      <c r="I1144" t="s">
        <v>419</v>
      </c>
      <c r="J1144" t="s">
        <v>2781</v>
      </c>
      <c r="L1144" t="s">
        <v>50</v>
      </c>
      <c r="M1144" t="s">
        <v>5087</v>
      </c>
    </row>
    <row r="1145" spans="9:13" x14ac:dyDescent="0.25">
      <c r="I1145" t="s">
        <v>4108</v>
      </c>
      <c r="J1145" t="s">
        <v>4109</v>
      </c>
      <c r="L1145" t="s">
        <v>419</v>
      </c>
      <c r="M1145" t="s">
        <v>6813</v>
      </c>
    </row>
    <row r="1146" spans="9:13" x14ac:dyDescent="0.25">
      <c r="I1146" t="s">
        <v>268</v>
      </c>
      <c r="J1146" t="s">
        <v>4215</v>
      </c>
      <c r="L1146" t="s">
        <v>41</v>
      </c>
      <c r="M1146" t="s">
        <v>7041</v>
      </c>
    </row>
    <row r="1147" spans="9:13" x14ac:dyDescent="0.25">
      <c r="I1147" t="s">
        <v>329</v>
      </c>
      <c r="J1147" t="s">
        <v>4079</v>
      </c>
      <c r="L1147" t="s">
        <v>41</v>
      </c>
      <c r="M1147" t="s">
        <v>5086</v>
      </c>
    </row>
    <row r="1148" spans="9:13" x14ac:dyDescent="0.25">
      <c r="I1148" t="s">
        <v>2329</v>
      </c>
      <c r="J1148" t="s">
        <v>2330</v>
      </c>
      <c r="L1148" t="s">
        <v>41</v>
      </c>
      <c r="M1148" t="s">
        <v>6885</v>
      </c>
    </row>
    <row r="1149" spans="9:13" x14ac:dyDescent="0.25">
      <c r="I1149" t="s">
        <v>3140</v>
      </c>
      <c r="J1149" t="s">
        <v>4676</v>
      </c>
      <c r="L1149" t="s">
        <v>7190</v>
      </c>
      <c r="M1149" t="s">
        <v>5361</v>
      </c>
    </row>
    <row r="1150" spans="9:13" x14ac:dyDescent="0.25">
      <c r="I1150" t="s">
        <v>746</v>
      </c>
      <c r="J1150" t="s">
        <v>3977</v>
      </c>
      <c r="L1150" t="s">
        <v>6774</v>
      </c>
      <c r="M1150" t="s">
        <v>6775</v>
      </c>
    </row>
    <row r="1151" spans="9:13" x14ac:dyDescent="0.25">
      <c r="I1151" t="s">
        <v>3140</v>
      </c>
      <c r="J1151" t="s">
        <v>3141</v>
      </c>
      <c r="L1151" t="s">
        <v>413</v>
      </c>
      <c r="M1151" t="s">
        <v>6282</v>
      </c>
    </row>
    <row r="1152" spans="9:13" x14ac:dyDescent="0.25">
      <c r="I1152" t="s">
        <v>2770</v>
      </c>
      <c r="J1152" t="s">
        <v>3117</v>
      </c>
      <c r="L1152" t="s">
        <v>487</v>
      </c>
      <c r="M1152" t="s">
        <v>6706</v>
      </c>
    </row>
    <row r="1153" spans="9:13" x14ac:dyDescent="0.25">
      <c r="I1153" t="s">
        <v>1741</v>
      </c>
      <c r="J1153" t="s">
        <v>1742</v>
      </c>
      <c r="L1153" t="s">
        <v>43</v>
      </c>
      <c r="M1153" t="s">
        <v>5718</v>
      </c>
    </row>
    <row r="1154" spans="9:13" x14ac:dyDescent="0.25">
      <c r="I1154" t="s">
        <v>329</v>
      </c>
      <c r="J1154" t="s">
        <v>2112</v>
      </c>
      <c r="L1154" t="s">
        <v>475</v>
      </c>
      <c r="M1154" t="s">
        <v>6318</v>
      </c>
    </row>
    <row r="1155" spans="9:13" x14ac:dyDescent="0.25">
      <c r="I1155" t="s">
        <v>419</v>
      </c>
      <c r="J1155" t="s">
        <v>3179</v>
      </c>
      <c r="L1155" t="s">
        <v>40</v>
      </c>
      <c r="M1155" t="s">
        <v>6555</v>
      </c>
    </row>
    <row r="1156" spans="9:13" x14ac:dyDescent="0.25">
      <c r="I1156" t="s">
        <v>419</v>
      </c>
      <c r="J1156" t="s">
        <v>2125</v>
      </c>
      <c r="L1156" t="s">
        <v>41</v>
      </c>
      <c r="M1156" t="s">
        <v>5518</v>
      </c>
    </row>
    <row r="1157" spans="9:13" x14ac:dyDescent="0.25">
      <c r="I1157" t="s">
        <v>334</v>
      </c>
      <c r="J1157" t="s">
        <v>3979</v>
      </c>
      <c r="L1157" t="s">
        <v>6263</v>
      </c>
      <c r="M1157" t="s">
        <v>6264</v>
      </c>
    </row>
    <row r="1158" spans="9:13" x14ac:dyDescent="0.25">
      <c r="I1158" t="s">
        <v>2150</v>
      </c>
      <c r="J1158" t="s">
        <v>2151</v>
      </c>
      <c r="L1158" t="s">
        <v>3918</v>
      </c>
      <c r="M1158" t="s">
        <v>7116</v>
      </c>
    </row>
    <row r="1159" spans="9:13" x14ac:dyDescent="0.25">
      <c r="I1159" t="s">
        <v>2643</v>
      </c>
      <c r="J1159" t="s">
        <v>2644</v>
      </c>
      <c r="L1159" t="s">
        <v>40</v>
      </c>
      <c r="M1159" t="s">
        <v>5662</v>
      </c>
    </row>
    <row r="1160" spans="9:13" x14ac:dyDescent="0.25">
      <c r="I1160" t="s">
        <v>4303</v>
      </c>
      <c r="J1160" t="s">
        <v>4304</v>
      </c>
      <c r="L1160" t="s">
        <v>41</v>
      </c>
      <c r="M1160" t="s">
        <v>5032</v>
      </c>
    </row>
    <row r="1161" spans="9:13" x14ac:dyDescent="0.25">
      <c r="I1161" t="s">
        <v>567</v>
      </c>
      <c r="J1161" t="s">
        <v>7274</v>
      </c>
      <c r="L1161" t="s">
        <v>7190</v>
      </c>
      <c r="M1161" t="s">
        <v>5513</v>
      </c>
    </row>
    <row r="1162" spans="9:13" x14ac:dyDescent="0.25">
      <c r="I1162" t="s">
        <v>3566</v>
      </c>
      <c r="J1162" t="s">
        <v>3567</v>
      </c>
      <c r="L1162" t="s">
        <v>6910</v>
      </c>
      <c r="M1162" t="s">
        <v>6911</v>
      </c>
    </row>
    <row r="1163" spans="9:13" x14ac:dyDescent="0.25">
      <c r="I1163" t="s">
        <v>268</v>
      </c>
      <c r="J1163" t="s">
        <v>2179</v>
      </c>
      <c r="L1163" t="s">
        <v>41</v>
      </c>
      <c r="M1163" t="s">
        <v>6462</v>
      </c>
    </row>
    <row r="1164" spans="9:13" x14ac:dyDescent="0.25">
      <c r="I1164" t="s">
        <v>268</v>
      </c>
      <c r="J1164" t="s">
        <v>3236</v>
      </c>
      <c r="L1164" t="s">
        <v>419</v>
      </c>
      <c r="M1164" t="s">
        <v>6870</v>
      </c>
    </row>
    <row r="1165" spans="9:13" x14ac:dyDescent="0.25">
      <c r="I1165" t="s">
        <v>3836</v>
      </c>
      <c r="J1165" t="s">
        <v>3837</v>
      </c>
      <c r="L1165" t="s">
        <v>40</v>
      </c>
      <c r="M1165" t="s">
        <v>7210</v>
      </c>
    </row>
    <row r="1166" spans="9:13" x14ac:dyDescent="0.25">
      <c r="I1166" t="s">
        <v>582</v>
      </c>
      <c r="J1166" t="s">
        <v>3973</v>
      </c>
      <c r="L1166" t="s">
        <v>712</v>
      </c>
      <c r="M1166" t="s">
        <v>5642</v>
      </c>
    </row>
    <row r="1167" spans="9:13" x14ac:dyDescent="0.25">
      <c r="I1167" t="s">
        <v>1783</v>
      </c>
      <c r="J1167" t="s">
        <v>1784</v>
      </c>
      <c r="L1167" t="s">
        <v>303</v>
      </c>
      <c r="M1167" t="s">
        <v>6342</v>
      </c>
    </row>
    <row r="1168" spans="9:13" x14ac:dyDescent="0.25">
      <c r="I1168" t="s">
        <v>268</v>
      </c>
      <c r="J1168" t="s">
        <v>4273</v>
      </c>
      <c r="L1168" t="s">
        <v>41</v>
      </c>
      <c r="M1168" t="s">
        <v>5485</v>
      </c>
    </row>
    <row r="1169" spans="9:13" x14ac:dyDescent="0.25">
      <c r="I1169" t="s">
        <v>2399</v>
      </c>
      <c r="J1169" t="s">
        <v>2400</v>
      </c>
      <c r="L1169" t="s">
        <v>599</v>
      </c>
      <c r="M1169" t="s">
        <v>5681</v>
      </c>
    </row>
    <row r="1170" spans="9:13" x14ac:dyDescent="0.25">
      <c r="I1170" t="s">
        <v>602</v>
      </c>
      <c r="J1170" t="s">
        <v>2030</v>
      </c>
      <c r="L1170" t="s">
        <v>25</v>
      </c>
      <c r="M1170" t="s">
        <v>5964</v>
      </c>
    </row>
    <row r="1171" spans="9:13" x14ac:dyDescent="0.25">
      <c r="I1171" t="s">
        <v>51</v>
      </c>
      <c r="J1171" t="s">
        <v>3070</v>
      </c>
      <c r="L1171" t="s">
        <v>487</v>
      </c>
      <c r="M1171" t="s">
        <v>5123</v>
      </c>
    </row>
    <row r="1172" spans="9:13" x14ac:dyDescent="0.25">
      <c r="I1172" t="s">
        <v>3269</v>
      </c>
      <c r="J1172" t="s">
        <v>3270</v>
      </c>
      <c r="L1172" t="s">
        <v>5965</v>
      </c>
      <c r="M1172" t="s">
        <v>5966</v>
      </c>
    </row>
    <row r="1173" spans="9:13" x14ac:dyDescent="0.25">
      <c r="I1173" t="s">
        <v>49</v>
      </c>
      <c r="J1173" t="s">
        <v>4114</v>
      </c>
      <c r="L1173" t="s">
        <v>268</v>
      </c>
      <c r="M1173" t="s">
        <v>6759</v>
      </c>
    </row>
    <row r="1174" spans="9:13" x14ac:dyDescent="0.25">
      <c r="I1174" t="s">
        <v>303</v>
      </c>
      <c r="J1174" t="s">
        <v>2299</v>
      </c>
      <c r="L1174" t="s">
        <v>441</v>
      </c>
      <c r="M1174" t="s">
        <v>6047</v>
      </c>
    </row>
    <row r="1175" spans="9:13" x14ac:dyDescent="0.25">
      <c r="I1175" t="s">
        <v>2329</v>
      </c>
      <c r="J1175" t="s">
        <v>4515</v>
      </c>
      <c r="L1175" t="s">
        <v>41</v>
      </c>
      <c r="M1175" t="s">
        <v>6853</v>
      </c>
    </row>
    <row r="1176" spans="9:13" x14ac:dyDescent="0.25">
      <c r="I1176" t="s">
        <v>4846</v>
      </c>
      <c r="J1176" t="s">
        <v>4847</v>
      </c>
      <c r="L1176" t="s">
        <v>484</v>
      </c>
      <c r="M1176" t="s">
        <v>6345</v>
      </c>
    </row>
    <row r="1177" spans="9:13" x14ac:dyDescent="0.25">
      <c r="I1177" t="s">
        <v>1832</v>
      </c>
      <c r="J1177" t="s">
        <v>3421</v>
      </c>
      <c r="L1177" t="s">
        <v>441</v>
      </c>
      <c r="M1177" t="s">
        <v>5781</v>
      </c>
    </row>
    <row r="1178" spans="9:13" x14ac:dyDescent="0.25">
      <c r="I1178" t="s">
        <v>2329</v>
      </c>
      <c r="J1178" t="s">
        <v>3521</v>
      </c>
      <c r="L1178" t="s">
        <v>268</v>
      </c>
      <c r="M1178" t="s">
        <v>6347</v>
      </c>
    </row>
    <row r="1179" spans="9:13" x14ac:dyDescent="0.25">
      <c r="I1179" t="s">
        <v>419</v>
      </c>
      <c r="J1179" t="s">
        <v>4800</v>
      </c>
      <c r="L1179" t="s">
        <v>825</v>
      </c>
      <c r="M1179" t="s">
        <v>6651</v>
      </c>
    </row>
    <row r="1180" spans="9:13" x14ac:dyDescent="0.25">
      <c r="I1180" t="s">
        <v>2018</v>
      </c>
      <c r="J1180" t="s">
        <v>2019</v>
      </c>
      <c r="L1180" t="s">
        <v>40</v>
      </c>
      <c r="M1180" t="s">
        <v>5700</v>
      </c>
    </row>
    <row r="1181" spans="9:13" x14ac:dyDescent="0.25">
      <c r="I1181" t="s">
        <v>1775</v>
      </c>
      <c r="J1181" t="s">
        <v>2785</v>
      </c>
      <c r="L1181" t="s">
        <v>542</v>
      </c>
      <c r="M1181" t="s">
        <v>5470</v>
      </c>
    </row>
    <row r="1182" spans="9:13" x14ac:dyDescent="0.25">
      <c r="I1182" t="s">
        <v>2329</v>
      </c>
      <c r="J1182" t="s">
        <v>3439</v>
      </c>
      <c r="L1182" t="s">
        <v>268</v>
      </c>
      <c r="M1182" t="s">
        <v>5009</v>
      </c>
    </row>
    <row r="1183" spans="9:13" x14ac:dyDescent="0.25">
      <c r="I1183" t="s">
        <v>2698</v>
      </c>
      <c r="J1183" t="s">
        <v>2699</v>
      </c>
      <c r="L1183" t="s">
        <v>542</v>
      </c>
      <c r="M1183" t="s">
        <v>7010</v>
      </c>
    </row>
    <row r="1184" spans="9:13" x14ac:dyDescent="0.25">
      <c r="I1184" t="s">
        <v>2442</v>
      </c>
      <c r="J1184" t="s">
        <v>2443</v>
      </c>
      <c r="L1184" t="s">
        <v>419</v>
      </c>
      <c r="M1184" t="s">
        <v>7130</v>
      </c>
    </row>
    <row r="1185" spans="9:13" x14ac:dyDescent="0.25">
      <c r="I1185" t="s">
        <v>290</v>
      </c>
      <c r="J1185" t="s">
        <v>3548</v>
      </c>
      <c r="L1185" t="s">
        <v>41</v>
      </c>
      <c r="M1185" t="s">
        <v>7110</v>
      </c>
    </row>
    <row r="1186" spans="9:13" x14ac:dyDescent="0.25">
      <c r="I1186" t="s">
        <v>303</v>
      </c>
      <c r="J1186" t="s">
        <v>2614</v>
      </c>
      <c r="L1186" t="s">
        <v>41</v>
      </c>
      <c r="M1186" t="s">
        <v>6492</v>
      </c>
    </row>
    <row r="1187" spans="9:13" x14ac:dyDescent="0.25">
      <c r="I1187" t="s">
        <v>2158</v>
      </c>
      <c r="J1187" t="s">
        <v>2159</v>
      </c>
      <c r="L1187" t="s">
        <v>40</v>
      </c>
      <c r="M1187" t="s">
        <v>5921</v>
      </c>
    </row>
    <row r="1188" spans="9:13" x14ac:dyDescent="0.25">
      <c r="I1188" t="s">
        <v>604</v>
      </c>
      <c r="J1188" t="s">
        <v>4536</v>
      </c>
      <c r="L1188" t="s">
        <v>6799</v>
      </c>
      <c r="M1188" t="s">
        <v>6800</v>
      </c>
    </row>
    <row r="1189" spans="9:13" x14ac:dyDescent="0.25">
      <c r="I1189" t="s">
        <v>7306</v>
      </c>
      <c r="J1189" t="s">
        <v>3765</v>
      </c>
      <c r="L1189" t="s">
        <v>40</v>
      </c>
      <c r="M1189" t="s">
        <v>6343</v>
      </c>
    </row>
    <row r="1190" spans="9:13" x14ac:dyDescent="0.25">
      <c r="I1190" t="s">
        <v>419</v>
      </c>
      <c r="J1190" t="s">
        <v>2945</v>
      </c>
      <c r="L1190" t="s">
        <v>50</v>
      </c>
      <c r="M1190" t="s">
        <v>7168</v>
      </c>
    </row>
    <row r="1191" spans="9:13" x14ac:dyDescent="0.25">
      <c r="I1191" t="s">
        <v>567</v>
      </c>
      <c r="J1191" t="s">
        <v>2514</v>
      </c>
      <c r="L1191" t="s">
        <v>5391</v>
      </c>
      <c r="M1191" t="s">
        <v>5392</v>
      </c>
    </row>
    <row r="1192" spans="9:13" x14ac:dyDescent="0.25">
      <c r="I1192" t="s">
        <v>3047</v>
      </c>
      <c r="J1192" t="s">
        <v>7254</v>
      </c>
      <c r="L1192" t="s">
        <v>50</v>
      </c>
      <c r="M1192" t="s">
        <v>6300</v>
      </c>
    </row>
    <row r="1193" spans="9:13" x14ac:dyDescent="0.25">
      <c r="I1193" t="s">
        <v>268</v>
      </c>
      <c r="J1193" t="s">
        <v>2808</v>
      </c>
      <c r="L1193" t="s">
        <v>1</v>
      </c>
      <c r="M1193" t="s">
        <v>4976</v>
      </c>
    </row>
    <row r="1194" spans="9:13" x14ac:dyDescent="0.25">
      <c r="I1194" t="s">
        <v>292</v>
      </c>
      <c r="J1194" t="s">
        <v>3833</v>
      </c>
      <c r="L1194" t="s">
        <v>509</v>
      </c>
      <c r="M1194" t="s">
        <v>5449</v>
      </c>
    </row>
    <row r="1195" spans="9:13" x14ac:dyDescent="0.25">
      <c r="I1195" t="s">
        <v>2657</v>
      </c>
      <c r="J1195" t="s">
        <v>2658</v>
      </c>
      <c r="L1195" t="s">
        <v>484</v>
      </c>
      <c r="M1195" t="s">
        <v>6971</v>
      </c>
    </row>
    <row r="1196" spans="9:13" x14ac:dyDescent="0.25">
      <c r="I1196" t="s">
        <v>4</v>
      </c>
      <c r="J1196" t="s">
        <v>4118</v>
      </c>
      <c r="L1196" t="s">
        <v>804</v>
      </c>
      <c r="M1196" t="s">
        <v>6160</v>
      </c>
    </row>
    <row r="1197" spans="9:13" x14ac:dyDescent="0.25">
      <c r="I1197" t="s">
        <v>1775</v>
      </c>
      <c r="J1197" t="s">
        <v>1840</v>
      </c>
      <c r="L1197" t="s">
        <v>1</v>
      </c>
      <c r="M1197" t="s">
        <v>5146</v>
      </c>
    </row>
    <row r="1198" spans="9:13" x14ac:dyDescent="0.25">
      <c r="I1198" t="s">
        <v>309</v>
      </c>
      <c r="J1198" t="s">
        <v>4369</v>
      </c>
      <c r="L1198" t="s">
        <v>419</v>
      </c>
      <c r="M1198" t="s">
        <v>6790</v>
      </c>
    </row>
    <row r="1199" spans="9:13" x14ac:dyDescent="0.25">
      <c r="I1199" t="s">
        <v>97</v>
      </c>
      <c r="J1199" t="s">
        <v>2586</v>
      </c>
      <c r="L1199" t="s">
        <v>41</v>
      </c>
      <c r="M1199" t="s">
        <v>6386</v>
      </c>
    </row>
    <row r="1200" spans="9:13" x14ac:dyDescent="0.25">
      <c r="I1200" t="s">
        <v>3140</v>
      </c>
      <c r="J1200" t="s">
        <v>4569</v>
      </c>
      <c r="L1200" t="s">
        <v>4889</v>
      </c>
      <c r="M1200" t="s">
        <v>4890</v>
      </c>
    </row>
    <row r="1201" spans="9:13" x14ac:dyDescent="0.25">
      <c r="I1201" t="s">
        <v>2158</v>
      </c>
      <c r="J1201" t="s">
        <v>4609</v>
      </c>
      <c r="L1201" t="s">
        <v>267</v>
      </c>
      <c r="M1201" t="s">
        <v>6615</v>
      </c>
    </row>
    <row r="1202" spans="9:13" x14ac:dyDescent="0.25">
      <c r="I1202" t="s">
        <v>1775</v>
      </c>
      <c r="J1202" t="s">
        <v>3450</v>
      </c>
      <c r="L1202" t="s">
        <v>468</v>
      </c>
      <c r="M1202" t="s">
        <v>5973</v>
      </c>
    </row>
    <row r="1203" spans="9:13" x14ac:dyDescent="0.25">
      <c r="I1203" t="s">
        <v>1985</v>
      </c>
      <c r="J1203" t="s">
        <v>1986</v>
      </c>
      <c r="L1203" t="s">
        <v>40</v>
      </c>
      <c r="M1203" t="s">
        <v>7119</v>
      </c>
    </row>
    <row r="1204" spans="9:13" x14ac:dyDescent="0.25">
      <c r="I1204" t="s">
        <v>334</v>
      </c>
      <c r="J1204" t="s">
        <v>4441</v>
      </c>
      <c r="L1204" t="s">
        <v>268</v>
      </c>
      <c r="M1204" t="s">
        <v>4986</v>
      </c>
    </row>
    <row r="1205" spans="9:13" x14ac:dyDescent="0.25">
      <c r="I1205" t="s">
        <v>3017</v>
      </c>
      <c r="J1205" t="s">
        <v>3916</v>
      </c>
      <c r="L1205" t="s">
        <v>6353</v>
      </c>
      <c r="M1205" t="s">
        <v>6354</v>
      </c>
    </row>
    <row r="1206" spans="9:13" x14ac:dyDescent="0.25">
      <c r="I1206" t="s">
        <v>602</v>
      </c>
      <c r="J1206" t="s">
        <v>4712</v>
      </c>
      <c r="L1206" t="s">
        <v>7190</v>
      </c>
      <c r="M1206" t="s">
        <v>5594</v>
      </c>
    </row>
    <row r="1207" spans="9:13" x14ac:dyDescent="0.25">
      <c r="I1207" t="s">
        <v>300</v>
      </c>
      <c r="J1207" t="s">
        <v>4098</v>
      </c>
      <c r="L1207" t="s">
        <v>307</v>
      </c>
      <c r="M1207" t="s">
        <v>5104</v>
      </c>
    </row>
    <row r="1208" spans="9:13" x14ac:dyDescent="0.25">
      <c r="I1208" t="s">
        <v>1830</v>
      </c>
      <c r="J1208" t="s">
        <v>1831</v>
      </c>
      <c r="L1208" t="s">
        <v>5231</v>
      </c>
      <c r="M1208" t="s">
        <v>5232</v>
      </c>
    </row>
    <row r="1209" spans="9:13" x14ac:dyDescent="0.25">
      <c r="I1209" t="s">
        <v>268</v>
      </c>
      <c r="J1209" t="s">
        <v>4627</v>
      </c>
      <c r="L1209" t="s">
        <v>41</v>
      </c>
      <c r="M1209" t="s">
        <v>5348</v>
      </c>
    </row>
    <row r="1210" spans="9:13" x14ac:dyDescent="0.25">
      <c r="I1210" t="s">
        <v>16</v>
      </c>
      <c r="J1210" t="s">
        <v>3603</v>
      </c>
      <c r="L1210" t="s">
        <v>509</v>
      </c>
      <c r="M1210" t="s">
        <v>6719</v>
      </c>
    </row>
    <row r="1211" spans="9:13" x14ac:dyDescent="0.25">
      <c r="I1211" t="s">
        <v>1819</v>
      </c>
      <c r="J1211" t="s">
        <v>1820</v>
      </c>
      <c r="L1211" t="s">
        <v>5819</v>
      </c>
      <c r="M1211" t="s">
        <v>5849</v>
      </c>
    </row>
    <row r="1212" spans="9:13" x14ac:dyDescent="0.25">
      <c r="I1212" t="s">
        <v>99</v>
      </c>
      <c r="J1212" t="s">
        <v>4689</v>
      </c>
      <c r="L1212" t="s">
        <v>419</v>
      </c>
      <c r="M1212" t="s">
        <v>6916</v>
      </c>
    </row>
    <row r="1213" spans="9:13" x14ac:dyDescent="0.25">
      <c r="I1213" t="s">
        <v>7306</v>
      </c>
      <c r="J1213" t="s">
        <v>7276</v>
      </c>
      <c r="L1213" t="s">
        <v>5391</v>
      </c>
      <c r="M1213" t="s">
        <v>7149</v>
      </c>
    </row>
    <row r="1214" spans="9:13" x14ac:dyDescent="0.25">
      <c r="I1214" t="s">
        <v>98</v>
      </c>
      <c r="J1214" t="s">
        <v>4598</v>
      </c>
      <c r="L1214" t="s">
        <v>5252</v>
      </c>
      <c r="M1214" t="s">
        <v>5253</v>
      </c>
    </row>
    <row r="1215" spans="9:13" x14ac:dyDescent="0.25">
      <c r="I1215" t="s">
        <v>4299</v>
      </c>
      <c r="J1215" t="s">
        <v>4300</v>
      </c>
      <c r="L1215" t="s">
        <v>6358</v>
      </c>
      <c r="M1215" t="s">
        <v>6359</v>
      </c>
    </row>
    <row r="1216" spans="9:13" x14ac:dyDescent="0.25">
      <c r="I1216" t="s">
        <v>2749</v>
      </c>
      <c r="J1216" t="s">
        <v>2762</v>
      </c>
      <c r="L1216" t="s">
        <v>2097</v>
      </c>
      <c r="M1216" t="s">
        <v>6324</v>
      </c>
    </row>
    <row r="1217" spans="9:13" x14ac:dyDescent="0.25">
      <c r="I1217" t="s">
        <v>268</v>
      </c>
      <c r="J1217" t="s">
        <v>3879</v>
      </c>
      <c r="L1217" t="s">
        <v>414</v>
      </c>
      <c r="M1217" t="s">
        <v>6718</v>
      </c>
    </row>
    <row r="1218" spans="9:13" x14ac:dyDescent="0.25">
      <c r="I1218" t="s">
        <v>415</v>
      </c>
      <c r="J1218" t="s">
        <v>2380</v>
      </c>
      <c r="L1218" t="s">
        <v>484</v>
      </c>
      <c r="M1218" t="s">
        <v>5608</v>
      </c>
    </row>
    <row r="1219" spans="9:13" x14ac:dyDescent="0.25">
      <c r="I1219" t="s">
        <v>374</v>
      </c>
      <c r="J1219" t="s">
        <v>2795</v>
      </c>
      <c r="L1219" t="s">
        <v>484</v>
      </c>
      <c r="M1219" t="s">
        <v>7118</v>
      </c>
    </row>
    <row r="1220" spans="9:13" x14ac:dyDescent="0.25">
      <c r="I1220" t="s">
        <v>98</v>
      </c>
      <c r="J1220" t="s">
        <v>4586</v>
      </c>
      <c r="L1220" t="s">
        <v>4934</v>
      </c>
      <c r="M1220" t="s">
        <v>5897</v>
      </c>
    </row>
    <row r="1221" spans="9:13" x14ac:dyDescent="0.25">
      <c r="I1221" t="s">
        <v>2180</v>
      </c>
      <c r="J1221" t="s">
        <v>7243</v>
      </c>
      <c r="L1221" t="s">
        <v>5756</v>
      </c>
      <c r="M1221" t="s">
        <v>5757</v>
      </c>
    </row>
    <row r="1222" spans="9:13" x14ac:dyDescent="0.25">
      <c r="I1222" t="s">
        <v>3855</v>
      </c>
      <c r="J1222" t="s">
        <v>3856</v>
      </c>
      <c r="L1222" t="s">
        <v>50</v>
      </c>
      <c r="M1222" t="s">
        <v>6657</v>
      </c>
    </row>
    <row r="1223" spans="9:13" x14ac:dyDescent="0.25">
      <c r="I1223" t="s">
        <v>567</v>
      </c>
      <c r="J1223" t="s">
        <v>7269</v>
      </c>
      <c r="L1223" t="s">
        <v>300</v>
      </c>
      <c r="M1223" t="s">
        <v>7074</v>
      </c>
    </row>
    <row r="1224" spans="9:13" x14ac:dyDescent="0.25">
      <c r="I1224" t="s">
        <v>334</v>
      </c>
      <c r="J1224" t="s">
        <v>4695</v>
      </c>
      <c r="L1224" t="s">
        <v>5439</v>
      </c>
      <c r="M1224" t="s">
        <v>5440</v>
      </c>
    </row>
    <row r="1225" spans="9:13" x14ac:dyDescent="0.25">
      <c r="I1225" t="s">
        <v>423</v>
      </c>
      <c r="J1225" t="s">
        <v>3222</v>
      </c>
      <c r="L1225" t="s">
        <v>300</v>
      </c>
      <c r="M1225" t="s">
        <v>5944</v>
      </c>
    </row>
    <row r="1226" spans="9:13" x14ac:dyDescent="0.25">
      <c r="I1226" t="s">
        <v>3129</v>
      </c>
      <c r="J1226" t="s">
        <v>4819</v>
      </c>
      <c r="L1226" t="s">
        <v>268</v>
      </c>
      <c r="M1226" t="s">
        <v>6526</v>
      </c>
    </row>
    <row r="1227" spans="9:13" x14ac:dyDescent="0.25">
      <c r="I1227" t="s">
        <v>426</v>
      </c>
      <c r="J1227" t="s">
        <v>3834</v>
      </c>
      <c r="L1227" t="s">
        <v>542</v>
      </c>
      <c r="M1227" t="s">
        <v>6276</v>
      </c>
    </row>
    <row r="1228" spans="9:13" x14ac:dyDescent="0.25">
      <c r="I1228" t="s">
        <v>426</v>
      </c>
      <c r="J1228" t="s">
        <v>1809</v>
      </c>
      <c r="L1228" t="s">
        <v>1995</v>
      </c>
      <c r="M1228" t="s">
        <v>7015</v>
      </c>
    </row>
    <row r="1229" spans="9:13" x14ac:dyDescent="0.25">
      <c r="I1229" t="s">
        <v>297</v>
      </c>
      <c r="J1229" t="s">
        <v>2273</v>
      </c>
      <c r="L1229" t="s">
        <v>6023</v>
      </c>
      <c r="M1229" t="s">
        <v>6844</v>
      </c>
    </row>
    <row r="1230" spans="9:13" x14ac:dyDescent="0.25">
      <c r="I1230" t="s">
        <v>268</v>
      </c>
      <c r="J1230" t="s">
        <v>1997</v>
      </c>
      <c r="L1230" t="s">
        <v>294</v>
      </c>
      <c r="M1230" t="s">
        <v>5335</v>
      </c>
    </row>
    <row r="1231" spans="9:13" x14ac:dyDescent="0.25">
      <c r="I1231" t="s">
        <v>331</v>
      </c>
      <c r="J1231" t="s">
        <v>2997</v>
      </c>
      <c r="L1231" t="s">
        <v>509</v>
      </c>
      <c r="M1231" t="s">
        <v>6419</v>
      </c>
    </row>
    <row r="1232" spans="9:13" x14ac:dyDescent="0.25">
      <c r="I1232" t="s">
        <v>268</v>
      </c>
      <c r="J1232" t="s">
        <v>3978</v>
      </c>
      <c r="L1232" t="s">
        <v>303</v>
      </c>
      <c r="M1232" t="s">
        <v>6022</v>
      </c>
    </row>
    <row r="1233" spans="9:13" x14ac:dyDescent="0.25">
      <c r="I1233" t="s">
        <v>2315</v>
      </c>
      <c r="J1233" t="s">
        <v>4588</v>
      </c>
      <c r="L1233" t="s">
        <v>484</v>
      </c>
      <c r="M1233" t="s">
        <v>5914</v>
      </c>
    </row>
    <row r="1234" spans="9:13" x14ac:dyDescent="0.25">
      <c r="I1234" t="s">
        <v>98</v>
      </c>
      <c r="J1234" t="s">
        <v>3635</v>
      </c>
      <c r="L1234" t="s">
        <v>41</v>
      </c>
      <c r="M1234" t="s">
        <v>5697</v>
      </c>
    </row>
    <row r="1235" spans="9:13" x14ac:dyDescent="0.25">
      <c r="I1235" t="s">
        <v>329</v>
      </c>
      <c r="J1235" t="s">
        <v>4420</v>
      </c>
      <c r="L1235" t="s">
        <v>327</v>
      </c>
      <c r="M1235" t="s">
        <v>6475</v>
      </c>
    </row>
    <row r="1236" spans="9:13" x14ac:dyDescent="0.25">
      <c r="I1236" t="s">
        <v>267</v>
      </c>
      <c r="J1236" t="s">
        <v>2073</v>
      </c>
      <c r="L1236" t="s">
        <v>41</v>
      </c>
      <c r="M1236" t="s">
        <v>5799</v>
      </c>
    </row>
    <row r="1237" spans="9:13" x14ac:dyDescent="0.25">
      <c r="I1237" t="s">
        <v>3097</v>
      </c>
      <c r="J1237" t="s">
        <v>3098</v>
      </c>
      <c r="L1237" t="s">
        <v>54</v>
      </c>
      <c r="M1237" t="s">
        <v>6217</v>
      </c>
    </row>
    <row r="1238" spans="9:13" x14ac:dyDescent="0.25">
      <c r="I1238" t="s">
        <v>7306</v>
      </c>
      <c r="J1238" t="s">
        <v>2877</v>
      </c>
      <c r="L1238" t="s">
        <v>484</v>
      </c>
      <c r="M1238" t="s">
        <v>6426</v>
      </c>
    </row>
    <row r="1239" spans="9:13" x14ac:dyDescent="0.25">
      <c r="I1239" t="s">
        <v>415</v>
      </c>
      <c r="J1239" t="s">
        <v>1878</v>
      </c>
      <c r="L1239" t="s">
        <v>268</v>
      </c>
      <c r="M1239" t="s">
        <v>6284</v>
      </c>
    </row>
    <row r="1240" spans="9:13" x14ac:dyDescent="0.25">
      <c r="I1240" t="s">
        <v>2426</v>
      </c>
      <c r="J1240" t="s">
        <v>2427</v>
      </c>
      <c r="L1240" t="s">
        <v>5340</v>
      </c>
      <c r="M1240" t="s">
        <v>6785</v>
      </c>
    </row>
    <row r="1241" spans="9:13" x14ac:dyDescent="0.25">
      <c r="I1241" t="s">
        <v>268</v>
      </c>
      <c r="J1241" t="s">
        <v>1707</v>
      </c>
      <c r="L1241" t="s">
        <v>41</v>
      </c>
      <c r="M1241" t="s">
        <v>5270</v>
      </c>
    </row>
    <row r="1242" spans="9:13" x14ac:dyDescent="0.25">
      <c r="I1242" t="s">
        <v>2006</v>
      </c>
      <c r="J1242" t="s">
        <v>2007</v>
      </c>
      <c r="L1242" t="s">
        <v>300</v>
      </c>
      <c r="M1242" t="s">
        <v>5048</v>
      </c>
    </row>
    <row r="1243" spans="9:13" x14ac:dyDescent="0.25">
      <c r="I1243" t="s">
        <v>602</v>
      </c>
      <c r="J1243" t="s">
        <v>2842</v>
      </c>
      <c r="L1243" t="s">
        <v>6023</v>
      </c>
      <c r="M1243" t="s">
        <v>6024</v>
      </c>
    </row>
    <row r="1244" spans="9:13" x14ac:dyDescent="0.25">
      <c r="I1244" t="s">
        <v>2401</v>
      </c>
      <c r="J1244" t="s">
        <v>2402</v>
      </c>
      <c r="L1244" t="s">
        <v>297</v>
      </c>
      <c r="M1244" t="s">
        <v>6656</v>
      </c>
    </row>
    <row r="1245" spans="9:13" x14ac:dyDescent="0.25">
      <c r="I1245" t="s">
        <v>268</v>
      </c>
      <c r="J1245" t="s">
        <v>3943</v>
      </c>
      <c r="L1245" t="s">
        <v>303</v>
      </c>
      <c r="M1245" t="s">
        <v>7026</v>
      </c>
    </row>
    <row r="1246" spans="9:13" x14ac:dyDescent="0.25">
      <c r="I1246" t="s">
        <v>303</v>
      </c>
      <c r="J1246" t="s">
        <v>1717</v>
      </c>
      <c r="L1246" t="s">
        <v>2662</v>
      </c>
      <c r="M1246" t="s">
        <v>4920</v>
      </c>
    </row>
    <row r="1247" spans="9:13" x14ac:dyDescent="0.25">
      <c r="I1247" t="s">
        <v>3345</v>
      </c>
      <c r="J1247" t="s">
        <v>4833</v>
      </c>
      <c r="L1247" t="s">
        <v>2158</v>
      </c>
      <c r="M1247" t="s">
        <v>6948</v>
      </c>
    </row>
    <row r="1248" spans="9:13" x14ac:dyDescent="0.25">
      <c r="I1248" t="s">
        <v>97</v>
      </c>
      <c r="J1248" t="s">
        <v>3470</v>
      </c>
      <c r="L1248" t="s">
        <v>419</v>
      </c>
      <c r="M1248" t="s">
        <v>6760</v>
      </c>
    </row>
    <row r="1249" spans="9:13" x14ac:dyDescent="0.25">
      <c r="I1249" t="s">
        <v>41</v>
      </c>
      <c r="J1249" t="s">
        <v>4599</v>
      </c>
      <c r="L1249" t="s">
        <v>268</v>
      </c>
      <c r="M1249" t="s">
        <v>7164</v>
      </c>
    </row>
    <row r="1250" spans="9:13" x14ac:dyDescent="0.25">
      <c r="I1250" t="s">
        <v>3769</v>
      </c>
      <c r="J1250" t="s">
        <v>3770</v>
      </c>
      <c r="L1250" t="s">
        <v>6569</v>
      </c>
      <c r="M1250" t="s">
        <v>6570</v>
      </c>
    </row>
    <row r="1251" spans="9:13" x14ac:dyDescent="0.25">
      <c r="I1251" t="s">
        <v>292</v>
      </c>
      <c r="J1251" t="s">
        <v>4279</v>
      </c>
      <c r="L1251" t="s">
        <v>303</v>
      </c>
      <c r="M1251" t="s">
        <v>5807</v>
      </c>
    </row>
    <row r="1252" spans="9:13" x14ac:dyDescent="0.25">
      <c r="I1252" t="s">
        <v>331</v>
      </c>
      <c r="J1252" t="s">
        <v>3401</v>
      </c>
      <c r="L1252" t="s">
        <v>509</v>
      </c>
      <c r="M1252" t="s">
        <v>6725</v>
      </c>
    </row>
    <row r="1253" spans="9:13" x14ac:dyDescent="0.25">
      <c r="I1253" t="s">
        <v>329</v>
      </c>
      <c r="J1253" t="s">
        <v>4707</v>
      </c>
      <c r="L1253" t="s">
        <v>268</v>
      </c>
      <c r="M1253" t="s">
        <v>6252</v>
      </c>
    </row>
    <row r="1254" spans="9:13" x14ac:dyDescent="0.25">
      <c r="I1254" t="s">
        <v>2164</v>
      </c>
      <c r="J1254" t="s">
        <v>3379</v>
      </c>
      <c r="L1254" t="s">
        <v>41</v>
      </c>
      <c r="M1254" t="s">
        <v>6796</v>
      </c>
    </row>
    <row r="1255" spans="9:13" x14ac:dyDescent="0.25">
      <c r="I1255" t="s">
        <v>97</v>
      </c>
      <c r="J1255" t="s">
        <v>2828</v>
      </c>
      <c r="L1255" t="s">
        <v>267</v>
      </c>
      <c r="M1255" t="s">
        <v>5479</v>
      </c>
    </row>
    <row r="1256" spans="9:13" x14ac:dyDescent="0.25">
      <c r="I1256" t="s">
        <v>267</v>
      </c>
      <c r="J1256" t="s">
        <v>2360</v>
      </c>
      <c r="L1256" t="s">
        <v>4874</v>
      </c>
      <c r="M1256" t="s">
        <v>4875</v>
      </c>
    </row>
    <row r="1257" spans="9:13" x14ac:dyDescent="0.25">
      <c r="I1257" t="s">
        <v>1956</v>
      </c>
      <c r="J1257" t="s">
        <v>2379</v>
      </c>
      <c r="L1257" t="s">
        <v>484</v>
      </c>
      <c r="M1257" t="s">
        <v>6373</v>
      </c>
    </row>
    <row r="1258" spans="9:13" x14ac:dyDescent="0.25">
      <c r="I1258" t="s">
        <v>1771</v>
      </c>
      <c r="J1258" t="s">
        <v>1772</v>
      </c>
      <c r="L1258" t="s">
        <v>268</v>
      </c>
      <c r="M1258" t="s">
        <v>5497</v>
      </c>
    </row>
    <row r="1259" spans="9:13" x14ac:dyDescent="0.25">
      <c r="I1259" t="s">
        <v>415</v>
      </c>
      <c r="J1259" t="s">
        <v>4373</v>
      </c>
      <c r="L1259" t="s">
        <v>303</v>
      </c>
      <c r="M1259" t="s">
        <v>6562</v>
      </c>
    </row>
    <row r="1260" spans="9:13" x14ac:dyDescent="0.25">
      <c r="I1260" t="s">
        <v>374</v>
      </c>
      <c r="J1260" t="s">
        <v>2267</v>
      </c>
      <c r="L1260" t="s">
        <v>268</v>
      </c>
      <c r="M1260" t="s">
        <v>6165</v>
      </c>
    </row>
    <row r="1261" spans="9:13" x14ac:dyDescent="0.25">
      <c r="I1261" t="s">
        <v>268</v>
      </c>
      <c r="J1261" t="s">
        <v>1846</v>
      </c>
      <c r="L1261" t="s">
        <v>2238</v>
      </c>
      <c r="M1261" t="s">
        <v>6912</v>
      </c>
    </row>
    <row r="1262" spans="9:13" x14ac:dyDescent="0.25">
      <c r="I1262" t="s">
        <v>303</v>
      </c>
      <c r="J1262" t="s">
        <v>4207</v>
      </c>
      <c r="L1262" t="s">
        <v>4887</v>
      </c>
      <c r="M1262" t="s">
        <v>4888</v>
      </c>
    </row>
    <row r="1263" spans="9:13" x14ac:dyDescent="0.25">
      <c r="I1263" t="s">
        <v>1873</v>
      </c>
      <c r="J1263" t="s">
        <v>4205</v>
      </c>
      <c r="L1263" t="s">
        <v>6241</v>
      </c>
      <c r="M1263" t="s">
        <v>6242</v>
      </c>
    </row>
    <row r="1264" spans="9:13" x14ac:dyDescent="0.25">
      <c r="I1264" t="s">
        <v>268</v>
      </c>
      <c r="J1264" t="s">
        <v>2905</v>
      </c>
      <c r="L1264" t="s">
        <v>268</v>
      </c>
      <c r="M1264" t="s">
        <v>5881</v>
      </c>
    </row>
    <row r="1265" spans="9:13" x14ac:dyDescent="0.25">
      <c r="I1265" t="s">
        <v>490</v>
      </c>
      <c r="J1265" t="s">
        <v>4122</v>
      </c>
      <c r="L1265" t="s">
        <v>509</v>
      </c>
      <c r="M1265" t="s">
        <v>6500</v>
      </c>
    </row>
    <row r="1266" spans="9:13" x14ac:dyDescent="0.25">
      <c r="I1266" t="s">
        <v>4787</v>
      </c>
      <c r="J1266" t="s">
        <v>4788</v>
      </c>
      <c r="L1266" t="s">
        <v>2265</v>
      </c>
      <c r="M1266" t="s">
        <v>5747</v>
      </c>
    </row>
    <row r="1267" spans="9:13" x14ac:dyDescent="0.25">
      <c r="I1267" t="s">
        <v>268</v>
      </c>
      <c r="J1267" t="s">
        <v>3281</v>
      </c>
      <c r="L1267" t="s">
        <v>5684</v>
      </c>
      <c r="M1267" t="s">
        <v>6919</v>
      </c>
    </row>
    <row r="1268" spans="9:13" x14ac:dyDescent="0.25">
      <c r="I1268" t="s">
        <v>1686</v>
      </c>
      <c r="J1268" t="s">
        <v>1687</v>
      </c>
      <c r="L1268" t="s">
        <v>268</v>
      </c>
      <c r="M1268" t="s">
        <v>6641</v>
      </c>
    </row>
    <row r="1269" spans="9:13" x14ac:dyDescent="0.25">
      <c r="I1269" t="s">
        <v>334</v>
      </c>
      <c r="J1269" t="s">
        <v>2902</v>
      </c>
      <c r="L1269" t="s">
        <v>5692</v>
      </c>
      <c r="M1269" t="s">
        <v>5693</v>
      </c>
    </row>
    <row r="1270" spans="9:13" x14ac:dyDescent="0.25">
      <c r="I1270" t="s">
        <v>2238</v>
      </c>
      <c r="J1270" t="s">
        <v>2239</v>
      </c>
      <c r="L1270" t="s">
        <v>5684</v>
      </c>
      <c r="M1270" t="s">
        <v>6675</v>
      </c>
    </row>
    <row r="1271" spans="9:13" x14ac:dyDescent="0.25">
      <c r="I1271" t="s">
        <v>602</v>
      </c>
      <c r="J1271" t="s">
        <v>2358</v>
      </c>
      <c r="L1271" t="s">
        <v>5063</v>
      </c>
      <c r="M1271" t="s">
        <v>5064</v>
      </c>
    </row>
    <row r="1272" spans="9:13" x14ac:dyDescent="0.25">
      <c r="I1272" t="s">
        <v>50</v>
      </c>
      <c r="J1272" t="s">
        <v>3516</v>
      </c>
      <c r="L1272" t="s">
        <v>484</v>
      </c>
      <c r="M1272" t="s">
        <v>7090</v>
      </c>
    </row>
    <row r="1273" spans="9:13" x14ac:dyDescent="0.25">
      <c r="I1273" t="s">
        <v>4537</v>
      </c>
      <c r="J1273" t="s">
        <v>4538</v>
      </c>
      <c r="L1273" t="s">
        <v>487</v>
      </c>
      <c r="M1273" t="s">
        <v>6533</v>
      </c>
    </row>
    <row r="1274" spans="9:13" x14ac:dyDescent="0.25">
      <c r="I1274" t="s">
        <v>415</v>
      </c>
      <c r="J1274" t="s">
        <v>2876</v>
      </c>
      <c r="L1274" t="s">
        <v>475</v>
      </c>
      <c r="M1274" t="s">
        <v>6208</v>
      </c>
    </row>
    <row r="1275" spans="9:13" x14ac:dyDescent="0.25">
      <c r="I1275" t="s">
        <v>3416</v>
      </c>
      <c r="J1275" t="s">
        <v>3417</v>
      </c>
      <c r="L1275" t="s">
        <v>486</v>
      </c>
      <c r="M1275" t="s">
        <v>5136</v>
      </c>
    </row>
    <row r="1276" spans="9:13" x14ac:dyDescent="0.25">
      <c r="I1276" t="s">
        <v>329</v>
      </c>
      <c r="J1276" t="s">
        <v>2499</v>
      </c>
      <c r="L1276" t="s">
        <v>487</v>
      </c>
      <c r="M1276" t="s">
        <v>6688</v>
      </c>
    </row>
    <row r="1277" spans="9:13" x14ac:dyDescent="0.25">
      <c r="I1277" t="s">
        <v>415</v>
      </c>
      <c r="J1277" t="s">
        <v>4606</v>
      </c>
      <c r="L1277" t="s">
        <v>303</v>
      </c>
      <c r="M1277" t="s">
        <v>6753</v>
      </c>
    </row>
    <row r="1278" spans="9:13" x14ac:dyDescent="0.25">
      <c r="I1278" t="s">
        <v>415</v>
      </c>
      <c r="J1278" t="s">
        <v>4447</v>
      </c>
      <c r="L1278" t="s">
        <v>5684</v>
      </c>
      <c r="M1278" t="s">
        <v>6309</v>
      </c>
    </row>
    <row r="1279" spans="9:13" x14ac:dyDescent="0.25">
      <c r="I1279" t="s">
        <v>268</v>
      </c>
      <c r="J1279" t="s">
        <v>3740</v>
      </c>
      <c r="L1279" t="s">
        <v>294</v>
      </c>
      <c r="M1279" t="s">
        <v>5206</v>
      </c>
    </row>
    <row r="1280" spans="9:13" x14ac:dyDescent="0.25">
      <c r="I1280" t="s">
        <v>4851</v>
      </c>
      <c r="J1280" t="s">
        <v>4852</v>
      </c>
      <c r="L1280" t="s">
        <v>2158</v>
      </c>
      <c r="M1280" t="s">
        <v>5537</v>
      </c>
    </row>
    <row r="1281" spans="9:13" x14ac:dyDescent="0.25">
      <c r="I1281" t="s">
        <v>268</v>
      </c>
      <c r="J1281" t="s">
        <v>4820</v>
      </c>
      <c r="L1281" t="s">
        <v>7190</v>
      </c>
      <c r="M1281" t="s">
        <v>5908</v>
      </c>
    </row>
    <row r="1282" spans="9:13" x14ac:dyDescent="0.25">
      <c r="I1282" t="s">
        <v>3017</v>
      </c>
      <c r="J1282" t="s">
        <v>3018</v>
      </c>
      <c r="L1282" t="s">
        <v>303</v>
      </c>
      <c r="M1282" t="s">
        <v>5273</v>
      </c>
    </row>
    <row r="1283" spans="9:13" x14ac:dyDescent="0.25">
      <c r="I1283" t="s">
        <v>415</v>
      </c>
      <c r="J1283" t="s">
        <v>3309</v>
      </c>
      <c r="L1283" t="s">
        <v>6982</v>
      </c>
      <c r="M1283" t="s">
        <v>6983</v>
      </c>
    </row>
    <row r="1284" spans="9:13" x14ac:dyDescent="0.25">
      <c r="I1284" t="s">
        <v>2919</v>
      </c>
      <c r="J1284" t="s">
        <v>2920</v>
      </c>
      <c r="L1284" t="s">
        <v>419</v>
      </c>
      <c r="M1284" t="s">
        <v>6626</v>
      </c>
    </row>
    <row r="1285" spans="9:13" x14ac:dyDescent="0.25">
      <c r="I1285" t="s">
        <v>1832</v>
      </c>
      <c r="J1285" t="s">
        <v>3902</v>
      </c>
      <c r="L1285" t="s">
        <v>268</v>
      </c>
      <c r="M1285" t="s">
        <v>7048</v>
      </c>
    </row>
    <row r="1286" spans="9:13" x14ac:dyDescent="0.25">
      <c r="I1286" t="s">
        <v>356</v>
      </c>
      <c r="J1286" t="s">
        <v>1955</v>
      </c>
      <c r="L1286" t="s">
        <v>292</v>
      </c>
      <c r="M1286" t="s">
        <v>6133</v>
      </c>
    </row>
    <row r="1287" spans="9:13" x14ac:dyDescent="0.25">
      <c r="I1287" t="s">
        <v>268</v>
      </c>
      <c r="J1287" t="s">
        <v>4653</v>
      </c>
      <c r="L1287" t="s">
        <v>419</v>
      </c>
      <c r="M1287" t="s">
        <v>6572</v>
      </c>
    </row>
    <row r="1288" spans="9:13" x14ac:dyDescent="0.25">
      <c r="I1288" t="s">
        <v>1783</v>
      </c>
      <c r="J1288" t="s">
        <v>3796</v>
      </c>
      <c r="L1288" t="s">
        <v>144</v>
      </c>
      <c r="M1288" t="s">
        <v>5279</v>
      </c>
    </row>
    <row r="1289" spans="9:13" x14ac:dyDescent="0.25">
      <c r="I1289" t="s">
        <v>2238</v>
      </c>
      <c r="J1289" t="s">
        <v>2546</v>
      </c>
      <c r="L1289" t="s">
        <v>1</v>
      </c>
      <c r="M1289" t="s">
        <v>6086</v>
      </c>
    </row>
    <row r="1290" spans="9:13" x14ac:dyDescent="0.25">
      <c r="I1290" t="s">
        <v>290</v>
      </c>
      <c r="J1290" t="s">
        <v>3329</v>
      </c>
      <c r="L1290" t="s">
        <v>484</v>
      </c>
      <c r="M1290" t="s">
        <v>7027</v>
      </c>
    </row>
    <row r="1291" spans="9:13" x14ac:dyDescent="0.25">
      <c r="I1291" t="s">
        <v>268</v>
      </c>
      <c r="J1291" t="s">
        <v>4668</v>
      </c>
      <c r="L1291" t="s">
        <v>327</v>
      </c>
      <c r="M1291" t="s">
        <v>4943</v>
      </c>
    </row>
    <row r="1292" spans="9:13" x14ac:dyDescent="0.25">
      <c r="I1292" t="s">
        <v>1844</v>
      </c>
      <c r="J1292" t="s">
        <v>4263</v>
      </c>
      <c r="L1292" t="s">
        <v>303</v>
      </c>
      <c r="M1292" t="s">
        <v>6794</v>
      </c>
    </row>
    <row r="1293" spans="9:13" x14ac:dyDescent="0.25">
      <c r="I1293" t="s">
        <v>423</v>
      </c>
      <c r="J1293" t="s">
        <v>3636</v>
      </c>
      <c r="L1293" t="s">
        <v>484</v>
      </c>
      <c r="M1293" t="s">
        <v>6698</v>
      </c>
    </row>
    <row r="1294" spans="9:13" x14ac:dyDescent="0.25">
      <c r="I1294" t="s">
        <v>1944</v>
      </c>
      <c r="J1294" t="s">
        <v>4201</v>
      </c>
      <c r="L1294" t="s">
        <v>421</v>
      </c>
      <c r="M1294" t="s">
        <v>6520</v>
      </c>
    </row>
    <row r="1295" spans="9:13" x14ac:dyDescent="0.25">
      <c r="I1295" t="s">
        <v>2249</v>
      </c>
      <c r="J1295" t="s">
        <v>2250</v>
      </c>
      <c r="L1295" t="s">
        <v>327</v>
      </c>
      <c r="M1295" t="s">
        <v>6972</v>
      </c>
    </row>
    <row r="1296" spans="9:13" x14ac:dyDescent="0.25">
      <c r="I1296" t="s">
        <v>1931</v>
      </c>
      <c r="J1296" t="s">
        <v>1932</v>
      </c>
      <c r="L1296" t="s">
        <v>268</v>
      </c>
      <c r="M1296" t="s">
        <v>6196</v>
      </c>
    </row>
    <row r="1297" spans="9:13" x14ac:dyDescent="0.25">
      <c r="I1297" t="s">
        <v>602</v>
      </c>
      <c r="J1297" t="s">
        <v>3702</v>
      </c>
      <c r="L1297" t="s">
        <v>484</v>
      </c>
      <c r="M1297" t="s">
        <v>6157</v>
      </c>
    </row>
    <row r="1298" spans="9:13" x14ac:dyDescent="0.25">
      <c r="I1298" t="s">
        <v>300</v>
      </c>
      <c r="J1298" t="s">
        <v>2224</v>
      </c>
      <c r="L1298" t="s">
        <v>5714</v>
      </c>
      <c r="M1298" t="s">
        <v>5715</v>
      </c>
    </row>
    <row r="1299" spans="9:13" x14ac:dyDescent="0.25">
      <c r="I1299" t="s">
        <v>19</v>
      </c>
      <c r="J1299" t="s">
        <v>4811</v>
      </c>
      <c r="L1299" t="s">
        <v>41</v>
      </c>
      <c r="M1299" t="s">
        <v>5425</v>
      </c>
    </row>
    <row r="1300" spans="9:13" x14ac:dyDescent="0.25">
      <c r="I1300" t="s">
        <v>3052</v>
      </c>
      <c r="J1300" t="s">
        <v>3053</v>
      </c>
      <c r="L1300" t="s">
        <v>6144</v>
      </c>
      <c r="M1300" t="s">
        <v>6145</v>
      </c>
    </row>
    <row r="1301" spans="9:13" x14ac:dyDescent="0.25">
      <c r="I1301" t="s">
        <v>3810</v>
      </c>
      <c r="J1301" t="s">
        <v>3811</v>
      </c>
      <c r="L1301" t="s">
        <v>6630</v>
      </c>
      <c r="M1301" t="s">
        <v>6631</v>
      </c>
    </row>
    <row r="1302" spans="9:13" x14ac:dyDescent="0.25">
      <c r="I1302" t="s">
        <v>374</v>
      </c>
      <c r="J1302" t="s">
        <v>3901</v>
      </c>
      <c r="L1302" t="s">
        <v>292</v>
      </c>
      <c r="M1302" t="s">
        <v>6346</v>
      </c>
    </row>
    <row r="1303" spans="9:13" x14ac:dyDescent="0.25">
      <c r="I1303" t="s">
        <v>67</v>
      </c>
      <c r="J1303" t="s">
        <v>2752</v>
      </c>
      <c r="L1303" t="s">
        <v>144</v>
      </c>
      <c r="M1303" t="s">
        <v>7044</v>
      </c>
    </row>
    <row r="1304" spans="9:13" x14ac:dyDescent="0.25">
      <c r="I1304" t="s">
        <v>98</v>
      </c>
      <c r="J1304" t="s">
        <v>2090</v>
      </c>
      <c r="L1304" t="s">
        <v>1983</v>
      </c>
      <c r="M1304" t="s">
        <v>5587</v>
      </c>
    </row>
    <row r="1305" spans="9:13" x14ac:dyDescent="0.25">
      <c r="I1305" t="s">
        <v>3929</v>
      </c>
      <c r="J1305" t="s">
        <v>3952</v>
      </c>
      <c r="L1305" t="s">
        <v>2372</v>
      </c>
      <c r="M1305" t="s">
        <v>5224</v>
      </c>
    </row>
    <row r="1306" spans="9:13" x14ac:dyDescent="0.25">
      <c r="I1306" t="s">
        <v>17</v>
      </c>
      <c r="J1306" t="s">
        <v>4757</v>
      </c>
      <c r="L1306" t="s">
        <v>356</v>
      </c>
      <c r="M1306" t="s">
        <v>5242</v>
      </c>
    </row>
    <row r="1307" spans="9:13" x14ac:dyDescent="0.25">
      <c r="I1307" t="s">
        <v>379</v>
      </c>
      <c r="J1307" t="s">
        <v>4271</v>
      </c>
      <c r="L1307" t="s">
        <v>303</v>
      </c>
      <c r="M1307" t="s">
        <v>7117</v>
      </c>
    </row>
    <row r="1308" spans="9:13" x14ac:dyDescent="0.25">
      <c r="I1308" t="s">
        <v>2315</v>
      </c>
      <c r="J1308" t="s">
        <v>2316</v>
      </c>
      <c r="L1308" t="s">
        <v>303</v>
      </c>
      <c r="M1308" t="s">
        <v>6404</v>
      </c>
    </row>
    <row r="1309" spans="9:13" x14ac:dyDescent="0.25">
      <c r="I1309" t="s">
        <v>415</v>
      </c>
      <c r="J1309" t="s">
        <v>4349</v>
      </c>
      <c r="L1309" t="s">
        <v>742</v>
      </c>
      <c r="M1309" t="s">
        <v>5650</v>
      </c>
    </row>
    <row r="1310" spans="9:13" x14ac:dyDescent="0.25">
      <c r="I1310" t="s">
        <v>1999</v>
      </c>
      <c r="J1310" t="s">
        <v>2000</v>
      </c>
      <c r="L1310" t="s">
        <v>268</v>
      </c>
      <c r="M1310" t="s">
        <v>6758</v>
      </c>
    </row>
    <row r="1311" spans="9:13" x14ac:dyDescent="0.25">
      <c r="I1311" t="s">
        <v>2492</v>
      </c>
      <c r="J1311" t="s">
        <v>2493</v>
      </c>
      <c r="L1311" t="s">
        <v>509</v>
      </c>
      <c r="M1311" t="s">
        <v>7183</v>
      </c>
    </row>
    <row r="1312" spans="9:13" x14ac:dyDescent="0.25">
      <c r="I1312" t="s">
        <v>50</v>
      </c>
      <c r="J1312" t="s">
        <v>3923</v>
      </c>
      <c r="L1312" t="s">
        <v>303</v>
      </c>
      <c r="M1312" t="s">
        <v>6480</v>
      </c>
    </row>
    <row r="1313" spans="9:13" x14ac:dyDescent="0.25">
      <c r="I1313" t="s">
        <v>2238</v>
      </c>
      <c r="J1313" t="s">
        <v>3172</v>
      </c>
      <c r="L1313" t="s">
        <v>484</v>
      </c>
      <c r="M1313" t="s">
        <v>7204</v>
      </c>
    </row>
    <row r="1314" spans="9:13" x14ac:dyDescent="0.25">
      <c r="I1314" t="s">
        <v>426</v>
      </c>
      <c r="J1314" t="s">
        <v>3897</v>
      </c>
      <c r="L1314" t="s">
        <v>331</v>
      </c>
      <c r="M1314" t="s">
        <v>5992</v>
      </c>
    </row>
    <row r="1315" spans="9:13" x14ac:dyDescent="0.25">
      <c r="I1315" t="s">
        <v>415</v>
      </c>
      <c r="J1315" t="s">
        <v>4564</v>
      </c>
      <c r="L1315" t="s">
        <v>5874</v>
      </c>
      <c r="M1315" t="s">
        <v>5875</v>
      </c>
    </row>
    <row r="1316" spans="9:13" x14ac:dyDescent="0.25">
      <c r="I1316" t="s">
        <v>267</v>
      </c>
      <c r="J1316" t="s">
        <v>4400</v>
      </c>
      <c r="L1316" t="s">
        <v>331</v>
      </c>
      <c r="M1316" t="s">
        <v>5014</v>
      </c>
    </row>
    <row r="1317" spans="9:13" x14ac:dyDescent="0.25">
      <c r="I1317" t="s">
        <v>268</v>
      </c>
      <c r="J1317" t="s">
        <v>2458</v>
      </c>
      <c r="L1317" t="s">
        <v>303</v>
      </c>
      <c r="M1317" t="s">
        <v>7011</v>
      </c>
    </row>
    <row r="1318" spans="9:13" x14ac:dyDescent="0.25">
      <c r="I1318" t="s">
        <v>364</v>
      </c>
      <c r="J1318" t="s">
        <v>4137</v>
      </c>
      <c r="L1318" t="s">
        <v>484</v>
      </c>
      <c r="M1318" t="s">
        <v>5306</v>
      </c>
    </row>
    <row r="1319" spans="9:13" x14ac:dyDescent="0.25">
      <c r="I1319" t="s">
        <v>3442</v>
      </c>
      <c r="J1319" t="s">
        <v>3443</v>
      </c>
      <c r="L1319" t="s">
        <v>5962</v>
      </c>
      <c r="M1319" t="s">
        <v>5963</v>
      </c>
    </row>
    <row r="1320" spans="9:13" x14ac:dyDescent="0.25">
      <c r="I1320" t="s">
        <v>52</v>
      </c>
      <c r="J1320" t="s">
        <v>1795</v>
      </c>
      <c r="L1320" t="s">
        <v>599</v>
      </c>
      <c r="M1320" t="s">
        <v>6841</v>
      </c>
    </row>
    <row r="1321" spans="9:13" x14ac:dyDescent="0.25">
      <c r="I1321" t="s">
        <v>415</v>
      </c>
      <c r="J1321" t="s">
        <v>3245</v>
      </c>
      <c r="L1321" t="s">
        <v>507</v>
      </c>
      <c r="M1321" t="s">
        <v>5488</v>
      </c>
    </row>
    <row r="1322" spans="9:13" x14ac:dyDescent="0.25">
      <c r="I1322" t="s">
        <v>426</v>
      </c>
      <c r="J1322" t="s">
        <v>2392</v>
      </c>
      <c r="L1322" t="s">
        <v>303</v>
      </c>
      <c r="M1322" t="s">
        <v>6150</v>
      </c>
    </row>
    <row r="1323" spans="9:13" x14ac:dyDescent="0.25">
      <c r="I1323" t="s">
        <v>102</v>
      </c>
      <c r="J1323" t="s">
        <v>3649</v>
      </c>
      <c r="L1323" t="s">
        <v>303</v>
      </c>
      <c r="M1323" t="s">
        <v>5937</v>
      </c>
    </row>
    <row r="1324" spans="9:13" x14ac:dyDescent="0.25">
      <c r="I1324" t="s">
        <v>2320</v>
      </c>
      <c r="J1324" t="s">
        <v>2321</v>
      </c>
      <c r="L1324" t="s">
        <v>484</v>
      </c>
      <c r="M1324" t="s">
        <v>5930</v>
      </c>
    </row>
    <row r="1325" spans="9:13" x14ac:dyDescent="0.25">
      <c r="I1325" t="s">
        <v>268</v>
      </c>
      <c r="J1325" t="s">
        <v>3156</v>
      </c>
      <c r="L1325" t="s">
        <v>419</v>
      </c>
      <c r="M1325" t="s">
        <v>5913</v>
      </c>
    </row>
    <row r="1326" spans="9:13" x14ac:dyDescent="0.25">
      <c r="I1326" t="s">
        <v>490</v>
      </c>
      <c r="J1326" t="s">
        <v>3275</v>
      </c>
      <c r="L1326" t="s">
        <v>303</v>
      </c>
      <c r="M1326" t="s">
        <v>5931</v>
      </c>
    </row>
    <row r="1327" spans="9:13" x14ac:dyDescent="0.25">
      <c r="I1327" t="s">
        <v>98</v>
      </c>
      <c r="J1327" t="s">
        <v>3522</v>
      </c>
      <c r="L1327" t="s">
        <v>760</v>
      </c>
      <c r="M1327" t="s">
        <v>6913</v>
      </c>
    </row>
    <row r="1328" spans="9:13" x14ac:dyDescent="0.25">
      <c r="I1328" t="s">
        <v>268</v>
      </c>
      <c r="J1328" t="s">
        <v>1724</v>
      </c>
      <c r="L1328" t="s">
        <v>5471</v>
      </c>
      <c r="M1328" t="s">
        <v>5472</v>
      </c>
    </row>
    <row r="1329" spans="9:13" x14ac:dyDescent="0.25">
      <c r="I1329" t="s">
        <v>268</v>
      </c>
      <c r="J1329" t="s">
        <v>3211</v>
      </c>
      <c r="L1329" t="s">
        <v>4874</v>
      </c>
      <c r="M1329" t="s">
        <v>5555</v>
      </c>
    </row>
    <row r="1330" spans="9:13" x14ac:dyDescent="0.25">
      <c r="I1330" t="s">
        <v>1861</v>
      </c>
      <c r="J1330" t="s">
        <v>3831</v>
      </c>
      <c r="L1330" t="s">
        <v>542</v>
      </c>
      <c r="M1330" t="s">
        <v>5712</v>
      </c>
    </row>
    <row r="1331" spans="9:13" x14ac:dyDescent="0.25">
      <c r="I1331" t="s">
        <v>2900</v>
      </c>
      <c r="J1331" t="s">
        <v>2901</v>
      </c>
      <c r="L1331" t="s">
        <v>325</v>
      </c>
      <c r="M1331" t="s">
        <v>5783</v>
      </c>
    </row>
    <row r="1332" spans="9:13" x14ac:dyDescent="0.25">
      <c r="I1332" t="s">
        <v>415</v>
      </c>
      <c r="J1332" t="s">
        <v>3775</v>
      </c>
      <c r="L1332" t="s">
        <v>356</v>
      </c>
      <c r="M1332" t="s">
        <v>6898</v>
      </c>
    </row>
    <row r="1333" spans="9:13" x14ac:dyDescent="0.25">
      <c r="I1333" t="s">
        <v>2650</v>
      </c>
      <c r="J1333" t="s">
        <v>2651</v>
      </c>
      <c r="L1333" t="s">
        <v>41</v>
      </c>
      <c r="M1333" t="s">
        <v>5310</v>
      </c>
    </row>
    <row r="1334" spans="9:13" x14ac:dyDescent="0.25">
      <c r="I1334" t="s">
        <v>268</v>
      </c>
      <c r="J1334" t="s">
        <v>3632</v>
      </c>
      <c r="L1334" t="s">
        <v>763</v>
      </c>
      <c r="M1334" t="s">
        <v>7091</v>
      </c>
    </row>
    <row r="1335" spans="9:13" x14ac:dyDescent="0.25">
      <c r="I1335" t="s">
        <v>292</v>
      </c>
      <c r="J1335" t="s">
        <v>1793</v>
      </c>
      <c r="L1335" t="s">
        <v>507</v>
      </c>
      <c r="M1335" t="s">
        <v>4867</v>
      </c>
    </row>
    <row r="1336" spans="9:13" x14ac:dyDescent="0.25">
      <c r="I1336" t="s">
        <v>303</v>
      </c>
      <c r="J1336" t="s">
        <v>2505</v>
      </c>
      <c r="L1336" t="s">
        <v>1920</v>
      </c>
      <c r="M1336" t="s">
        <v>7071</v>
      </c>
    </row>
    <row r="1337" spans="9:13" x14ac:dyDescent="0.25">
      <c r="I1337" t="s">
        <v>42</v>
      </c>
      <c r="J1337" t="s">
        <v>3580</v>
      </c>
      <c r="L1337" t="s">
        <v>599</v>
      </c>
      <c r="M1337" t="s">
        <v>6200</v>
      </c>
    </row>
    <row r="1338" spans="9:13" x14ac:dyDescent="0.25">
      <c r="I1338" t="s">
        <v>42</v>
      </c>
      <c r="J1338" t="s">
        <v>4790</v>
      </c>
      <c r="L1338" t="s">
        <v>5861</v>
      </c>
      <c r="M1338" t="s">
        <v>5862</v>
      </c>
    </row>
    <row r="1339" spans="9:13" x14ac:dyDescent="0.25">
      <c r="I1339" t="s">
        <v>426</v>
      </c>
      <c r="J1339" t="s">
        <v>7235</v>
      </c>
      <c r="L1339" t="s">
        <v>325</v>
      </c>
      <c r="M1339" t="s">
        <v>6212</v>
      </c>
    </row>
    <row r="1340" spans="9:13" x14ac:dyDescent="0.25">
      <c r="I1340" t="s">
        <v>426</v>
      </c>
      <c r="J1340" t="s">
        <v>4759</v>
      </c>
      <c r="L1340" t="s">
        <v>4926</v>
      </c>
      <c r="M1340" t="s">
        <v>4927</v>
      </c>
    </row>
    <row r="1341" spans="9:13" x14ac:dyDescent="0.25">
      <c r="I1341" t="s">
        <v>42</v>
      </c>
      <c r="J1341" t="s">
        <v>3764</v>
      </c>
      <c r="L1341" t="s">
        <v>419</v>
      </c>
      <c r="M1341" t="s">
        <v>5846</v>
      </c>
    </row>
    <row r="1342" spans="9:13" x14ac:dyDescent="0.25">
      <c r="I1342" t="s">
        <v>4836</v>
      </c>
      <c r="J1342" t="s">
        <v>4837</v>
      </c>
      <c r="L1342" t="s">
        <v>5793</v>
      </c>
      <c r="M1342" t="s">
        <v>6119</v>
      </c>
    </row>
    <row r="1343" spans="9:13" x14ac:dyDescent="0.25">
      <c r="I1343" t="s">
        <v>42</v>
      </c>
      <c r="J1343" t="s">
        <v>2285</v>
      </c>
      <c r="L1343" t="s">
        <v>6645</v>
      </c>
      <c r="M1343" t="s">
        <v>6646</v>
      </c>
    </row>
    <row r="1344" spans="9:13" x14ac:dyDescent="0.25">
      <c r="I1344" t="s">
        <v>97</v>
      </c>
      <c r="J1344" t="s">
        <v>2062</v>
      </c>
      <c r="L1344" t="s">
        <v>1705</v>
      </c>
      <c r="M1344" t="s">
        <v>5520</v>
      </c>
    </row>
    <row r="1345" spans="9:13" x14ac:dyDescent="0.25">
      <c r="I1345" t="s">
        <v>3017</v>
      </c>
      <c r="J1345" t="s">
        <v>4708</v>
      </c>
      <c r="L1345" t="s">
        <v>5185</v>
      </c>
      <c r="M1345" t="s">
        <v>5186</v>
      </c>
    </row>
    <row r="1346" spans="9:13" x14ac:dyDescent="0.25">
      <c r="I1346" t="s">
        <v>4187</v>
      </c>
      <c r="J1346" t="s">
        <v>4188</v>
      </c>
      <c r="L1346" t="s">
        <v>484</v>
      </c>
      <c r="M1346" t="s">
        <v>5580</v>
      </c>
    </row>
    <row r="1347" spans="9:13" x14ac:dyDescent="0.25">
      <c r="I1347" t="s">
        <v>41</v>
      </c>
      <c r="J1347" t="s">
        <v>2761</v>
      </c>
      <c r="L1347" t="s">
        <v>4917</v>
      </c>
      <c r="M1347" t="s">
        <v>5903</v>
      </c>
    </row>
    <row r="1348" spans="9:13" x14ac:dyDescent="0.25">
      <c r="I1348" t="s">
        <v>329</v>
      </c>
      <c r="J1348" t="s">
        <v>4173</v>
      </c>
      <c r="L1348" t="s">
        <v>5493</v>
      </c>
      <c r="M1348" t="s">
        <v>5494</v>
      </c>
    </row>
    <row r="1349" spans="9:13" x14ac:dyDescent="0.25">
      <c r="I1349" t="s">
        <v>4485</v>
      </c>
      <c r="J1349" t="s">
        <v>4486</v>
      </c>
      <c r="L1349" t="s">
        <v>303</v>
      </c>
      <c r="M1349" t="s">
        <v>5172</v>
      </c>
    </row>
    <row r="1350" spans="9:13" x14ac:dyDescent="0.25">
      <c r="I1350" t="s">
        <v>2099</v>
      </c>
      <c r="J1350" t="s">
        <v>2100</v>
      </c>
      <c r="L1350" t="s">
        <v>6100</v>
      </c>
      <c r="M1350" t="s">
        <v>6194</v>
      </c>
    </row>
    <row r="1351" spans="9:13" x14ac:dyDescent="0.25">
      <c r="I1351" t="s">
        <v>67</v>
      </c>
      <c r="J1351" t="s">
        <v>3785</v>
      </c>
      <c r="L1351" t="s">
        <v>413</v>
      </c>
      <c r="M1351" t="s">
        <v>6673</v>
      </c>
    </row>
    <row r="1352" spans="9:13" x14ac:dyDescent="0.25">
      <c r="I1352" t="s">
        <v>415</v>
      </c>
      <c r="J1352" t="s">
        <v>7230</v>
      </c>
      <c r="L1352" t="s">
        <v>331</v>
      </c>
      <c r="M1352" t="s">
        <v>6996</v>
      </c>
    </row>
    <row r="1353" spans="9:13" x14ac:dyDescent="0.25">
      <c r="I1353" t="s">
        <v>2164</v>
      </c>
      <c r="J1353" t="s">
        <v>3056</v>
      </c>
      <c r="L1353" t="s">
        <v>268</v>
      </c>
      <c r="M1353" t="s">
        <v>4964</v>
      </c>
    </row>
    <row r="1354" spans="9:13" x14ac:dyDescent="0.25">
      <c r="I1354" t="s">
        <v>3204</v>
      </c>
      <c r="J1354" t="s">
        <v>3205</v>
      </c>
      <c r="L1354" t="s">
        <v>421</v>
      </c>
      <c r="M1354" t="s">
        <v>6216</v>
      </c>
    </row>
    <row r="1355" spans="9:13" x14ac:dyDescent="0.25">
      <c r="I1355" t="s">
        <v>3267</v>
      </c>
      <c r="J1355" t="s">
        <v>3268</v>
      </c>
      <c r="L1355" t="s">
        <v>40</v>
      </c>
      <c r="M1355" t="s">
        <v>4950</v>
      </c>
    </row>
    <row r="1356" spans="9:13" x14ac:dyDescent="0.25">
      <c r="I1356" t="s">
        <v>3451</v>
      </c>
      <c r="J1356" t="s">
        <v>3452</v>
      </c>
      <c r="L1356" t="s">
        <v>144</v>
      </c>
      <c r="M1356" t="s">
        <v>5496</v>
      </c>
    </row>
    <row r="1357" spans="9:13" x14ac:dyDescent="0.25">
      <c r="I1357" t="s">
        <v>2544</v>
      </c>
      <c r="J1357" t="s">
        <v>3392</v>
      </c>
      <c r="L1357" t="s">
        <v>268</v>
      </c>
      <c r="M1357" t="s">
        <v>5042</v>
      </c>
    </row>
    <row r="1358" spans="9:13" x14ac:dyDescent="0.25">
      <c r="I1358" t="s">
        <v>582</v>
      </c>
      <c r="J1358" t="s">
        <v>2461</v>
      </c>
      <c r="L1358" t="s">
        <v>413</v>
      </c>
      <c r="M1358" t="s">
        <v>6387</v>
      </c>
    </row>
    <row r="1359" spans="9:13" x14ac:dyDescent="0.25">
      <c r="I1359" t="s">
        <v>3549</v>
      </c>
      <c r="J1359" t="s">
        <v>3550</v>
      </c>
      <c r="L1359" t="s">
        <v>484</v>
      </c>
      <c r="M1359" t="s">
        <v>5482</v>
      </c>
    </row>
    <row r="1360" spans="9:13" x14ac:dyDescent="0.25">
      <c r="I1360" t="s">
        <v>290</v>
      </c>
      <c r="J1360" t="s">
        <v>3880</v>
      </c>
      <c r="L1360" t="s">
        <v>507</v>
      </c>
      <c r="M1360" t="s">
        <v>7156</v>
      </c>
    </row>
    <row r="1361" spans="9:13" x14ac:dyDescent="0.25">
      <c r="I1361" t="s">
        <v>2126</v>
      </c>
      <c r="J1361" t="s">
        <v>3624</v>
      </c>
      <c r="L1361" t="s">
        <v>421</v>
      </c>
      <c r="M1361" t="s">
        <v>6218</v>
      </c>
    </row>
    <row r="1362" spans="9:13" x14ac:dyDescent="0.25">
      <c r="I1362" t="s">
        <v>2863</v>
      </c>
      <c r="J1362" t="s">
        <v>2864</v>
      </c>
      <c r="L1362" t="s">
        <v>542</v>
      </c>
      <c r="M1362" t="s">
        <v>6493</v>
      </c>
    </row>
    <row r="1363" spans="9:13" x14ac:dyDescent="0.25">
      <c r="I1363" t="s">
        <v>415</v>
      </c>
      <c r="J1363" t="s">
        <v>2530</v>
      </c>
      <c r="L1363" t="s">
        <v>1</v>
      </c>
      <c r="M1363" t="s">
        <v>6905</v>
      </c>
    </row>
    <row r="1364" spans="9:13" x14ac:dyDescent="0.25">
      <c r="I1364" t="s">
        <v>421</v>
      </c>
      <c r="J1364" t="s">
        <v>3169</v>
      </c>
      <c r="L1364" t="s">
        <v>484</v>
      </c>
      <c r="M1364" t="s">
        <v>5280</v>
      </c>
    </row>
    <row r="1365" spans="9:13" x14ac:dyDescent="0.25">
      <c r="I1365" t="s">
        <v>268</v>
      </c>
      <c r="J1365" t="s">
        <v>2302</v>
      </c>
      <c r="L1365" t="s">
        <v>509</v>
      </c>
      <c r="M1365" t="s">
        <v>5614</v>
      </c>
    </row>
    <row r="1366" spans="9:13" x14ac:dyDescent="0.25">
      <c r="I1366" t="s">
        <v>102</v>
      </c>
      <c r="J1366" t="s">
        <v>2654</v>
      </c>
      <c r="L1366" t="s">
        <v>5434</v>
      </c>
      <c r="M1366" t="s">
        <v>6470</v>
      </c>
    </row>
    <row r="1367" spans="9:13" x14ac:dyDescent="0.25">
      <c r="I1367" t="s">
        <v>329</v>
      </c>
      <c r="J1367" t="s">
        <v>2200</v>
      </c>
      <c r="L1367" t="s">
        <v>5336</v>
      </c>
      <c r="M1367" t="s">
        <v>5337</v>
      </c>
    </row>
    <row r="1368" spans="9:13" x14ac:dyDescent="0.25">
      <c r="I1368" t="s">
        <v>439</v>
      </c>
      <c r="J1368" t="s">
        <v>3938</v>
      </c>
      <c r="L1368" t="s">
        <v>44</v>
      </c>
      <c r="M1368" t="s">
        <v>5816</v>
      </c>
    </row>
    <row r="1369" spans="9:13" x14ac:dyDescent="0.25">
      <c r="I1369" t="s">
        <v>102</v>
      </c>
      <c r="J1369" t="s">
        <v>3858</v>
      </c>
      <c r="L1369" t="s">
        <v>268</v>
      </c>
      <c r="M1369" t="s">
        <v>5717</v>
      </c>
    </row>
    <row r="1370" spans="9:13" x14ac:dyDescent="0.25">
      <c r="I1370" t="s">
        <v>415</v>
      </c>
      <c r="J1370" t="s">
        <v>2696</v>
      </c>
      <c r="L1370" t="s">
        <v>599</v>
      </c>
      <c r="M1370" t="s">
        <v>6939</v>
      </c>
    </row>
    <row r="1371" spans="9:13" x14ac:dyDescent="0.25">
      <c r="I1371" t="s">
        <v>99</v>
      </c>
      <c r="J1371" t="s">
        <v>3707</v>
      </c>
      <c r="L1371" t="s">
        <v>19</v>
      </c>
      <c r="M1371" t="s">
        <v>5653</v>
      </c>
    </row>
    <row r="1372" spans="9:13" x14ac:dyDescent="0.25">
      <c r="I1372" t="s">
        <v>3104</v>
      </c>
      <c r="J1372" t="s">
        <v>3105</v>
      </c>
      <c r="L1372" t="s">
        <v>5007</v>
      </c>
      <c r="M1372" t="s">
        <v>5503</v>
      </c>
    </row>
    <row r="1373" spans="9:13" x14ac:dyDescent="0.25">
      <c r="I1373" t="s">
        <v>268</v>
      </c>
      <c r="J1373" t="s">
        <v>3335</v>
      </c>
      <c r="L1373" t="s">
        <v>749</v>
      </c>
      <c r="M1373" t="s">
        <v>6872</v>
      </c>
    </row>
    <row r="1374" spans="9:13" x14ac:dyDescent="0.25">
      <c r="I1374" t="s">
        <v>268</v>
      </c>
      <c r="J1374" t="s">
        <v>3289</v>
      </c>
      <c r="L1374" t="s">
        <v>268</v>
      </c>
      <c r="M1374" t="s">
        <v>5346</v>
      </c>
    </row>
    <row r="1375" spans="9:13" x14ac:dyDescent="0.25">
      <c r="I1375" t="s">
        <v>582</v>
      </c>
      <c r="J1375" t="s">
        <v>3826</v>
      </c>
      <c r="L1375" t="s">
        <v>5129</v>
      </c>
      <c r="M1375" t="s">
        <v>5130</v>
      </c>
    </row>
    <row r="1376" spans="9:13" x14ac:dyDescent="0.25">
      <c r="I1376" t="s">
        <v>415</v>
      </c>
      <c r="J1376" t="s">
        <v>4679</v>
      </c>
      <c r="L1376" t="s">
        <v>484</v>
      </c>
      <c r="M1376" t="s">
        <v>7092</v>
      </c>
    </row>
    <row r="1377" spans="9:13" x14ac:dyDescent="0.25">
      <c r="I1377" t="s">
        <v>3844</v>
      </c>
      <c r="J1377" t="s">
        <v>3845</v>
      </c>
      <c r="L1377" t="s">
        <v>329</v>
      </c>
      <c r="M1377" t="s">
        <v>5090</v>
      </c>
    </row>
    <row r="1378" spans="9:13" x14ac:dyDescent="0.25">
      <c r="I1378" t="s">
        <v>426</v>
      </c>
      <c r="J1378" t="s">
        <v>2977</v>
      </c>
      <c r="L1378" t="s">
        <v>19</v>
      </c>
      <c r="M1378" t="s">
        <v>6338</v>
      </c>
    </row>
    <row r="1379" spans="9:13" x14ac:dyDescent="0.25">
      <c r="I1379" t="s">
        <v>97</v>
      </c>
      <c r="J1379" t="s">
        <v>2061</v>
      </c>
      <c r="L1379" t="s">
        <v>268</v>
      </c>
      <c r="M1379" t="s">
        <v>5623</v>
      </c>
    </row>
    <row r="1380" spans="9:13" x14ac:dyDescent="0.25">
      <c r="I1380" t="s">
        <v>582</v>
      </c>
      <c r="J1380" t="s">
        <v>1979</v>
      </c>
      <c r="L1380" t="s">
        <v>19</v>
      </c>
      <c r="M1380" t="s">
        <v>6538</v>
      </c>
    </row>
    <row r="1381" spans="9:13" x14ac:dyDescent="0.25">
      <c r="I1381" t="s">
        <v>102</v>
      </c>
      <c r="J1381" t="s">
        <v>4610</v>
      </c>
      <c r="L1381" t="s">
        <v>41</v>
      </c>
      <c r="M1381" t="s">
        <v>5886</v>
      </c>
    </row>
    <row r="1382" spans="9:13" x14ac:dyDescent="0.25">
      <c r="I1382" t="s">
        <v>2825</v>
      </c>
      <c r="J1382" t="s">
        <v>4768</v>
      </c>
      <c r="L1382" t="s">
        <v>5553</v>
      </c>
      <c r="M1382" t="s">
        <v>5709</v>
      </c>
    </row>
    <row r="1383" spans="9:13" x14ac:dyDescent="0.25">
      <c r="I1383" t="s">
        <v>415</v>
      </c>
      <c r="J1383" t="s">
        <v>1713</v>
      </c>
      <c r="L1383" t="s">
        <v>268</v>
      </c>
      <c r="M1383" t="s">
        <v>5450</v>
      </c>
    </row>
    <row r="1384" spans="9:13" x14ac:dyDescent="0.25">
      <c r="I1384" t="s">
        <v>3125</v>
      </c>
      <c r="J1384" t="s">
        <v>3320</v>
      </c>
      <c r="L1384" t="s">
        <v>268</v>
      </c>
      <c r="M1384" t="s">
        <v>6159</v>
      </c>
    </row>
    <row r="1385" spans="9:13" x14ac:dyDescent="0.25">
      <c r="I1385" t="s">
        <v>415</v>
      </c>
      <c r="J1385" t="s">
        <v>1803</v>
      </c>
      <c r="L1385" t="s">
        <v>484</v>
      </c>
      <c r="M1385" t="s">
        <v>6789</v>
      </c>
    </row>
    <row r="1386" spans="9:13" x14ac:dyDescent="0.25">
      <c r="I1386" t="s">
        <v>99</v>
      </c>
      <c r="J1386" t="s">
        <v>3655</v>
      </c>
      <c r="L1386" t="s">
        <v>484</v>
      </c>
      <c r="M1386" t="s">
        <v>5631</v>
      </c>
    </row>
    <row r="1387" spans="9:13" x14ac:dyDescent="0.25">
      <c r="I1387" t="s">
        <v>102</v>
      </c>
      <c r="J1387" t="s">
        <v>4066</v>
      </c>
      <c r="L1387" t="s">
        <v>5095</v>
      </c>
      <c r="M1387" t="s">
        <v>5096</v>
      </c>
    </row>
    <row r="1388" spans="9:13" x14ac:dyDescent="0.25">
      <c r="I1388" t="s">
        <v>44</v>
      </c>
      <c r="J1388" t="s">
        <v>3684</v>
      </c>
      <c r="L1388" t="s">
        <v>475</v>
      </c>
      <c r="M1388" t="s">
        <v>5742</v>
      </c>
    </row>
    <row r="1389" spans="9:13" x14ac:dyDescent="0.25">
      <c r="I1389" t="s">
        <v>3537</v>
      </c>
      <c r="J1389" t="s">
        <v>3538</v>
      </c>
      <c r="L1389" t="s">
        <v>5324</v>
      </c>
      <c r="M1389" t="s">
        <v>5325</v>
      </c>
    </row>
    <row r="1390" spans="9:13" x14ac:dyDescent="0.25">
      <c r="I1390" t="s">
        <v>102</v>
      </c>
      <c r="J1390" t="s">
        <v>4343</v>
      </c>
      <c r="L1390" t="s">
        <v>509</v>
      </c>
      <c r="M1390" t="s">
        <v>6435</v>
      </c>
    </row>
    <row r="1391" spans="9:13" x14ac:dyDescent="0.25">
      <c r="I1391" t="s">
        <v>329</v>
      </c>
      <c r="J1391" t="s">
        <v>3724</v>
      </c>
      <c r="L1391" t="s">
        <v>268</v>
      </c>
      <c r="M1391" t="s">
        <v>6883</v>
      </c>
    </row>
    <row r="1392" spans="9:13" x14ac:dyDescent="0.25">
      <c r="I1392" t="s">
        <v>67</v>
      </c>
      <c r="J1392" t="s">
        <v>3339</v>
      </c>
      <c r="L1392" t="s">
        <v>303</v>
      </c>
      <c r="M1392" t="s">
        <v>6340</v>
      </c>
    </row>
    <row r="1393" spans="9:13" x14ac:dyDescent="0.25">
      <c r="I1393" t="s">
        <v>100</v>
      </c>
      <c r="J1393" t="s">
        <v>2740</v>
      </c>
      <c r="L1393" t="s">
        <v>268</v>
      </c>
      <c r="M1393" t="s">
        <v>6600</v>
      </c>
    </row>
    <row r="1394" spans="9:13" x14ac:dyDescent="0.25">
      <c r="I1394" t="s">
        <v>50</v>
      </c>
      <c r="J1394" t="s">
        <v>3131</v>
      </c>
      <c r="L1394" t="s">
        <v>329</v>
      </c>
      <c r="M1394" t="s">
        <v>5209</v>
      </c>
    </row>
    <row r="1395" spans="9:13" x14ac:dyDescent="0.25">
      <c r="I1395" t="s">
        <v>4750</v>
      </c>
      <c r="J1395" t="s">
        <v>4751</v>
      </c>
      <c r="L1395" t="s">
        <v>5010</v>
      </c>
      <c r="M1395" t="s">
        <v>5011</v>
      </c>
    </row>
    <row r="1396" spans="9:13" x14ac:dyDescent="0.25">
      <c r="I1396" t="s">
        <v>415</v>
      </c>
      <c r="J1396" t="s">
        <v>4722</v>
      </c>
      <c r="L1396" t="s">
        <v>5491</v>
      </c>
      <c r="M1396" t="s">
        <v>5492</v>
      </c>
    </row>
    <row r="1397" spans="9:13" x14ac:dyDescent="0.25">
      <c r="I1397" t="s">
        <v>4155</v>
      </c>
      <c r="J1397" t="s">
        <v>4156</v>
      </c>
      <c r="L1397" t="s">
        <v>268</v>
      </c>
      <c r="M1397" t="s">
        <v>6351</v>
      </c>
    </row>
    <row r="1398" spans="9:13" x14ac:dyDescent="0.25">
      <c r="I1398" t="s">
        <v>426</v>
      </c>
      <c r="J1398" t="s">
        <v>2366</v>
      </c>
      <c r="L1398" t="s">
        <v>5007</v>
      </c>
      <c r="M1398" t="s">
        <v>6433</v>
      </c>
    </row>
    <row r="1399" spans="9:13" x14ac:dyDescent="0.25">
      <c r="I1399" t="s">
        <v>4165</v>
      </c>
      <c r="J1399" t="s">
        <v>4166</v>
      </c>
      <c r="L1399" t="s">
        <v>268</v>
      </c>
      <c r="M1399" t="s">
        <v>6423</v>
      </c>
    </row>
    <row r="1400" spans="9:13" x14ac:dyDescent="0.25">
      <c r="I1400" t="s">
        <v>44</v>
      </c>
      <c r="J1400" t="s">
        <v>2264</v>
      </c>
      <c r="L1400" t="s">
        <v>419</v>
      </c>
      <c r="M1400" t="s">
        <v>7073</v>
      </c>
    </row>
    <row r="1401" spans="9:13" x14ac:dyDescent="0.25">
      <c r="I1401" t="s">
        <v>43</v>
      </c>
      <c r="J1401" t="s">
        <v>2258</v>
      </c>
      <c r="L1401" t="s">
        <v>2445</v>
      </c>
      <c r="M1401" t="s">
        <v>6549</v>
      </c>
    </row>
    <row r="1402" spans="9:13" x14ac:dyDescent="0.25">
      <c r="I1402" t="s">
        <v>50</v>
      </c>
      <c r="J1402" t="s">
        <v>2051</v>
      </c>
      <c r="L1402" t="s">
        <v>419</v>
      </c>
      <c r="M1402" t="s">
        <v>6921</v>
      </c>
    </row>
    <row r="1403" spans="9:13" x14ac:dyDescent="0.25">
      <c r="I1403" t="s">
        <v>2926</v>
      </c>
      <c r="J1403" t="s">
        <v>2927</v>
      </c>
      <c r="L1403" t="s">
        <v>423</v>
      </c>
      <c r="M1403" t="s">
        <v>6869</v>
      </c>
    </row>
    <row r="1404" spans="9:13" x14ac:dyDescent="0.25">
      <c r="I1404" t="s">
        <v>329</v>
      </c>
      <c r="J1404" t="s">
        <v>4690</v>
      </c>
      <c r="L1404" t="s">
        <v>7190</v>
      </c>
      <c r="M1404" t="s">
        <v>6687</v>
      </c>
    </row>
    <row r="1405" spans="9:13" x14ac:dyDescent="0.25">
      <c r="I1405" t="s">
        <v>43</v>
      </c>
      <c r="J1405" t="s">
        <v>3800</v>
      </c>
      <c r="L1405" t="s">
        <v>5007</v>
      </c>
      <c r="M1405" t="s">
        <v>5008</v>
      </c>
    </row>
    <row r="1406" spans="9:13" x14ac:dyDescent="0.25">
      <c r="I1406" t="s">
        <v>43</v>
      </c>
      <c r="J1406" t="s">
        <v>4672</v>
      </c>
      <c r="L1406" t="s">
        <v>599</v>
      </c>
      <c r="M1406" t="s">
        <v>5750</v>
      </c>
    </row>
    <row r="1407" spans="9:13" x14ac:dyDescent="0.25">
      <c r="I1407" t="s">
        <v>2759</v>
      </c>
      <c r="J1407" t="s">
        <v>2760</v>
      </c>
      <c r="L1407" t="s">
        <v>6189</v>
      </c>
      <c r="M1407" t="s">
        <v>6214</v>
      </c>
    </row>
    <row r="1408" spans="9:13" x14ac:dyDescent="0.25">
      <c r="I1408" t="s">
        <v>415</v>
      </c>
      <c r="J1408" t="s">
        <v>2034</v>
      </c>
      <c r="L1408" t="s">
        <v>5459</v>
      </c>
      <c r="M1408" t="s">
        <v>5460</v>
      </c>
    </row>
    <row r="1409" spans="9:13" x14ac:dyDescent="0.25">
      <c r="I1409" t="s">
        <v>268</v>
      </c>
      <c r="J1409" t="s">
        <v>1781</v>
      </c>
      <c r="L1409" t="s">
        <v>599</v>
      </c>
      <c r="M1409" t="s">
        <v>7021</v>
      </c>
    </row>
    <row r="1410" spans="9:13" x14ac:dyDescent="0.25">
      <c r="I1410" t="s">
        <v>334</v>
      </c>
      <c r="J1410" t="s">
        <v>3337</v>
      </c>
      <c r="L1410" t="s">
        <v>40</v>
      </c>
      <c r="M1410" t="s">
        <v>5354</v>
      </c>
    </row>
    <row r="1411" spans="9:13" x14ac:dyDescent="0.25">
      <c r="I1411" t="s">
        <v>415</v>
      </c>
      <c r="J1411" t="s">
        <v>1676</v>
      </c>
      <c r="L1411" t="s">
        <v>419</v>
      </c>
      <c r="M1411" t="s">
        <v>7178</v>
      </c>
    </row>
    <row r="1412" spans="9:13" x14ac:dyDescent="0.25">
      <c r="I1412" t="s">
        <v>2394</v>
      </c>
      <c r="J1412" t="s">
        <v>2395</v>
      </c>
      <c r="L1412" t="s">
        <v>19</v>
      </c>
      <c r="M1412" t="s">
        <v>6266</v>
      </c>
    </row>
    <row r="1413" spans="9:13" x14ac:dyDescent="0.25">
      <c r="I1413" t="s">
        <v>67</v>
      </c>
      <c r="J1413" t="s">
        <v>2719</v>
      </c>
      <c r="L1413" t="s">
        <v>423</v>
      </c>
      <c r="M1413" t="s">
        <v>7208</v>
      </c>
    </row>
    <row r="1414" spans="9:13" x14ac:dyDescent="0.25">
      <c r="I1414" t="s">
        <v>567</v>
      </c>
      <c r="J1414" t="s">
        <v>4754</v>
      </c>
      <c r="L1414" t="s">
        <v>268</v>
      </c>
      <c r="M1414" t="s">
        <v>6567</v>
      </c>
    </row>
    <row r="1415" spans="9:13" x14ac:dyDescent="0.25">
      <c r="I1415" t="s">
        <v>309</v>
      </c>
      <c r="J1415" t="s">
        <v>2918</v>
      </c>
      <c r="L1415" t="s">
        <v>415</v>
      </c>
      <c r="M1415" t="s">
        <v>6874</v>
      </c>
    </row>
    <row r="1416" spans="9:13" x14ac:dyDescent="0.25">
      <c r="I1416" t="s">
        <v>268</v>
      </c>
      <c r="J1416" t="s">
        <v>3441</v>
      </c>
      <c r="L1416" t="s">
        <v>374</v>
      </c>
      <c r="M1416" t="s">
        <v>6397</v>
      </c>
    </row>
    <row r="1417" spans="9:13" x14ac:dyDescent="0.25">
      <c r="I1417" t="s">
        <v>1670</v>
      </c>
      <c r="J1417" t="s">
        <v>2933</v>
      </c>
      <c r="L1417" t="s">
        <v>329</v>
      </c>
      <c r="M1417" t="s">
        <v>6389</v>
      </c>
    </row>
    <row r="1418" spans="9:13" x14ac:dyDescent="0.25">
      <c r="I1418" t="s">
        <v>2891</v>
      </c>
      <c r="J1418" t="s">
        <v>4856</v>
      </c>
      <c r="L1418" t="s">
        <v>6522</v>
      </c>
      <c r="M1418" t="s">
        <v>6523</v>
      </c>
    </row>
    <row r="1419" spans="9:13" x14ac:dyDescent="0.25">
      <c r="I1419" t="s">
        <v>51</v>
      </c>
      <c r="J1419" t="s">
        <v>1897</v>
      </c>
      <c r="L1419" t="s">
        <v>484</v>
      </c>
      <c r="M1419" t="s">
        <v>6369</v>
      </c>
    </row>
    <row r="1420" spans="9:13" x14ac:dyDescent="0.25">
      <c r="I1420" t="s">
        <v>44</v>
      </c>
      <c r="J1420" t="s">
        <v>2262</v>
      </c>
      <c r="L1420" t="s">
        <v>268</v>
      </c>
      <c r="M1420" t="s">
        <v>5143</v>
      </c>
    </row>
    <row r="1421" spans="9:13" x14ac:dyDescent="0.25">
      <c r="I1421" t="s">
        <v>415</v>
      </c>
      <c r="J1421" t="s">
        <v>2722</v>
      </c>
      <c r="L1421" t="s">
        <v>423</v>
      </c>
      <c r="M1421" t="s">
        <v>7212</v>
      </c>
    </row>
    <row r="1422" spans="9:13" x14ac:dyDescent="0.25">
      <c r="I1422" t="s">
        <v>99</v>
      </c>
      <c r="J1422" t="s">
        <v>3413</v>
      </c>
      <c r="L1422" t="s">
        <v>329</v>
      </c>
      <c r="M1422" t="s">
        <v>4885</v>
      </c>
    </row>
    <row r="1423" spans="9:13" x14ac:dyDescent="0.25">
      <c r="I1423" t="s">
        <v>268</v>
      </c>
      <c r="J1423" t="s">
        <v>1869</v>
      </c>
      <c r="L1423" t="s">
        <v>268</v>
      </c>
      <c r="M1423" t="s">
        <v>6588</v>
      </c>
    </row>
    <row r="1424" spans="9:13" x14ac:dyDescent="0.25">
      <c r="I1424" t="s">
        <v>1832</v>
      </c>
      <c r="J1424" t="s">
        <v>3214</v>
      </c>
      <c r="L1424" t="s">
        <v>599</v>
      </c>
      <c r="M1424" t="s">
        <v>6880</v>
      </c>
    </row>
    <row r="1425" spans="9:13" x14ac:dyDescent="0.25">
      <c r="I1425" t="s">
        <v>268</v>
      </c>
      <c r="J1425" t="s">
        <v>3795</v>
      </c>
      <c r="L1425" t="s">
        <v>419</v>
      </c>
      <c r="M1425" t="s">
        <v>7203</v>
      </c>
    </row>
    <row r="1426" spans="9:13" x14ac:dyDescent="0.25">
      <c r="I1426" t="s">
        <v>43</v>
      </c>
      <c r="J1426" t="s">
        <v>4371</v>
      </c>
      <c r="L1426" t="s">
        <v>2445</v>
      </c>
      <c r="M1426" t="s">
        <v>5401</v>
      </c>
    </row>
    <row r="1427" spans="9:13" x14ac:dyDescent="0.25">
      <c r="I1427" t="s">
        <v>1750</v>
      </c>
      <c r="J1427" t="s">
        <v>1751</v>
      </c>
      <c r="L1427" t="s">
        <v>5245</v>
      </c>
      <c r="M1427" t="s">
        <v>5246</v>
      </c>
    </row>
    <row r="1428" spans="9:13" x14ac:dyDescent="0.25">
      <c r="I1428" t="s">
        <v>2037</v>
      </c>
      <c r="J1428" t="s">
        <v>3663</v>
      </c>
      <c r="L1428" t="s">
        <v>267</v>
      </c>
      <c r="M1428" t="s">
        <v>5655</v>
      </c>
    </row>
    <row r="1429" spans="9:13" x14ac:dyDescent="0.25">
      <c r="I1429" t="s">
        <v>602</v>
      </c>
      <c r="J1429" t="s">
        <v>3331</v>
      </c>
      <c r="L1429" t="s">
        <v>487</v>
      </c>
      <c r="M1429" t="s">
        <v>7160</v>
      </c>
    </row>
    <row r="1430" spans="9:13" x14ac:dyDescent="0.25">
      <c r="I1430" t="s">
        <v>43</v>
      </c>
      <c r="J1430" t="s">
        <v>4212</v>
      </c>
      <c r="L1430" t="s">
        <v>6964</v>
      </c>
      <c r="M1430" t="s">
        <v>6965</v>
      </c>
    </row>
    <row r="1431" spans="9:13" x14ac:dyDescent="0.25">
      <c r="I1431" t="s">
        <v>599</v>
      </c>
      <c r="J1431" t="s">
        <v>2195</v>
      </c>
      <c r="L1431" t="s">
        <v>719</v>
      </c>
      <c r="M1431" t="s">
        <v>6483</v>
      </c>
    </row>
    <row r="1432" spans="9:13" x14ac:dyDescent="0.25">
      <c r="I1432" t="s">
        <v>268</v>
      </c>
      <c r="J1432" t="s">
        <v>2915</v>
      </c>
      <c r="L1432" t="s">
        <v>2312</v>
      </c>
      <c r="M1432" t="s">
        <v>5313</v>
      </c>
    </row>
    <row r="1433" spans="9:13" x14ac:dyDescent="0.25">
      <c r="I1433" t="s">
        <v>334</v>
      </c>
      <c r="J1433" t="s">
        <v>2862</v>
      </c>
      <c r="L1433" t="s">
        <v>6189</v>
      </c>
      <c r="M1433" t="s">
        <v>6481</v>
      </c>
    </row>
    <row r="1434" spans="9:13" x14ac:dyDescent="0.25">
      <c r="I1434" t="s">
        <v>1917</v>
      </c>
      <c r="J1434" t="s">
        <v>4714</v>
      </c>
      <c r="L1434" t="s">
        <v>268</v>
      </c>
      <c r="M1434" t="s">
        <v>6459</v>
      </c>
    </row>
    <row r="1435" spans="9:13" x14ac:dyDescent="0.25">
      <c r="I1435" t="s">
        <v>267</v>
      </c>
      <c r="J1435" t="s">
        <v>4773</v>
      </c>
      <c r="L1435" t="s">
        <v>5200</v>
      </c>
      <c r="M1435" t="s">
        <v>6357</v>
      </c>
    </row>
    <row r="1436" spans="9:13" x14ac:dyDescent="0.25">
      <c r="I1436" t="s">
        <v>268</v>
      </c>
      <c r="J1436" t="s">
        <v>2835</v>
      </c>
      <c r="L1436" t="s">
        <v>303</v>
      </c>
      <c r="M1436" t="s">
        <v>6928</v>
      </c>
    </row>
    <row r="1437" spans="9:13" x14ac:dyDescent="0.25">
      <c r="I1437" t="s">
        <v>415</v>
      </c>
      <c r="J1437" t="s">
        <v>3283</v>
      </c>
      <c r="L1437" t="s">
        <v>5501</v>
      </c>
      <c r="M1437" t="s">
        <v>5502</v>
      </c>
    </row>
    <row r="1438" spans="9:13" x14ac:dyDescent="0.25">
      <c r="I1438" t="s">
        <v>2848</v>
      </c>
      <c r="J1438" t="s">
        <v>2849</v>
      </c>
      <c r="L1438" t="s">
        <v>719</v>
      </c>
      <c r="M1438" t="s">
        <v>5001</v>
      </c>
    </row>
    <row r="1439" spans="9:13" x14ac:dyDescent="0.25">
      <c r="I1439" t="s">
        <v>102</v>
      </c>
      <c r="J1439" t="s">
        <v>2196</v>
      </c>
      <c r="L1439" t="s">
        <v>509</v>
      </c>
      <c r="M1439" t="s">
        <v>5031</v>
      </c>
    </row>
    <row r="1440" spans="9:13" x14ac:dyDescent="0.25">
      <c r="I1440" t="s">
        <v>102</v>
      </c>
      <c r="J1440" t="s">
        <v>3681</v>
      </c>
      <c r="L1440" t="s">
        <v>419</v>
      </c>
      <c r="M1440" t="s">
        <v>6943</v>
      </c>
    </row>
    <row r="1441" spans="9:13" x14ac:dyDescent="0.25">
      <c r="I1441" t="s">
        <v>334</v>
      </c>
      <c r="J1441" t="s">
        <v>4850</v>
      </c>
      <c r="L1441" t="s">
        <v>130</v>
      </c>
      <c r="M1441" t="s">
        <v>6125</v>
      </c>
    </row>
    <row r="1442" spans="9:13" x14ac:dyDescent="0.25">
      <c r="I1442" t="s">
        <v>2483</v>
      </c>
      <c r="J1442" t="s">
        <v>2484</v>
      </c>
      <c r="L1442" t="s">
        <v>484</v>
      </c>
      <c r="M1442" t="s">
        <v>6299</v>
      </c>
    </row>
    <row r="1443" spans="9:13" x14ac:dyDescent="0.25">
      <c r="I1443" t="s">
        <v>415</v>
      </c>
      <c r="J1443" t="s">
        <v>2132</v>
      </c>
      <c r="L1443" t="s">
        <v>6990</v>
      </c>
      <c r="M1443" t="s">
        <v>6991</v>
      </c>
    </row>
    <row r="1444" spans="9:13" x14ac:dyDescent="0.25">
      <c r="I1444" t="s">
        <v>267</v>
      </c>
      <c r="J1444" t="s">
        <v>2286</v>
      </c>
      <c r="L1444" t="s">
        <v>5159</v>
      </c>
      <c r="M1444" t="s">
        <v>5160</v>
      </c>
    </row>
    <row r="1445" spans="9:13" x14ac:dyDescent="0.25">
      <c r="I1445" t="s">
        <v>415</v>
      </c>
      <c r="J1445" t="s">
        <v>3745</v>
      </c>
      <c r="L1445" t="s">
        <v>5529</v>
      </c>
      <c r="M1445" t="s">
        <v>5530</v>
      </c>
    </row>
    <row r="1446" spans="9:13" x14ac:dyDescent="0.25">
      <c r="I1446" t="s">
        <v>426</v>
      </c>
      <c r="J1446" t="s">
        <v>4107</v>
      </c>
      <c r="L1446" t="s">
        <v>5404</v>
      </c>
      <c r="M1446" t="s">
        <v>5405</v>
      </c>
    </row>
    <row r="1447" spans="9:13" x14ac:dyDescent="0.25">
      <c r="I1447" t="s">
        <v>4003</v>
      </c>
      <c r="J1447" t="s">
        <v>4233</v>
      </c>
      <c r="L1447" t="s">
        <v>130</v>
      </c>
      <c r="M1447" t="s">
        <v>6969</v>
      </c>
    </row>
    <row r="1448" spans="9:13" x14ac:dyDescent="0.25">
      <c r="I1448" t="s">
        <v>2526</v>
      </c>
      <c r="J1448" t="s">
        <v>2527</v>
      </c>
      <c r="L1448" t="s">
        <v>719</v>
      </c>
      <c r="M1448" t="s">
        <v>5067</v>
      </c>
    </row>
    <row r="1449" spans="9:13" x14ac:dyDescent="0.25">
      <c r="I1449" t="s">
        <v>329</v>
      </c>
      <c r="J1449" t="s">
        <v>3403</v>
      </c>
      <c r="L1449" t="s">
        <v>5015</v>
      </c>
      <c r="M1449" t="s">
        <v>5016</v>
      </c>
    </row>
    <row r="1450" spans="9:13" x14ac:dyDescent="0.25">
      <c r="I1450" t="s">
        <v>2464</v>
      </c>
      <c r="J1450" t="s">
        <v>2465</v>
      </c>
      <c r="L1450" t="s">
        <v>5200</v>
      </c>
      <c r="M1450" t="s">
        <v>6344</v>
      </c>
    </row>
    <row r="1451" spans="9:13" x14ac:dyDescent="0.25">
      <c r="I1451" t="s">
        <v>2674</v>
      </c>
      <c r="J1451" t="s">
        <v>2675</v>
      </c>
      <c r="L1451" t="s">
        <v>487</v>
      </c>
      <c r="M1451" t="s">
        <v>6399</v>
      </c>
    </row>
    <row r="1452" spans="9:13" x14ac:dyDescent="0.25">
      <c r="I1452" t="s">
        <v>268</v>
      </c>
      <c r="J1452" t="s">
        <v>4633</v>
      </c>
      <c r="L1452" t="s">
        <v>487</v>
      </c>
      <c r="M1452" t="s">
        <v>6861</v>
      </c>
    </row>
    <row r="1453" spans="9:13" x14ac:dyDescent="0.25">
      <c r="I1453" t="s">
        <v>129</v>
      </c>
      <c r="J1453" t="s">
        <v>2717</v>
      </c>
      <c r="L1453" t="s">
        <v>130</v>
      </c>
      <c r="M1453" t="s">
        <v>5958</v>
      </c>
    </row>
    <row r="1454" spans="9:13" x14ac:dyDescent="0.25">
      <c r="I1454" t="s">
        <v>415</v>
      </c>
      <c r="J1454" t="s">
        <v>3851</v>
      </c>
      <c r="L1454" t="s">
        <v>542</v>
      </c>
      <c r="M1454" t="s">
        <v>6511</v>
      </c>
    </row>
    <row r="1455" spans="9:13" x14ac:dyDescent="0.25">
      <c r="I1455" t="s">
        <v>4063</v>
      </c>
      <c r="J1455" t="s">
        <v>4064</v>
      </c>
      <c r="L1455" t="s">
        <v>268</v>
      </c>
      <c r="M1455" t="s">
        <v>6143</v>
      </c>
    </row>
    <row r="1456" spans="9:13" x14ac:dyDescent="0.25">
      <c r="I1456" t="s">
        <v>102</v>
      </c>
      <c r="J1456" t="s">
        <v>1954</v>
      </c>
      <c r="L1456" t="s">
        <v>719</v>
      </c>
      <c r="M1456" t="s">
        <v>4959</v>
      </c>
    </row>
    <row r="1457" spans="9:13" x14ac:dyDescent="0.25">
      <c r="I1457" t="s">
        <v>97</v>
      </c>
      <c r="J1457" t="s">
        <v>2211</v>
      </c>
      <c r="L1457" t="s">
        <v>329</v>
      </c>
      <c r="M1457" t="s">
        <v>5666</v>
      </c>
    </row>
    <row r="1458" spans="9:13" x14ac:dyDescent="0.25">
      <c r="I1458" t="s">
        <v>267</v>
      </c>
      <c r="J1458" t="s">
        <v>2111</v>
      </c>
      <c r="L1458" t="s">
        <v>599</v>
      </c>
      <c r="M1458" t="s">
        <v>5588</v>
      </c>
    </row>
    <row r="1459" spans="9:13" x14ac:dyDescent="0.25">
      <c r="I1459" t="s">
        <v>2712</v>
      </c>
      <c r="J1459" t="s">
        <v>3027</v>
      </c>
      <c r="L1459" t="s">
        <v>487</v>
      </c>
      <c r="M1459" t="s">
        <v>5152</v>
      </c>
    </row>
    <row r="1460" spans="9:13" x14ac:dyDescent="0.25">
      <c r="I1460" t="s">
        <v>2947</v>
      </c>
      <c r="J1460" t="s">
        <v>2948</v>
      </c>
      <c r="L1460" t="s">
        <v>423</v>
      </c>
      <c r="M1460" t="s">
        <v>6393</v>
      </c>
    </row>
    <row r="1461" spans="9:13" x14ac:dyDescent="0.25">
      <c r="I1461" t="s">
        <v>2325</v>
      </c>
      <c r="J1461" t="s">
        <v>2326</v>
      </c>
      <c r="L1461" t="s">
        <v>1</v>
      </c>
      <c r="M1461" t="s">
        <v>6427</v>
      </c>
    </row>
    <row r="1462" spans="9:13" x14ac:dyDescent="0.25">
      <c r="I1462" t="s">
        <v>327</v>
      </c>
      <c r="J1462" t="s">
        <v>3255</v>
      </c>
      <c r="L1462" t="s">
        <v>6379</v>
      </c>
      <c r="M1462" t="s">
        <v>6380</v>
      </c>
    </row>
    <row r="1463" spans="9:13" x14ac:dyDescent="0.25">
      <c r="I1463" t="s">
        <v>2085</v>
      </c>
      <c r="J1463" t="s">
        <v>2086</v>
      </c>
      <c r="L1463" t="s">
        <v>413</v>
      </c>
      <c r="M1463" t="s">
        <v>6634</v>
      </c>
    </row>
    <row r="1464" spans="9:13" x14ac:dyDescent="0.25">
      <c r="I1464" t="s">
        <v>43</v>
      </c>
      <c r="J1464" t="s">
        <v>2500</v>
      </c>
      <c r="L1464" t="s">
        <v>484</v>
      </c>
      <c r="M1464" t="s">
        <v>7059</v>
      </c>
    </row>
    <row r="1465" spans="9:13" x14ac:dyDescent="0.25">
      <c r="I1465" t="s">
        <v>102</v>
      </c>
      <c r="J1465" t="s">
        <v>1672</v>
      </c>
      <c r="L1465" t="s">
        <v>509</v>
      </c>
      <c r="M1465" t="s">
        <v>5403</v>
      </c>
    </row>
    <row r="1466" spans="9:13" x14ac:dyDescent="0.25">
      <c r="I1466" t="s">
        <v>3866</v>
      </c>
      <c r="J1466" t="s">
        <v>3867</v>
      </c>
      <c r="L1466" t="s">
        <v>484</v>
      </c>
      <c r="M1466" t="s">
        <v>5910</v>
      </c>
    </row>
    <row r="1467" spans="9:13" x14ac:dyDescent="0.25">
      <c r="I1467" t="s">
        <v>4101</v>
      </c>
      <c r="J1467" t="s">
        <v>4102</v>
      </c>
      <c r="L1467" t="s">
        <v>268</v>
      </c>
      <c r="M1467" t="s">
        <v>7105</v>
      </c>
    </row>
    <row r="1468" spans="9:13" x14ac:dyDescent="0.25">
      <c r="I1468" t="s">
        <v>2706</v>
      </c>
      <c r="J1468" t="s">
        <v>3394</v>
      </c>
      <c r="L1468" t="s">
        <v>487</v>
      </c>
      <c r="M1468" t="s">
        <v>6155</v>
      </c>
    </row>
    <row r="1469" spans="9:13" x14ac:dyDescent="0.25">
      <c r="I1469" t="s">
        <v>3892</v>
      </c>
      <c r="J1469" t="s">
        <v>3893</v>
      </c>
      <c r="L1469" t="s">
        <v>484</v>
      </c>
      <c r="M1469" t="s">
        <v>5030</v>
      </c>
    </row>
    <row r="1470" spans="9:13" x14ac:dyDescent="0.25">
      <c r="I1470" t="s">
        <v>356</v>
      </c>
      <c r="J1470" t="s">
        <v>4601</v>
      </c>
      <c r="L1470" t="s">
        <v>268</v>
      </c>
      <c r="M1470" t="s">
        <v>5066</v>
      </c>
    </row>
    <row r="1471" spans="9:13" x14ac:dyDescent="0.25">
      <c r="I1471" t="s">
        <v>67</v>
      </c>
      <c r="J1471" t="s">
        <v>4319</v>
      </c>
      <c r="L1471" t="s">
        <v>130</v>
      </c>
      <c r="M1471" t="s">
        <v>5026</v>
      </c>
    </row>
    <row r="1472" spans="9:13" x14ac:dyDescent="0.25">
      <c r="I1472" t="s">
        <v>334</v>
      </c>
      <c r="J1472" t="s">
        <v>2067</v>
      </c>
      <c r="L1472" t="s">
        <v>4874</v>
      </c>
      <c r="M1472" t="s">
        <v>6041</v>
      </c>
    </row>
    <row r="1473" spans="9:13" x14ac:dyDescent="0.25">
      <c r="I1473" t="s">
        <v>67</v>
      </c>
      <c r="J1473" t="s">
        <v>3515</v>
      </c>
      <c r="L1473" t="s">
        <v>4997</v>
      </c>
      <c r="M1473" t="s">
        <v>5511</v>
      </c>
    </row>
    <row r="1474" spans="9:13" x14ac:dyDescent="0.25">
      <c r="I1474" t="s">
        <v>329</v>
      </c>
      <c r="J1474" t="s">
        <v>3232</v>
      </c>
      <c r="L1474" t="s">
        <v>5599</v>
      </c>
      <c r="M1474" t="s">
        <v>5600</v>
      </c>
    </row>
    <row r="1475" spans="9:13" x14ac:dyDescent="0.25">
      <c r="I1475" t="s">
        <v>415</v>
      </c>
      <c r="J1475" t="s">
        <v>2223</v>
      </c>
      <c r="L1475" t="s">
        <v>6069</v>
      </c>
      <c r="M1475" t="s">
        <v>6070</v>
      </c>
    </row>
    <row r="1476" spans="9:13" x14ac:dyDescent="0.25">
      <c r="I1476" t="s">
        <v>329</v>
      </c>
      <c r="J1476" t="s">
        <v>4393</v>
      </c>
      <c r="L1476" t="s">
        <v>44</v>
      </c>
      <c r="M1476" t="s">
        <v>7171</v>
      </c>
    </row>
    <row r="1477" spans="9:13" x14ac:dyDescent="0.25">
      <c r="I1477" t="s">
        <v>3447</v>
      </c>
      <c r="J1477" t="s">
        <v>4444</v>
      </c>
      <c r="L1477" t="s">
        <v>419</v>
      </c>
      <c r="M1477" t="s">
        <v>6574</v>
      </c>
    </row>
    <row r="1478" spans="9:13" x14ac:dyDescent="0.25">
      <c r="I1478" t="s">
        <v>329</v>
      </c>
      <c r="J1478" t="s">
        <v>1754</v>
      </c>
      <c r="L1478" t="s">
        <v>542</v>
      </c>
      <c r="M1478" t="s">
        <v>5818</v>
      </c>
    </row>
    <row r="1479" spans="9:13" x14ac:dyDescent="0.25">
      <c r="I1479" t="s">
        <v>303</v>
      </c>
      <c r="J1479" t="s">
        <v>1727</v>
      </c>
      <c r="L1479" t="s">
        <v>303</v>
      </c>
      <c r="M1479" t="s">
        <v>6390</v>
      </c>
    </row>
    <row r="1480" spans="9:13" x14ac:dyDescent="0.25">
      <c r="I1480" t="s">
        <v>267</v>
      </c>
      <c r="J1480" t="s">
        <v>2055</v>
      </c>
      <c r="L1480" t="s">
        <v>268</v>
      </c>
      <c r="M1480" t="s">
        <v>4925</v>
      </c>
    </row>
    <row r="1481" spans="9:13" x14ac:dyDescent="0.25">
      <c r="I1481" t="s">
        <v>415</v>
      </c>
      <c r="J1481" t="s">
        <v>4342</v>
      </c>
      <c r="L1481" t="s">
        <v>41</v>
      </c>
      <c r="M1481" t="s">
        <v>6362</v>
      </c>
    </row>
    <row r="1482" spans="9:13" x14ac:dyDescent="0.25">
      <c r="I1482" t="s">
        <v>43</v>
      </c>
      <c r="J1482" t="s">
        <v>3685</v>
      </c>
      <c r="L1482" t="s">
        <v>487</v>
      </c>
      <c r="M1482" t="s">
        <v>6829</v>
      </c>
    </row>
    <row r="1483" spans="9:13" x14ac:dyDescent="0.25">
      <c r="I1483" t="s">
        <v>303</v>
      </c>
      <c r="J1483" t="s">
        <v>3988</v>
      </c>
      <c r="L1483" t="s">
        <v>6496</v>
      </c>
      <c r="M1483" t="s">
        <v>6497</v>
      </c>
    </row>
    <row r="1484" spans="9:13" x14ac:dyDescent="0.25">
      <c r="I1484" t="s">
        <v>2787</v>
      </c>
      <c r="J1484" t="s">
        <v>2788</v>
      </c>
      <c r="L1484" t="s">
        <v>303</v>
      </c>
      <c r="M1484" t="s">
        <v>6603</v>
      </c>
    </row>
    <row r="1485" spans="9:13" x14ac:dyDescent="0.25">
      <c r="I1485" t="s">
        <v>268</v>
      </c>
      <c r="J1485" t="s">
        <v>3258</v>
      </c>
      <c r="L1485" t="s">
        <v>5476</v>
      </c>
      <c r="M1485" t="s">
        <v>4897</v>
      </c>
    </row>
    <row r="1486" spans="9:13" x14ac:dyDescent="0.25">
      <c r="I1486" t="s">
        <v>268</v>
      </c>
      <c r="J1486" t="s">
        <v>3238</v>
      </c>
      <c r="L1486" t="s">
        <v>329</v>
      </c>
      <c r="M1486" t="s">
        <v>6605</v>
      </c>
    </row>
    <row r="1487" spans="9:13" x14ac:dyDescent="0.25">
      <c r="I1487" t="s">
        <v>43</v>
      </c>
      <c r="J1487" t="s">
        <v>1749</v>
      </c>
      <c r="L1487" t="s">
        <v>268</v>
      </c>
      <c r="M1487" t="s">
        <v>5300</v>
      </c>
    </row>
    <row r="1488" spans="9:13" x14ac:dyDescent="0.25">
      <c r="I1488" t="s">
        <v>2241</v>
      </c>
      <c r="J1488" t="s">
        <v>3711</v>
      </c>
      <c r="L1488" t="s">
        <v>468</v>
      </c>
      <c r="M1488" t="s">
        <v>6257</v>
      </c>
    </row>
    <row r="1489" spans="9:13" x14ac:dyDescent="0.25">
      <c r="I1489" t="s">
        <v>268</v>
      </c>
      <c r="J1489" t="s">
        <v>2539</v>
      </c>
      <c r="L1489" t="s">
        <v>356</v>
      </c>
      <c r="M1489" t="s">
        <v>5235</v>
      </c>
    </row>
    <row r="1490" spans="9:13" x14ac:dyDescent="0.25">
      <c r="I1490" t="s">
        <v>129</v>
      </c>
      <c r="J1490" t="s">
        <v>2318</v>
      </c>
      <c r="L1490" t="s">
        <v>484</v>
      </c>
      <c r="M1490" t="s">
        <v>6879</v>
      </c>
    </row>
    <row r="1491" spans="9:13" x14ac:dyDescent="0.25">
      <c r="I1491" t="s">
        <v>129</v>
      </c>
      <c r="J1491" t="s">
        <v>4248</v>
      </c>
      <c r="L1491" t="s">
        <v>44</v>
      </c>
      <c r="M1491" t="s">
        <v>5673</v>
      </c>
    </row>
    <row r="1492" spans="9:13" x14ac:dyDescent="0.25">
      <c r="I1492" t="s">
        <v>268</v>
      </c>
      <c r="J1492" t="s">
        <v>4012</v>
      </c>
      <c r="L1492" t="s">
        <v>599</v>
      </c>
      <c r="M1492" t="s">
        <v>6191</v>
      </c>
    </row>
    <row r="1493" spans="9:13" x14ac:dyDescent="0.25">
      <c r="I1493" t="s">
        <v>4332</v>
      </c>
      <c r="J1493" t="s">
        <v>4333</v>
      </c>
      <c r="L1493" t="s">
        <v>484</v>
      </c>
      <c r="M1493" t="s">
        <v>4906</v>
      </c>
    </row>
    <row r="1494" spans="9:13" x14ac:dyDescent="0.25">
      <c r="I1494" t="s">
        <v>1750</v>
      </c>
      <c r="J1494" t="s">
        <v>1898</v>
      </c>
      <c r="L1494" t="s">
        <v>329</v>
      </c>
      <c r="M1494" t="s">
        <v>5517</v>
      </c>
    </row>
    <row r="1495" spans="9:13" x14ac:dyDescent="0.25">
      <c r="I1495" t="s">
        <v>415</v>
      </c>
      <c r="J1495" t="s">
        <v>3601</v>
      </c>
      <c r="L1495" t="s">
        <v>5546</v>
      </c>
      <c r="M1495" t="s">
        <v>5547</v>
      </c>
    </row>
    <row r="1496" spans="9:13" x14ac:dyDescent="0.25">
      <c r="I1496" t="s">
        <v>567</v>
      </c>
      <c r="J1496" t="s">
        <v>3557</v>
      </c>
      <c r="L1496" t="s">
        <v>10</v>
      </c>
      <c r="M1496" t="s">
        <v>6894</v>
      </c>
    </row>
    <row r="1497" spans="9:13" x14ac:dyDescent="0.25">
      <c r="I1497" t="s">
        <v>40</v>
      </c>
      <c r="J1497" t="s">
        <v>4655</v>
      </c>
      <c r="L1497" t="s">
        <v>329</v>
      </c>
      <c r="M1497" t="s">
        <v>5724</v>
      </c>
    </row>
    <row r="1498" spans="9:13" x14ac:dyDescent="0.25">
      <c r="I1498" t="s">
        <v>3447</v>
      </c>
      <c r="J1498" t="s">
        <v>3448</v>
      </c>
      <c r="L1498" t="s">
        <v>2566</v>
      </c>
      <c r="M1498" t="s">
        <v>7189</v>
      </c>
    </row>
    <row r="1499" spans="9:13" x14ac:dyDescent="0.25">
      <c r="I1499" t="s">
        <v>426</v>
      </c>
      <c r="J1499" t="s">
        <v>4443</v>
      </c>
      <c r="L1499" t="s">
        <v>4917</v>
      </c>
      <c r="M1499" t="s">
        <v>4918</v>
      </c>
    </row>
    <row r="1500" spans="9:13" x14ac:dyDescent="0.25">
      <c r="I1500" t="s">
        <v>426</v>
      </c>
      <c r="J1500" t="s">
        <v>2753</v>
      </c>
      <c r="L1500" t="s">
        <v>5793</v>
      </c>
      <c r="M1500" t="s">
        <v>4918</v>
      </c>
    </row>
    <row r="1501" spans="9:13" x14ac:dyDescent="0.25">
      <c r="I1501" t="s">
        <v>3866</v>
      </c>
      <c r="J1501" t="s">
        <v>4053</v>
      </c>
      <c r="L1501" t="s">
        <v>414</v>
      </c>
      <c r="M1501" t="s">
        <v>6401</v>
      </c>
    </row>
    <row r="1502" spans="9:13" x14ac:dyDescent="0.25">
      <c r="I1502" t="s">
        <v>415</v>
      </c>
      <c r="J1502" t="s">
        <v>2268</v>
      </c>
      <c r="L1502" t="s">
        <v>268</v>
      </c>
      <c r="M1502" t="s">
        <v>6006</v>
      </c>
    </row>
    <row r="1503" spans="9:13" x14ac:dyDescent="0.25">
      <c r="I1503" t="s">
        <v>43</v>
      </c>
      <c r="J1503" t="s">
        <v>3734</v>
      </c>
      <c r="L1503" t="s">
        <v>329</v>
      </c>
      <c r="M1503" t="s">
        <v>5416</v>
      </c>
    </row>
    <row r="1504" spans="9:13" x14ac:dyDescent="0.25">
      <c r="I1504" t="s">
        <v>99</v>
      </c>
      <c r="J1504" t="s">
        <v>4392</v>
      </c>
      <c r="L1504" t="s">
        <v>268</v>
      </c>
      <c r="M1504" t="s">
        <v>6335</v>
      </c>
    </row>
    <row r="1505" spans="9:13" x14ac:dyDescent="0.25">
      <c r="I1505" t="s">
        <v>41</v>
      </c>
      <c r="J1505" t="s">
        <v>2013</v>
      </c>
      <c r="L1505" t="s">
        <v>268</v>
      </c>
      <c r="M1505" t="s">
        <v>5368</v>
      </c>
    </row>
    <row r="1506" spans="9:13" x14ac:dyDescent="0.25">
      <c r="I1506" t="s">
        <v>2071</v>
      </c>
      <c r="J1506" t="s">
        <v>2845</v>
      </c>
      <c r="L1506" t="s">
        <v>329</v>
      </c>
      <c r="M1506" t="s">
        <v>7036</v>
      </c>
    </row>
    <row r="1507" spans="9:13" x14ac:dyDescent="0.25">
      <c r="I1507" t="s">
        <v>1</v>
      </c>
      <c r="J1507" t="s">
        <v>1963</v>
      </c>
      <c r="L1507" t="s">
        <v>44</v>
      </c>
      <c r="M1507" t="s">
        <v>5278</v>
      </c>
    </row>
    <row r="1508" spans="9:13" x14ac:dyDescent="0.25">
      <c r="I1508" t="s">
        <v>43</v>
      </c>
      <c r="J1508" t="s">
        <v>1712</v>
      </c>
      <c r="L1508" t="s">
        <v>4923</v>
      </c>
      <c r="M1508" t="s">
        <v>4924</v>
      </c>
    </row>
    <row r="1509" spans="9:13" x14ac:dyDescent="0.25">
      <c r="I1509" t="s">
        <v>2712</v>
      </c>
      <c r="J1509" t="s">
        <v>4225</v>
      </c>
      <c r="L1509" t="s">
        <v>303</v>
      </c>
      <c r="M1509" t="s">
        <v>7078</v>
      </c>
    </row>
    <row r="1510" spans="9:13" x14ac:dyDescent="0.25">
      <c r="I1510" t="s">
        <v>3447</v>
      </c>
      <c r="J1510" t="s">
        <v>3974</v>
      </c>
      <c r="L1510" t="s">
        <v>303</v>
      </c>
      <c r="M1510" t="s">
        <v>5565</v>
      </c>
    </row>
    <row r="1511" spans="9:13" x14ac:dyDescent="0.25">
      <c r="I1511" t="s">
        <v>25</v>
      </c>
      <c r="J1511" t="s">
        <v>3534</v>
      </c>
      <c r="L1511" t="s">
        <v>582</v>
      </c>
      <c r="M1511" t="s">
        <v>6163</v>
      </c>
    </row>
    <row r="1512" spans="9:13" x14ac:dyDescent="0.25">
      <c r="I1512" t="s">
        <v>415</v>
      </c>
      <c r="J1512" t="s">
        <v>2377</v>
      </c>
      <c r="L1512" t="s">
        <v>41</v>
      </c>
      <c r="M1512" t="s">
        <v>7111</v>
      </c>
    </row>
    <row r="1513" spans="9:13" x14ac:dyDescent="0.25">
      <c r="I1513" t="s">
        <v>599</v>
      </c>
      <c r="J1513" t="s">
        <v>4157</v>
      </c>
      <c r="L1513" t="s">
        <v>5434</v>
      </c>
      <c r="M1513" t="s">
        <v>6413</v>
      </c>
    </row>
    <row r="1514" spans="9:13" x14ac:dyDescent="0.25">
      <c r="I1514" t="s">
        <v>43</v>
      </c>
      <c r="J1514" t="s">
        <v>4073</v>
      </c>
      <c r="L1514" t="s">
        <v>5423</v>
      </c>
      <c r="M1514" t="s">
        <v>5424</v>
      </c>
    </row>
    <row r="1515" spans="9:13" x14ac:dyDescent="0.25">
      <c r="I1515" t="s">
        <v>334</v>
      </c>
      <c r="J1515" t="s">
        <v>2728</v>
      </c>
      <c r="L1515" t="s">
        <v>303</v>
      </c>
      <c r="M1515" t="s">
        <v>6535</v>
      </c>
    </row>
    <row r="1516" spans="9:13" x14ac:dyDescent="0.25">
      <c r="I1516" t="s">
        <v>334</v>
      </c>
      <c r="J1516" t="s">
        <v>2502</v>
      </c>
      <c r="L1516" t="s">
        <v>4917</v>
      </c>
      <c r="M1516" t="s">
        <v>4965</v>
      </c>
    </row>
    <row r="1517" spans="9:13" x14ac:dyDescent="0.25">
      <c r="I1517" t="s">
        <v>11</v>
      </c>
      <c r="J1517" t="s">
        <v>2386</v>
      </c>
      <c r="L1517" t="s">
        <v>5793</v>
      </c>
      <c r="M1517" t="s">
        <v>4965</v>
      </c>
    </row>
    <row r="1518" spans="9:13" x14ac:dyDescent="0.25">
      <c r="I1518" t="s">
        <v>268</v>
      </c>
      <c r="J1518" t="s">
        <v>3577</v>
      </c>
      <c r="L1518" t="s">
        <v>419</v>
      </c>
      <c r="M1518" t="s">
        <v>4902</v>
      </c>
    </row>
    <row r="1519" spans="9:13" x14ac:dyDescent="0.25">
      <c r="I1519" t="s">
        <v>4648</v>
      </c>
      <c r="J1519" t="s">
        <v>4649</v>
      </c>
      <c r="L1519" t="s">
        <v>5364</v>
      </c>
      <c r="M1519" t="s">
        <v>5365</v>
      </c>
    </row>
    <row r="1520" spans="9:13" x14ac:dyDescent="0.25">
      <c r="I1520" t="s">
        <v>426</v>
      </c>
      <c r="J1520" t="s">
        <v>3330</v>
      </c>
      <c r="L1520" t="s">
        <v>12</v>
      </c>
      <c r="M1520" t="s">
        <v>5952</v>
      </c>
    </row>
    <row r="1521" spans="9:13" x14ac:dyDescent="0.25">
      <c r="I1521" t="s">
        <v>2506</v>
      </c>
      <c r="J1521" t="s">
        <v>2507</v>
      </c>
      <c r="L1521" t="s">
        <v>25</v>
      </c>
      <c r="M1521" t="s">
        <v>5898</v>
      </c>
    </row>
    <row r="1522" spans="9:13" x14ac:dyDescent="0.25">
      <c r="I1522" t="s">
        <v>327</v>
      </c>
      <c r="J1522" t="s">
        <v>3428</v>
      </c>
      <c r="L1522" t="s">
        <v>303</v>
      </c>
      <c r="M1522" t="s">
        <v>6903</v>
      </c>
    </row>
    <row r="1523" spans="9:13" x14ac:dyDescent="0.25">
      <c r="I1523" t="s">
        <v>267</v>
      </c>
      <c r="J1523" t="s">
        <v>4266</v>
      </c>
      <c r="L1523" t="s">
        <v>40</v>
      </c>
      <c r="M1523" t="s">
        <v>7138</v>
      </c>
    </row>
    <row r="1524" spans="9:13" x14ac:dyDescent="0.25">
      <c r="I1524" t="s">
        <v>2588</v>
      </c>
      <c r="J1524" t="s">
        <v>2589</v>
      </c>
      <c r="L1524" t="s">
        <v>303</v>
      </c>
      <c r="M1524" t="s">
        <v>6377</v>
      </c>
    </row>
    <row r="1525" spans="9:13" x14ac:dyDescent="0.25">
      <c r="I1525" t="s">
        <v>97</v>
      </c>
      <c r="J1525" t="s">
        <v>4317</v>
      </c>
      <c r="L1525" t="s">
        <v>268</v>
      </c>
      <c r="M1525" t="s">
        <v>5748</v>
      </c>
    </row>
    <row r="1526" spans="9:13" x14ac:dyDescent="0.25">
      <c r="I1526" t="s">
        <v>102</v>
      </c>
      <c r="J1526" t="s">
        <v>3854</v>
      </c>
      <c r="L1526" t="s">
        <v>41</v>
      </c>
      <c r="M1526" t="s">
        <v>5051</v>
      </c>
    </row>
    <row r="1527" spans="9:13" x14ac:dyDescent="0.25">
      <c r="I1527" t="s">
        <v>43</v>
      </c>
      <c r="J1527" t="s">
        <v>1903</v>
      </c>
      <c r="L1527" t="s">
        <v>4883</v>
      </c>
      <c r="M1527" t="s">
        <v>5171</v>
      </c>
    </row>
    <row r="1528" spans="9:13" x14ac:dyDescent="0.25">
      <c r="I1528" t="s">
        <v>49</v>
      </c>
      <c r="J1528" t="s">
        <v>3055</v>
      </c>
      <c r="L1528" t="s">
        <v>484</v>
      </c>
      <c r="M1528" t="s">
        <v>5938</v>
      </c>
    </row>
    <row r="1529" spans="9:13" x14ac:dyDescent="0.25">
      <c r="I1529" t="s">
        <v>129</v>
      </c>
      <c r="J1529" t="s">
        <v>2213</v>
      </c>
      <c r="L1529" t="s">
        <v>6017</v>
      </c>
      <c r="M1529" t="s">
        <v>6018</v>
      </c>
    </row>
    <row r="1530" spans="9:13" x14ac:dyDescent="0.25">
      <c r="I1530" t="s">
        <v>415</v>
      </c>
      <c r="J1530" t="s">
        <v>4797</v>
      </c>
      <c r="L1530" t="s">
        <v>484</v>
      </c>
      <c r="M1530" t="s">
        <v>6534</v>
      </c>
    </row>
    <row r="1531" spans="9:13" x14ac:dyDescent="0.25">
      <c r="I1531" t="s">
        <v>43</v>
      </c>
      <c r="J1531" t="s">
        <v>4760</v>
      </c>
      <c r="L1531" t="s">
        <v>4883</v>
      </c>
      <c r="M1531" t="s">
        <v>5263</v>
      </c>
    </row>
    <row r="1532" spans="9:13" x14ac:dyDescent="0.25">
      <c r="I1532" t="s">
        <v>831</v>
      </c>
      <c r="J1532" t="s">
        <v>3651</v>
      </c>
      <c r="L1532" t="s">
        <v>4864</v>
      </c>
      <c r="M1532" t="s">
        <v>4865</v>
      </c>
    </row>
    <row r="1533" spans="9:13" x14ac:dyDescent="0.25">
      <c r="I1533" t="s">
        <v>378</v>
      </c>
      <c r="J1533" t="s">
        <v>4517</v>
      </c>
      <c r="L1533" t="s">
        <v>7004</v>
      </c>
      <c r="M1533" t="s">
        <v>7005</v>
      </c>
    </row>
    <row r="1534" spans="9:13" x14ac:dyDescent="0.25">
      <c r="I1534" t="s">
        <v>329</v>
      </c>
      <c r="J1534" t="s">
        <v>2888</v>
      </c>
      <c r="L1534" t="s">
        <v>4883</v>
      </c>
      <c r="M1534" t="s">
        <v>5644</v>
      </c>
    </row>
    <row r="1535" spans="9:13" x14ac:dyDescent="0.25">
      <c r="I1535" t="s">
        <v>267</v>
      </c>
      <c r="J1535" t="s">
        <v>2452</v>
      </c>
      <c r="L1535" t="s">
        <v>4883</v>
      </c>
      <c r="M1535" t="s">
        <v>5522</v>
      </c>
    </row>
    <row r="1536" spans="9:13" x14ac:dyDescent="0.25">
      <c r="I1536" t="s">
        <v>415</v>
      </c>
      <c r="J1536" t="s">
        <v>4753</v>
      </c>
      <c r="L1536" t="s">
        <v>5083</v>
      </c>
      <c r="M1536" t="s">
        <v>5084</v>
      </c>
    </row>
    <row r="1537" spans="9:13" x14ac:dyDescent="0.25">
      <c r="I1537" t="s">
        <v>26</v>
      </c>
      <c r="J1537" t="s">
        <v>3599</v>
      </c>
      <c r="L1537" t="s">
        <v>329</v>
      </c>
      <c r="M1537" t="s">
        <v>5798</v>
      </c>
    </row>
    <row r="1538" spans="9:13" x14ac:dyDescent="0.25">
      <c r="I1538" t="s">
        <v>2531</v>
      </c>
      <c r="J1538" t="s">
        <v>2532</v>
      </c>
      <c r="L1538" t="s">
        <v>50</v>
      </c>
      <c r="M1538" t="s">
        <v>4870</v>
      </c>
    </row>
    <row r="1539" spans="9:13" x14ac:dyDescent="0.25">
      <c r="I1539" t="s">
        <v>3377</v>
      </c>
      <c r="J1539" t="s">
        <v>3378</v>
      </c>
      <c r="L1539" t="s">
        <v>484</v>
      </c>
      <c r="M1539" t="s">
        <v>6805</v>
      </c>
    </row>
    <row r="1540" spans="9:13" x14ac:dyDescent="0.25">
      <c r="I1540" t="s">
        <v>267</v>
      </c>
      <c r="J1540" t="s">
        <v>2574</v>
      </c>
      <c r="L1540" t="s">
        <v>542</v>
      </c>
      <c r="M1540" t="s">
        <v>5487</v>
      </c>
    </row>
    <row r="1541" spans="9:13" x14ac:dyDescent="0.25">
      <c r="I1541" t="s">
        <v>100</v>
      </c>
      <c r="J1541" t="s">
        <v>3668</v>
      </c>
      <c r="L1541" t="s">
        <v>294</v>
      </c>
      <c r="M1541" t="s">
        <v>6665</v>
      </c>
    </row>
    <row r="1542" spans="9:13" x14ac:dyDescent="0.25">
      <c r="I1542" t="s">
        <v>3252</v>
      </c>
      <c r="J1542" t="s">
        <v>3253</v>
      </c>
      <c r="L1542" t="s">
        <v>419</v>
      </c>
      <c r="M1542" t="s">
        <v>5945</v>
      </c>
    </row>
    <row r="1543" spans="9:13" x14ac:dyDescent="0.25">
      <c r="I1543" t="s">
        <v>3447</v>
      </c>
      <c r="J1543" t="s">
        <v>4732</v>
      </c>
      <c r="L1543" t="s">
        <v>582</v>
      </c>
      <c r="M1543" t="s">
        <v>5005</v>
      </c>
    </row>
    <row r="1544" spans="9:13" x14ac:dyDescent="0.25">
      <c r="I1544" t="s">
        <v>1832</v>
      </c>
      <c r="J1544" t="s">
        <v>1833</v>
      </c>
      <c r="L1544" t="s">
        <v>327</v>
      </c>
      <c r="M1544" t="s">
        <v>6598</v>
      </c>
    </row>
    <row r="1545" spans="9:13" x14ac:dyDescent="0.25">
      <c r="I1545" t="s">
        <v>329</v>
      </c>
      <c r="J1545" t="s">
        <v>4794</v>
      </c>
      <c r="L1545" t="s">
        <v>327</v>
      </c>
      <c r="M1545" t="s">
        <v>6164</v>
      </c>
    </row>
    <row r="1546" spans="9:13" x14ac:dyDescent="0.25">
      <c r="I1546" t="s">
        <v>2712</v>
      </c>
      <c r="J1546" t="s">
        <v>2713</v>
      </c>
      <c r="L1546" t="s">
        <v>327</v>
      </c>
      <c r="M1546" t="s">
        <v>7202</v>
      </c>
    </row>
    <row r="1547" spans="9:13" x14ac:dyDescent="0.25">
      <c r="I1547" t="s">
        <v>1768</v>
      </c>
      <c r="J1547" t="s">
        <v>1769</v>
      </c>
      <c r="L1547" t="s">
        <v>329</v>
      </c>
      <c r="M1547" t="s">
        <v>5264</v>
      </c>
    </row>
    <row r="1548" spans="9:13" x14ac:dyDescent="0.25">
      <c r="I1548" t="s">
        <v>415</v>
      </c>
      <c r="J1548" t="s">
        <v>4775</v>
      </c>
      <c r="L1548" t="s">
        <v>268</v>
      </c>
      <c r="M1548" t="s">
        <v>5105</v>
      </c>
    </row>
    <row r="1549" spans="9:13" x14ac:dyDescent="0.25">
      <c r="I1549" t="s">
        <v>1746</v>
      </c>
      <c r="J1549" t="s">
        <v>1747</v>
      </c>
      <c r="L1549" t="s">
        <v>329</v>
      </c>
      <c r="M1549" t="s">
        <v>6677</v>
      </c>
    </row>
    <row r="1550" spans="9:13" x14ac:dyDescent="0.25">
      <c r="I1550" t="s">
        <v>4429</v>
      </c>
      <c r="J1550" t="s">
        <v>4430</v>
      </c>
      <c r="L1550" t="s">
        <v>268</v>
      </c>
      <c r="M1550" t="s">
        <v>5068</v>
      </c>
    </row>
    <row r="1551" spans="9:13" x14ac:dyDescent="0.25">
      <c r="I1551" t="s">
        <v>40</v>
      </c>
      <c r="J1551" t="s">
        <v>3015</v>
      </c>
      <c r="L1551" t="s">
        <v>268</v>
      </c>
      <c r="M1551" t="s">
        <v>6650</v>
      </c>
    </row>
    <row r="1552" spans="9:13" x14ac:dyDescent="0.25">
      <c r="I1552" t="s">
        <v>2025</v>
      </c>
      <c r="J1552" t="s">
        <v>2026</v>
      </c>
      <c r="L1552" t="s">
        <v>25</v>
      </c>
      <c r="M1552" t="s">
        <v>6545</v>
      </c>
    </row>
    <row r="1553" spans="9:13" x14ac:dyDescent="0.25">
      <c r="I1553" t="s">
        <v>3246</v>
      </c>
      <c r="J1553" t="s">
        <v>3247</v>
      </c>
      <c r="L1553" t="s">
        <v>41</v>
      </c>
      <c r="M1553" t="s">
        <v>6161</v>
      </c>
    </row>
    <row r="1554" spans="9:13" x14ac:dyDescent="0.25">
      <c r="I1554" t="s">
        <v>2121</v>
      </c>
      <c r="J1554" t="s">
        <v>3975</v>
      </c>
      <c r="L1554" t="s">
        <v>41</v>
      </c>
      <c r="M1554" t="s">
        <v>6918</v>
      </c>
    </row>
    <row r="1555" spans="9:13" x14ac:dyDescent="0.25">
      <c r="I1555" t="s">
        <v>415</v>
      </c>
      <c r="J1555" t="s">
        <v>1765</v>
      </c>
      <c r="L1555" t="s">
        <v>268</v>
      </c>
      <c r="M1555" t="s">
        <v>6515</v>
      </c>
    </row>
    <row r="1556" spans="9:13" x14ac:dyDescent="0.25">
      <c r="I1556" t="s">
        <v>599</v>
      </c>
      <c r="J1556" t="s">
        <v>4828</v>
      </c>
      <c r="L1556" t="s">
        <v>41</v>
      </c>
      <c r="M1556" t="s">
        <v>6007</v>
      </c>
    </row>
    <row r="1557" spans="9:13" x14ac:dyDescent="0.25">
      <c r="I1557" t="s">
        <v>1</v>
      </c>
      <c r="J1557" t="s">
        <v>2152</v>
      </c>
      <c r="L1557" t="s">
        <v>325</v>
      </c>
      <c r="M1557" t="s">
        <v>6755</v>
      </c>
    </row>
    <row r="1558" spans="9:13" x14ac:dyDescent="0.25">
      <c r="I1558" t="s">
        <v>129</v>
      </c>
      <c r="J1558" t="s">
        <v>4190</v>
      </c>
      <c r="L1558" t="s">
        <v>602</v>
      </c>
      <c r="M1558" t="s">
        <v>7147</v>
      </c>
    </row>
    <row r="1559" spans="9:13" x14ac:dyDescent="0.25">
      <c r="I1559" t="s">
        <v>129</v>
      </c>
      <c r="J1559" t="s">
        <v>1837</v>
      </c>
      <c r="L1559" t="s">
        <v>487</v>
      </c>
      <c r="M1559" t="s">
        <v>5304</v>
      </c>
    </row>
    <row r="1560" spans="9:13" x14ac:dyDescent="0.25">
      <c r="I1560" t="s">
        <v>268</v>
      </c>
      <c r="J1560" t="s">
        <v>4651</v>
      </c>
      <c r="L1560" t="s">
        <v>329</v>
      </c>
      <c r="M1560" t="s">
        <v>6537</v>
      </c>
    </row>
    <row r="1561" spans="9:13" x14ac:dyDescent="0.25">
      <c r="I1561" t="s">
        <v>329</v>
      </c>
      <c r="J1561" t="s">
        <v>4056</v>
      </c>
      <c r="L1561" t="s">
        <v>297</v>
      </c>
      <c r="M1561" t="s">
        <v>4894</v>
      </c>
    </row>
    <row r="1562" spans="9:13" x14ac:dyDescent="0.25">
      <c r="I1562" t="s">
        <v>415</v>
      </c>
      <c r="J1562" t="s">
        <v>2205</v>
      </c>
      <c r="L1562" t="s">
        <v>287</v>
      </c>
      <c r="M1562" t="s">
        <v>5107</v>
      </c>
    </row>
    <row r="1563" spans="9:13" x14ac:dyDescent="0.25">
      <c r="I1563" t="s">
        <v>356</v>
      </c>
      <c r="J1563" t="s">
        <v>4509</v>
      </c>
      <c r="L1563" t="s">
        <v>268</v>
      </c>
      <c r="M1563" t="s">
        <v>6234</v>
      </c>
    </row>
    <row r="1564" spans="9:13" x14ac:dyDescent="0.25">
      <c r="I1564" t="s">
        <v>3627</v>
      </c>
      <c r="J1564" t="s">
        <v>3628</v>
      </c>
      <c r="L1564" t="s">
        <v>708</v>
      </c>
      <c r="M1564" t="s">
        <v>6302</v>
      </c>
    </row>
    <row r="1565" spans="9:13" x14ac:dyDescent="0.25">
      <c r="I1565" t="s">
        <v>3303</v>
      </c>
      <c r="J1565" t="s">
        <v>3304</v>
      </c>
      <c r="L1565" t="s">
        <v>329</v>
      </c>
      <c r="M1565" t="s">
        <v>6658</v>
      </c>
    </row>
    <row r="1566" spans="9:13" x14ac:dyDescent="0.25">
      <c r="I1566" t="s">
        <v>322</v>
      </c>
      <c r="J1566" t="s">
        <v>3173</v>
      </c>
      <c r="L1566" t="s">
        <v>329</v>
      </c>
      <c r="M1566" t="s">
        <v>5254</v>
      </c>
    </row>
    <row r="1567" spans="9:13" x14ac:dyDescent="0.25">
      <c r="I1567" t="s">
        <v>2126</v>
      </c>
      <c r="J1567" t="s">
        <v>2127</v>
      </c>
      <c r="L1567" t="s">
        <v>41</v>
      </c>
      <c r="M1567" t="s">
        <v>7060</v>
      </c>
    </row>
    <row r="1568" spans="9:13" x14ac:dyDescent="0.25">
      <c r="I1568" t="s">
        <v>12</v>
      </c>
      <c r="J1568" t="s">
        <v>4802</v>
      </c>
      <c r="L1568" t="s">
        <v>329</v>
      </c>
      <c r="M1568" t="s">
        <v>4886</v>
      </c>
    </row>
    <row r="1569" spans="9:13" x14ac:dyDescent="0.25">
      <c r="I1569" t="s">
        <v>415</v>
      </c>
      <c r="J1569" t="s">
        <v>3639</v>
      </c>
      <c r="L1569" t="s">
        <v>4883</v>
      </c>
      <c r="M1569" t="s">
        <v>5022</v>
      </c>
    </row>
    <row r="1570" spans="9:13" x14ac:dyDescent="0.25">
      <c r="I1570" t="s">
        <v>415</v>
      </c>
      <c r="J1570" t="s">
        <v>2485</v>
      </c>
      <c r="L1570" t="s">
        <v>130</v>
      </c>
      <c r="M1570" t="s">
        <v>5845</v>
      </c>
    </row>
    <row r="1571" spans="9:13" x14ac:dyDescent="0.25">
      <c r="I1571" t="s">
        <v>3396</v>
      </c>
      <c r="J1571" t="s">
        <v>3397</v>
      </c>
      <c r="L1571" t="s">
        <v>130</v>
      </c>
      <c r="M1571" t="s">
        <v>5632</v>
      </c>
    </row>
    <row r="1572" spans="9:13" x14ac:dyDescent="0.25">
      <c r="I1572" t="s">
        <v>3215</v>
      </c>
      <c r="J1572" t="s">
        <v>3216</v>
      </c>
      <c r="L1572" t="s">
        <v>800</v>
      </c>
      <c r="M1572" t="s">
        <v>6946</v>
      </c>
    </row>
    <row r="1573" spans="9:13" x14ac:dyDescent="0.25">
      <c r="I1573" t="s">
        <v>2909</v>
      </c>
      <c r="J1573" t="s">
        <v>3369</v>
      </c>
      <c r="L1573" t="s">
        <v>130</v>
      </c>
      <c r="M1573" t="s">
        <v>6975</v>
      </c>
    </row>
    <row r="1574" spans="9:13" x14ac:dyDescent="0.25">
      <c r="I1574" t="s">
        <v>327</v>
      </c>
      <c r="J1574" t="s">
        <v>2838</v>
      </c>
      <c r="L1574" t="s">
        <v>4917</v>
      </c>
      <c r="M1574" t="s">
        <v>5543</v>
      </c>
    </row>
    <row r="1575" spans="9:13" x14ac:dyDescent="0.25">
      <c r="I1575" t="s">
        <v>2121</v>
      </c>
      <c r="J1575" t="s">
        <v>4007</v>
      </c>
      <c r="L1575" t="s">
        <v>5793</v>
      </c>
      <c r="M1575" t="s">
        <v>5543</v>
      </c>
    </row>
    <row r="1576" spans="9:13" x14ac:dyDescent="0.25">
      <c r="I1576" t="s">
        <v>329</v>
      </c>
      <c r="J1576" t="s">
        <v>2287</v>
      </c>
      <c r="L1576" t="s">
        <v>4883</v>
      </c>
      <c r="M1576" t="s">
        <v>5611</v>
      </c>
    </row>
    <row r="1577" spans="9:13" x14ac:dyDescent="0.25">
      <c r="I1577" t="s">
        <v>268</v>
      </c>
      <c r="J1577" t="s">
        <v>3081</v>
      </c>
      <c r="L1577" t="s">
        <v>602</v>
      </c>
      <c r="M1577" t="s">
        <v>5089</v>
      </c>
    </row>
    <row r="1578" spans="9:13" x14ac:dyDescent="0.25">
      <c r="I1578" t="s">
        <v>3955</v>
      </c>
      <c r="J1578" t="s">
        <v>3956</v>
      </c>
      <c r="L1578" t="s">
        <v>6311</v>
      </c>
      <c r="M1578" t="s">
        <v>6312</v>
      </c>
    </row>
    <row r="1579" spans="9:13" x14ac:dyDescent="0.25">
      <c r="I1579" t="s">
        <v>3193</v>
      </c>
      <c r="J1579" t="s">
        <v>4196</v>
      </c>
      <c r="L1579" t="s">
        <v>4883</v>
      </c>
      <c r="M1579" t="s">
        <v>6031</v>
      </c>
    </row>
    <row r="1580" spans="9:13" x14ac:dyDescent="0.25">
      <c r="I1580" t="s">
        <v>375</v>
      </c>
      <c r="J1580" t="s">
        <v>2619</v>
      </c>
      <c r="L1580" t="s">
        <v>5626</v>
      </c>
      <c r="M1580" t="s">
        <v>5627</v>
      </c>
    </row>
    <row r="1581" spans="9:13" x14ac:dyDescent="0.25">
      <c r="I1581" t="s">
        <v>364</v>
      </c>
      <c r="J1581" t="s">
        <v>2908</v>
      </c>
      <c r="L1581" t="s">
        <v>268</v>
      </c>
      <c r="M1581" t="s">
        <v>5741</v>
      </c>
    </row>
    <row r="1582" spans="9:13" x14ac:dyDescent="0.25">
      <c r="I1582" t="s">
        <v>415</v>
      </c>
      <c r="J1582" t="s">
        <v>3402</v>
      </c>
      <c r="L1582" t="s">
        <v>788</v>
      </c>
      <c r="M1582" t="s">
        <v>6003</v>
      </c>
    </row>
    <row r="1583" spans="9:13" x14ac:dyDescent="0.25">
      <c r="I1583" t="s">
        <v>290</v>
      </c>
      <c r="J1583" t="s">
        <v>2725</v>
      </c>
      <c r="L1583" t="s">
        <v>602</v>
      </c>
      <c r="M1583" t="s">
        <v>6671</v>
      </c>
    </row>
    <row r="1584" spans="9:13" x14ac:dyDescent="0.25">
      <c r="I1584" t="s">
        <v>268</v>
      </c>
      <c r="J1584" t="s">
        <v>3843</v>
      </c>
      <c r="L1584" t="s">
        <v>41</v>
      </c>
      <c r="M1584" t="s">
        <v>5762</v>
      </c>
    </row>
    <row r="1585" spans="9:13" x14ac:dyDescent="0.25">
      <c r="I1585" t="s">
        <v>2121</v>
      </c>
      <c r="J1585" t="s">
        <v>2704</v>
      </c>
      <c r="L1585" t="s">
        <v>708</v>
      </c>
      <c r="M1585" t="s">
        <v>5777</v>
      </c>
    </row>
    <row r="1586" spans="9:13" x14ac:dyDescent="0.25">
      <c r="I1586" t="s">
        <v>268</v>
      </c>
      <c r="J1586" t="s">
        <v>4650</v>
      </c>
      <c r="L1586" t="s">
        <v>509</v>
      </c>
      <c r="M1586" t="s">
        <v>5210</v>
      </c>
    </row>
    <row r="1587" spans="9:13" x14ac:dyDescent="0.25">
      <c r="I1587" t="s">
        <v>2381</v>
      </c>
      <c r="J1587" t="s">
        <v>2382</v>
      </c>
      <c r="L1587" t="s">
        <v>329</v>
      </c>
      <c r="M1587" t="s">
        <v>5720</v>
      </c>
    </row>
    <row r="1588" spans="9:13" x14ac:dyDescent="0.25">
      <c r="I1588" t="s">
        <v>426</v>
      </c>
      <c r="J1588" t="s">
        <v>3273</v>
      </c>
      <c r="L1588" t="s">
        <v>4883</v>
      </c>
      <c r="M1588" t="s">
        <v>6798</v>
      </c>
    </row>
    <row r="1589" spans="9:13" x14ac:dyDescent="0.25">
      <c r="I1589" t="s">
        <v>290</v>
      </c>
      <c r="J1589" t="s">
        <v>2245</v>
      </c>
      <c r="L1589" t="s">
        <v>4883</v>
      </c>
      <c r="M1589" t="s">
        <v>5678</v>
      </c>
    </row>
    <row r="1590" spans="9:13" x14ac:dyDescent="0.25">
      <c r="I1590" t="s">
        <v>2121</v>
      </c>
      <c r="J1590" t="s">
        <v>2122</v>
      </c>
      <c r="L1590" t="s">
        <v>292</v>
      </c>
      <c r="M1590" t="s">
        <v>5837</v>
      </c>
    </row>
    <row r="1591" spans="9:13" x14ac:dyDescent="0.25">
      <c r="I1591" t="s">
        <v>102</v>
      </c>
      <c r="J1591" t="s">
        <v>7267</v>
      </c>
      <c r="L1591" t="s">
        <v>50</v>
      </c>
      <c r="M1591" t="s">
        <v>6219</v>
      </c>
    </row>
    <row r="1592" spans="9:13" x14ac:dyDescent="0.25">
      <c r="I1592" t="s">
        <v>322</v>
      </c>
      <c r="J1592" t="s">
        <v>4153</v>
      </c>
      <c r="L1592" t="s">
        <v>268</v>
      </c>
      <c r="M1592" t="s">
        <v>6168</v>
      </c>
    </row>
    <row r="1593" spans="9:13" x14ac:dyDescent="0.25">
      <c r="I1593" t="s">
        <v>4398</v>
      </c>
      <c r="J1593" t="s">
        <v>4399</v>
      </c>
      <c r="L1593" t="s">
        <v>268</v>
      </c>
      <c r="M1593" t="s">
        <v>7034</v>
      </c>
    </row>
    <row r="1594" spans="9:13" x14ac:dyDescent="0.25">
      <c r="I1594" t="s">
        <v>374</v>
      </c>
      <c r="J1594" t="s">
        <v>2306</v>
      </c>
      <c r="L1594" t="s">
        <v>3159</v>
      </c>
      <c r="M1594" t="s">
        <v>6584</v>
      </c>
    </row>
    <row r="1595" spans="9:13" x14ac:dyDescent="0.25">
      <c r="I1595" t="s">
        <v>329</v>
      </c>
      <c r="J1595" t="s">
        <v>3166</v>
      </c>
      <c r="L1595" t="s">
        <v>6348</v>
      </c>
      <c r="M1595" t="s">
        <v>6349</v>
      </c>
    </row>
    <row r="1596" spans="9:13" x14ac:dyDescent="0.25">
      <c r="I1596" t="s">
        <v>374</v>
      </c>
      <c r="J1596" t="s">
        <v>2517</v>
      </c>
      <c r="L1596" t="s">
        <v>40</v>
      </c>
      <c r="M1596" t="s">
        <v>7209</v>
      </c>
    </row>
    <row r="1597" spans="9:13" x14ac:dyDescent="0.25">
      <c r="I1597" t="s">
        <v>415</v>
      </c>
      <c r="J1597" t="s">
        <v>1890</v>
      </c>
      <c r="L1597" t="s">
        <v>5916</v>
      </c>
      <c r="M1597" t="s">
        <v>5917</v>
      </c>
    </row>
    <row r="1598" spans="9:13" x14ac:dyDescent="0.25">
      <c r="I1598" t="s">
        <v>129</v>
      </c>
      <c r="J1598" t="s">
        <v>4211</v>
      </c>
      <c r="L1598" t="s">
        <v>329</v>
      </c>
      <c r="M1598" t="s">
        <v>5663</v>
      </c>
    </row>
    <row r="1599" spans="9:13" x14ac:dyDescent="0.25">
      <c r="I1599" t="s">
        <v>2768</v>
      </c>
      <c r="J1599" t="s">
        <v>4204</v>
      </c>
      <c r="L1599" t="s">
        <v>4883</v>
      </c>
      <c r="M1599" t="s">
        <v>4884</v>
      </c>
    </row>
    <row r="1600" spans="9:13" x14ac:dyDescent="0.25">
      <c r="I1600" t="s">
        <v>268</v>
      </c>
      <c r="J1600" t="s">
        <v>4403</v>
      </c>
      <c r="L1600" t="s">
        <v>290</v>
      </c>
      <c r="M1600" t="s">
        <v>5761</v>
      </c>
    </row>
    <row r="1601" spans="9:13" x14ac:dyDescent="0.25">
      <c r="I1601" t="s">
        <v>3129</v>
      </c>
      <c r="J1601" t="s">
        <v>3130</v>
      </c>
      <c r="L1601" t="s">
        <v>331</v>
      </c>
      <c r="M1601" t="s">
        <v>5486</v>
      </c>
    </row>
    <row r="1602" spans="9:13" x14ac:dyDescent="0.25">
      <c r="I1602" t="s">
        <v>2037</v>
      </c>
      <c r="J1602" t="s">
        <v>2621</v>
      </c>
      <c r="L1602" t="s">
        <v>4874</v>
      </c>
      <c r="M1602" t="s">
        <v>5726</v>
      </c>
    </row>
    <row r="1603" spans="9:13" x14ac:dyDescent="0.25">
      <c r="I1603" t="s">
        <v>439</v>
      </c>
      <c r="J1603" t="s">
        <v>4660</v>
      </c>
      <c r="L1603" t="s">
        <v>129</v>
      </c>
      <c r="M1603" t="s">
        <v>5531</v>
      </c>
    </row>
    <row r="1604" spans="9:13" x14ac:dyDescent="0.25">
      <c r="I1604" t="s">
        <v>4525</v>
      </c>
      <c r="J1604" t="s">
        <v>4526</v>
      </c>
      <c r="L1604" t="s">
        <v>5994</v>
      </c>
      <c r="M1604" t="s">
        <v>5995</v>
      </c>
    </row>
    <row r="1605" spans="9:13" x14ac:dyDescent="0.25">
      <c r="I1605" t="s">
        <v>48</v>
      </c>
      <c r="J1605" t="s">
        <v>3353</v>
      </c>
      <c r="L1605" t="s">
        <v>599</v>
      </c>
      <c r="M1605" t="s">
        <v>6531</v>
      </c>
    </row>
    <row r="1606" spans="9:13" x14ac:dyDescent="0.25">
      <c r="I1606" t="s">
        <v>98</v>
      </c>
      <c r="J1606" t="s">
        <v>4169</v>
      </c>
      <c r="L1606" t="s">
        <v>602</v>
      </c>
      <c r="M1606" t="s">
        <v>5682</v>
      </c>
    </row>
    <row r="1607" spans="9:13" x14ac:dyDescent="0.25">
      <c r="I1607" t="s">
        <v>268</v>
      </c>
      <c r="J1607" t="s">
        <v>4126</v>
      </c>
      <c r="L1607" t="s">
        <v>602</v>
      </c>
      <c r="M1607" t="s">
        <v>6009</v>
      </c>
    </row>
    <row r="1608" spans="9:13" x14ac:dyDescent="0.25">
      <c r="I1608" t="s">
        <v>599</v>
      </c>
      <c r="J1608" t="s">
        <v>2314</v>
      </c>
      <c r="L1608" t="s">
        <v>602</v>
      </c>
      <c r="M1608" t="s">
        <v>6494</v>
      </c>
    </row>
    <row r="1609" spans="9:13" x14ac:dyDescent="0.25">
      <c r="I1609" t="s">
        <v>4476</v>
      </c>
      <c r="J1609" t="s">
        <v>4477</v>
      </c>
      <c r="L1609" t="s">
        <v>130</v>
      </c>
      <c r="M1609" t="s">
        <v>5013</v>
      </c>
    </row>
    <row r="1610" spans="9:13" x14ac:dyDescent="0.25">
      <c r="I1610" t="s">
        <v>2903</v>
      </c>
      <c r="J1610" t="s">
        <v>2904</v>
      </c>
      <c r="L1610" t="s">
        <v>329</v>
      </c>
      <c r="M1610" t="s">
        <v>6371</v>
      </c>
    </row>
    <row r="1611" spans="9:13" x14ac:dyDescent="0.25">
      <c r="I1611" t="s">
        <v>599</v>
      </c>
      <c r="J1611" t="s">
        <v>4492</v>
      </c>
      <c r="L1611" t="s">
        <v>5801</v>
      </c>
      <c r="M1611" t="s">
        <v>6896</v>
      </c>
    </row>
    <row r="1612" spans="9:13" x14ac:dyDescent="0.25">
      <c r="I1612" t="s">
        <v>102</v>
      </c>
      <c r="J1612" t="s">
        <v>2331</v>
      </c>
      <c r="L1612" t="s">
        <v>268</v>
      </c>
      <c r="M1612" t="s">
        <v>6259</v>
      </c>
    </row>
    <row r="1613" spans="9:13" x14ac:dyDescent="0.25">
      <c r="I1613" t="s">
        <v>1694</v>
      </c>
      <c r="J1613" t="s">
        <v>2425</v>
      </c>
      <c r="L1613" t="s">
        <v>6019</v>
      </c>
      <c r="M1613" t="s">
        <v>6020</v>
      </c>
    </row>
    <row r="1614" spans="9:13" x14ac:dyDescent="0.25">
      <c r="I1614" t="s">
        <v>322</v>
      </c>
      <c r="J1614" t="s">
        <v>2673</v>
      </c>
      <c r="L1614" t="s">
        <v>4910</v>
      </c>
      <c r="M1614" t="s">
        <v>4911</v>
      </c>
    </row>
    <row r="1615" spans="9:13" x14ac:dyDescent="0.25">
      <c r="I1615" t="s">
        <v>426</v>
      </c>
      <c r="J1615" t="s">
        <v>2801</v>
      </c>
      <c r="L1615" t="s">
        <v>484</v>
      </c>
      <c r="M1615" t="s">
        <v>6544</v>
      </c>
    </row>
    <row r="1616" spans="9:13" x14ac:dyDescent="0.25">
      <c r="I1616" t="s">
        <v>3772</v>
      </c>
      <c r="J1616" t="s">
        <v>4347</v>
      </c>
      <c r="L1616" t="s">
        <v>41</v>
      </c>
      <c r="M1616" t="s">
        <v>6776</v>
      </c>
    </row>
    <row r="1617" spans="9:13" x14ac:dyDescent="0.25">
      <c r="I1617" t="s">
        <v>102</v>
      </c>
      <c r="J1617" t="s">
        <v>3737</v>
      </c>
      <c r="L1617" t="s">
        <v>6761</v>
      </c>
      <c r="M1617" t="s">
        <v>6762</v>
      </c>
    </row>
    <row r="1618" spans="9:13" x14ac:dyDescent="0.25">
      <c r="I1618" t="s">
        <v>680</v>
      </c>
      <c r="J1618" t="s">
        <v>2293</v>
      </c>
      <c r="L1618" t="s">
        <v>331</v>
      </c>
      <c r="M1618" t="s">
        <v>5217</v>
      </c>
    </row>
    <row r="1619" spans="9:13" x14ac:dyDescent="0.25">
      <c r="I1619" t="s">
        <v>599</v>
      </c>
      <c r="J1619" t="s">
        <v>2398</v>
      </c>
      <c r="L1619" t="s">
        <v>487</v>
      </c>
      <c r="M1619" t="s">
        <v>6352</v>
      </c>
    </row>
    <row r="1620" spans="9:13" x14ac:dyDescent="0.25">
      <c r="I1620" t="s">
        <v>423</v>
      </c>
      <c r="J1620" t="s">
        <v>1916</v>
      </c>
      <c r="L1620" t="s">
        <v>268</v>
      </c>
      <c r="M1620" t="s">
        <v>6171</v>
      </c>
    </row>
    <row r="1621" spans="9:13" x14ac:dyDescent="0.25">
      <c r="I1621" t="s">
        <v>4778</v>
      </c>
      <c r="J1621" t="s">
        <v>4779</v>
      </c>
      <c r="L1621" t="s">
        <v>325</v>
      </c>
      <c r="M1621" t="s">
        <v>6727</v>
      </c>
    </row>
    <row r="1622" spans="9:13" x14ac:dyDescent="0.25">
      <c r="I1622" t="s">
        <v>327</v>
      </c>
      <c r="J1622" t="s">
        <v>3305</v>
      </c>
      <c r="L1622" t="s">
        <v>129</v>
      </c>
      <c r="M1622" t="s">
        <v>6763</v>
      </c>
    </row>
    <row r="1623" spans="9:13" x14ac:dyDescent="0.25">
      <c r="I1623" t="s">
        <v>26</v>
      </c>
      <c r="J1623" t="s">
        <v>4470</v>
      </c>
      <c r="L1623" t="s">
        <v>331</v>
      </c>
      <c r="M1623" t="s">
        <v>6339</v>
      </c>
    </row>
    <row r="1624" spans="9:13" x14ac:dyDescent="0.25">
      <c r="I1624" t="s">
        <v>2840</v>
      </c>
      <c r="J1624" t="s">
        <v>2841</v>
      </c>
      <c r="L1624" t="s">
        <v>582</v>
      </c>
      <c r="M1624" t="s">
        <v>6384</v>
      </c>
    </row>
    <row r="1625" spans="9:13" x14ac:dyDescent="0.25">
      <c r="I1625" t="s">
        <v>267</v>
      </c>
      <c r="J1625" t="s">
        <v>3090</v>
      </c>
      <c r="L1625" t="s">
        <v>421</v>
      </c>
      <c r="M1625" t="s">
        <v>7125</v>
      </c>
    </row>
    <row r="1626" spans="9:13" x14ac:dyDescent="0.25">
      <c r="I1626" t="s">
        <v>267</v>
      </c>
      <c r="J1626" t="s">
        <v>7286</v>
      </c>
      <c r="L1626" t="s">
        <v>602</v>
      </c>
      <c r="M1626" t="s">
        <v>5999</v>
      </c>
    </row>
    <row r="1627" spans="9:13" x14ac:dyDescent="0.25">
      <c r="I1627" t="s">
        <v>268</v>
      </c>
      <c r="J1627" t="s">
        <v>2668</v>
      </c>
      <c r="L1627" t="s">
        <v>602</v>
      </c>
      <c r="M1627" t="s">
        <v>6564</v>
      </c>
    </row>
    <row r="1628" spans="9:13" x14ac:dyDescent="0.25">
      <c r="I1628" t="s">
        <v>734</v>
      </c>
      <c r="J1628" t="s">
        <v>4272</v>
      </c>
      <c r="L1628" t="s">
        <v>413</v>
      </c>
      <c r="M1628" t="s">
        <v>6394</v>
      </c>
    </row>
    <row r="1629" spans="9:13" x14ac:dyDescent="0.25">
      <c r="I1629" t="s">
        <v>268</v>
      </c>
      <c r="J1629" t="s">
        <v>2607</v>
      </c>
      <c r="L1629" t="s">
        <v>484</v>
      </c>
      <c r="M1629" t="s">
        <v>5436</v>
      </c>
    </row>
    <row r="1630" spans="9:13" x14ac:dyDescent="0.25">
      <c r="I1630" t="s">
        <v>290</v>
      </c>
      <c r="J1630" t="s">
        <v>2466</v>
      </c>
      <c r="L1630" t="s">
        <v>268</v>
      </c>
      <c r="M1630" t="s">
        <v>5191</v>
      </c>
    </row>
    <row r="1631" spans="9:13" x14ac:dyDescent="0.25">
      <c r="I1631" t="s">
        <v>4108</v>
      </c>
      <c r="J1631" t="s">
        <v>4243</v>
      </c>
      <c r="L1631" t="s">
        <v>292</v>
      </c>
      <c r="M1631" t="s">
        <v>6830</v>
      </c>
    </row>
    <row r="1632" spans="9:13" x14ac:dyDescent="0.25">
      <c r="I1632" t="s">
        <v>1887</v>
      </c>
      <c r="J1632" t="s">
        <v>2827</v>
      </c>
      <c r="L1632" t="s">
        <v>41</v>
      </c>
      <c r="M1632" t="s">
        <v>4981</v>
      </c>
    </row>
    <row r="1633" spans="9:13" x14ac:dyDescent="0.25">
      <c r="I1633" t="s">
        <v>2049</v>
      </c>
      <c r="J1633" t="s">
        <v>2050</v>
      </c>
      <c r="L1633" t="s">
        <v>43</v>
      </c>
      <c r="M1633" t="s">
        <v>7067</v>
      </c>
    </row>
    <row r="1634" spans="9:13" x14ac:dyDescent="0.25">
      <c r="I1634" t="s">
        <v>364</v>
      </c>
      <c r="J1634" t="s">
        <v>7260</v>
      </c>
      <c r="L1634" t="s">
        <v>5801</v>
      </c>
      <c r="M1634" t="s">
        <v>5802</v>
      </c>
    </row>
    <row r="1635" spans="9:13" x14ac:dyDescent="0.25">
      <c r="I1635" t="s">
        <v>102</v>
      </c>
      <c r="J1635" t="s">
        <v>4348</v>
      </c>
      <c r="L1635" t="s">
        <v>487</v>
      </c>
      <c r="M1635" t="s">
        <v>6383</v>
      </c>
    </row>
    <row r="1636" spans="9:13" x14ac:dyDescent="0.25">
      <c r="I1636" t="s">
        <v>268</v>
      </c>
      <c r="J1636" t="s">
        <v>2805</v>
      </c>
      <c r="L1636" t="s">
        <v>50</v>
      </c>
      <c r="M1636" t="s">
        <v>5664</v>
      </c>
    </row>
    <row r="1637" spans="9:13" x14ac:dyDescent="0.25">
      <c r="I1637" t="s">
        <v>415</v>
      </c>
      <c r="J1637" t="s">
        <v>3190</v>
      </c>
      <c r="L1637" t="s">
        <v>268</v>
      </c>
      <c r="M1637" t="s">
        <v>5052</v>
      </c>
    </row>
    <row r="1638" spans="9:13" x14ac:dyDescent="0.25">
      <c r="I1638" t="s">
        <v>599</v>
      </c>
      <c r="J1638" t="s">
        <v>2419</v>
      </c>
      <c r="L1638" t="s">
        <v>5534</v>
      </c>
      <c r="M1638" t="s">
        <v>5535</v>
      </c>
    </row>
    <row r="1639" spans="9:13" x14ac:dyDescent="0.25">
      <c r="I1639" t="s">
        <v>309</v>
      </c>
      <c r="J1639" t="s">
        <v>2645</v>
      </c>
      <c r="L1639" t="s">
        <v>484</v>
      </c>
      <c r="M1639" t="s">
        <v>4939</v>
      </c>
    </row>
    <row r="1640" spans="9:13" x14ac:dyDescent="0.25">
      <c r="I1640" t="s">
        <v>415</v>
      </c>
      <c r="J1640" t="s">
        <v>1965</v>
      </c>
      <c r="L1640" t="s">
        <v>327</v>
      </c>
      <c r="M1640" t="s">
        <v>4866</v>
      </c>
    </row>
    <row r="1641" spans="9:13" x14ac:dyDescent="0.25">
      <c r="I1641" t="s">
        <v>267</v>
      </c>
      <c r="J1641" t="s">
        <v>3226</v>
      </c>
      <c r="L1641" t="s">
        <v>268</v>
      </c>
      <c r="M1641" t="s">
        <v>5138</v>
      </c>
    </row>
    <row r="1642" spans="9:13" x14ac:dyDescent="0.25">
      <c r="I1642" t="s">
        <v>327</v>
      </c>
      <c r="J1642" t="s">
        <v>4291</v>
      </c>
      <c r="L1642" t="s">
        <v>329</v>
      </c>
      <c r="M1642" t="s">
        <v>5477</v>
      </c>
    </row>
    <row r="1643" spans="9:13" x14ac:dyDescent="0.25">
      <c r="I1643" t="s">
        <v>1887</v>
      </c>
      <c r="J1643" t="s">
        <v>1888</v>
      </c>
      <c r="L1643" t="s">
        <v>268</v>
      </c>
      <c r="M1643" t="s">
        <v>6517</v>
      </c>
    </row>
    <row r="1644" spans="9:13" x14ac:dyDescent="0.25">
      <c r="I1644" t="s">
        <v>2117</v>
      </c>
      <c r="J1644" t="s">
        <v>2118</v>
      </c>
      <c r="L1644" t="s">
        <v>41</v>
      </c>
      <c r="M1644" t="s">
        <v>6195</v>
      </c>
    </row>
    <row r="1645" spans="9:13" x14ac:dyDescent="0.25">
      <c r="I1645" t="s">
        <v>415</v>
      </c>
      <c r="J1645" t="s">
        <v>3035</v>
      </c>
      <c r="L1645" t="s">
        <v>6632</v>
      </c>
      <c r="M1645" t="s">
        <v>6633</v>
      </c>
    </row>
    <row r="1646" spans="9:13" x14ac:dyDescent="0.25">
      <c r="I1646" t="s">
        <v>102</v>
      </c>
      <c r="J1646" t="s">
        <v>2431</v>
      </c>
      <c r="L1646" t="s">
        <v>41</v>
      </c>
      <c r="M1646" t="s">
        <v>5680</v>
      </c>
    </row>
    <row r="1647" spans="9:13" x14ac:dyDescent="0.25">
      <c r="I1647" t="s">
        <v>415</v>
      </c>
      <c r="J1647" t="s">
        <v>4324</v>
      </c>
      <c r="L1647" t="s">
        <v>268</v>
      </c>
      <c r="M1647" t="s">
        <v>6782</v>
      </c>
    </row>
    <row r="1648" spans="9:13" x14ac:dyDescent="0.25">
      <c r="I1648" t="s">
        <v>4607</v>
      </c>
      <c r="J1648" t="s">
        <v>4608</v>
      </c>
      <c r="L1648" t="s">
        <v>602</v>
      </c>
      <c r="M1648" t="s">
        <v>6215</v>
      </c>
    </row>
    <row r="1649" spans="9:13" x14ac:dyDescent="0.25">
      <c r="I1649" t="s">
        <v>3370</v>
      </c>
      <c r="J1649" t="s">
        <v>3371</v>
      </c>
      <c r="L1649" t="s">
        <v>292</v>
      </c>
      <c r="M1649" t="s">
        <v>6337</v>
      </c>
    </row>
    <row r="1650" spans="9:13" x14ac:dyDescent="0.25">
      <c r="I1650" t="s">
        <v>1956</v>
      </c>
      <c r="J1650" t="s">
        <v>1957</v>
      </c>
      <c r="L1650" t="s">
        <v>5311</v>
      </c>
      <c r="M1650" t="s">
        <v>5312</v>
      </c>
    </row>
    <row r="1651" spans="9:13" x14ac:dyDescent="0.25">
      <c r="I1651" t="s">
        <v>2548</v>
      </c>
      <c r="J1651" t="s">
        <v>2549</v>
      </c>
      <c r="L1651" t="s">
        <v>322</v>
      </c>
      <c r="M1651" t="s">
        <v>6434</v>
      </c>
    </row>
    <row r="1652" spans="9:13" x14ac:dyDescent="0.25">
      <c r="I1652" t="s">
        <v>1806</v>
      </c>
      <c r="J1652" t="s">
        <v>3251</v>
      </c>
      <c r="L1652" t="s">
        <v>484</v>
      </c>
      <c r="M1652" t="s">
        <v>6561</v>
      </c>
    </row>
    <row r="1653" spans="9:13" x14ac:dyDescent="0.25">
      <c r="I1653" t="s">
        <v>271</v>
      </c>
      <c r="J1653" t="s">
        <v>3864</v>
      </c>
      <c r="L1653" t="s">
        <v>41</v>
      </c>
      <c r="M1653" t="s">
        <v>5859</v>
      </c>
    </row>
    <row r="1654" spans="9:13" x14ac:dyDescent="0.25">
      <c r="I1654" t="s">
        <v>50</v>
      </c>
      <c r="J1654" t="s">
        <v>4629</v>
      </c>
      <c r="L1654" t="s">
        <v>25</v>
      </c>
      <c r="M1654" t="s">
        <v>5021</v>
      </c>
    </row>
    <row r="1655" spans="9:13" x14ac:dyDescent="0.25">
      <c r="I1655" t="s">
        <v>415</v>
      </c>
      <c r="J1655" t="s">
        <v>4622</v>
      </c>
      <c r="L1655" t="s">
        <v>602</v>
      </c>
      <c r="M1655" t="s">
        <v>5528</v>
      </c>
    </row>
    <row r="1656" spans="9:13" x14ac:dyDescent="0.25">
      <c r="I1656" t="s">
        <v>2410</v>
      </c>
      <c r="J1656" t="s">
        <v>4692</v>
      </c>
      <c r="L1656" t="s">
        <v>599</v>
      </c>
      <c r="M1656" t="s">
        <v>4995</v>
      </c>
    </row>
    <row r="1657" spans="9:13" x14ac:dyDescent="0.25">
      <c r="I1657" t="s">
        <v>329</v>
      </c>
      <c r="J1657" t="s">
        <v>1902</v>
      </c>
      <c r="L1657" t="s">
        <v>6184</v>
      </c>
      <c r="M1657" t="s">
        <v>6185</v>
      </c>
    </row>
    <row r="1658" spans="9:13" x14ac:dyDescent="0.25">
      <c r="I1658" t="s">
        <v>426</v>
      </c>
      <c r="J1658" t="s">
        <v>4550</v>
      </c>
      <c r="L1658" t="s">
        <v>3989</v>
      </c>
      <c r="M1658" t="s">
        <v>6185</v>
      </c>
    </row>
    <row r="1659" spans="9:13" x14ac:dyDescent="0.25">
      <c r="I1659" t="s">
        <v>329</v>
      </c>
      <c r="J1659" t="s">
        <v>2393</v>
      </c>
      <c r="L1659" t="s">
        <v>487</v>
      </c>
      <c r="M1659" t="s">
        <v>6839</v>
      </c>
    </row>
    <row r="1660" spans="9:13" x14ac:dyDescent="0.25">
      <c r="I1660" t="s">
        <v>602</v>
      </c>
      <c r="J1660" t="s">
        <v>1722</v>
      </c>
      <c r="L1660" t="s">
        <v>41</v>
      </c>
      <c r="M1660" t="s">
        <v>6054</v>
      </c>
    </row>
    <row r="1661" spans="9:13" x14ac:dyDescent="0.25">
      <c r="I1661" t="s">
        <v>270</v>
      </c>
      <c r="J1661" t="s">
        <v>4577</v>
      </c>
      <c r="L1661" t="s">
        <v>542</v>
      </c>
      <c r="M1661" t="s">
        <v>5987</v>
      </c>
    </row>
    <row r="1662" spans="9:13" x14ac:dyDescent="0.25">
      <c r="I1662" t="s">
        <v>300</v>
      </c>
      <c r="J1662" t="s">
        <v>3259</v>
      </c>
      <c r="L1662" t="s">
        <v>268</v>
      </c>
      <c r="M1662" t="s">
        <v>6237</v>
      </c>
    </row>
    <row r="1663" spans="9:13" x14ac:dyDescent="0.25">
      <c r="I1663" t="s">
        <v>309</v>
      </c>
      <c r="J1663" t="s">
        <v>3031</v>
      </c>
      <c r="L1663" t="s">
        <v>602</v>
      </c>
      <c r="M1663" t="s">
        <v>6734</v>
      </c>
    </row>
    <row r="1664" spans="9:13" x14ac:dyDescent="0.25">
      <c r="I1664" t="s">
        <v>327</v>
      </c>
      <c r="J1664" t="s">
        <v>3099</v>
      </c>
      <c r="L1664" t="s">
        <v>25</v>
      </c>
      <c r="M1664" t="s">
        <v>6659</v>
      </c>
    </row>
    <row r="1665" spans="9:13" x14ac:dyDescent="0.25">
      <c r="I1665" t="s">
        <v>98</v>
      </c>
      <c r="J1665" t="s">
        <v>4282</v>
      </c>
      <c r="L1665" t="s">
        <v>599</v>
      </c>
      <c r="M1665" t="s">
        <v>5760</v>
      </c>
    </row>
    <row r="1666" spans="9:13" x14ac:dyDescent="0.25">
      <c r="I1666" t="s">
        <v>331</v>
      </c>
      <c r="J1666" t="s">
        <v>4262</v>
      </c>
      <c r="L1666" t="s">
        <v>129</v>
      </c>
      <c r="M1666" t="s">
        <v>5828</v>
      </c>
    </row>
    <row r="1667" spans="9:13" x14ac:dyDescent="0.25">
      <c r="I1667" t="s">
        <v>271</v>
      </c>
      <c r="J1667" t="s">
        <v>1838</v>
      </c>
      <c r="L1667" t="s">
        <v>268</v>
      </c>
      <c r="M1667" t="s">
        <v>4982</v>
      </c>
    </row>
    <row r="1668" spans="9:13" x14ac:dyDescent="0.25">
      <c r="I1668" t="s">
        <v>129</v>
      </c>
      <c r="J1668" t="s">
        <v>3136</v>
      </c>
      <c r="L1668" t="s">
        <v>268</v>
      </c>
      <c r="M1668" t="s">
        <v>6260</v>
      </c>
    </row>
    <row r="1669" spans="9:13" x14ac:dyDescent="0.25">
      <c r="I1669" t="s">
        <v>7190</v>
      </c>
      <c r="J1669" t="s">
        <v>4842</v>
      </c>
      <c r="L1669" t="s">
        <v>329</v>
      </c>
      <c r="M1669" t="s">
        <v>6743</v>
      </c>
    </row>
    <row r="1670" spans="9:13" x14ac:dyDescent="0.25">
      <c r="I1670" t="s">
        <v>329</v>
      </c>
      <c r="J1670" t="s">
        <v>2095</v>
      </c>
      <c r="L1670" t="s">
        <v>602</v>
      </c>
      <c r="M1670" t="s">
        <v>5953</v>
      </c>
    </row>
    <row r="1671" spans="9:13" x14ac:dyDescent="0.25">
      <c r="I1671" t="s">
        <v>4620</v>
      </c>
      <c r="J1671" t="s">
        <v>4621</v>
      </c>
      <c r="L1671" t="s">
        <v>602</v>
      </c>
      <c r="M1671" t="s">
        <v>5331</v>
      </c>
    </row>
    <row r="1672" spans="9:13" x14ac:dyDescent="0.25">
      <c r="I1672" t="s">
        <v>271</v>
      </c>
      <c r="J1672" t="s">
        <v>3848</v>
      </c>
      <c r="L1672" t="s">
        <v>329</v>
      </c>
      <c r="M1672" t="s">
        <v>5490</v>
      </c>
    </row>
    <row r="1673" spans="9:13" x14ac:dyDescent="0.25">
      <c r="I1673" t="s">
        <v>415</v>
      </c>
      <c r="J1673" t="s">
        <v>3832</v>
      </c>
      <c r="L1673" t="s">
        <v>484</v>
      </c>
      <c r="M1673" t="s">
        <v>5211</v>
      </c>
    </row>
    <row r="1674" spans="9:13" x14ac:dyDescent="0.25">
      <c r="I1674" t="s">
        <v>329</v>
      </c>
      <c r="J1674" t="s">
        <v>4661</v>
      </c>
      <c r="L1674" t="s">
        <v>268</v>
      </c>
      <c r="M1674" t="s">
        <v>6063</v>
      </c>
    </row>
    <row r="1675" spans="9:13" x14ac:dyDescent="0.25">
      <c r="I1675" t="s">
        <v>331</v>
      </c>
      <c r="J1675" t="s">
        <v>3530</v>
      </c>
      <c r="L1675" t="s">
        <v>5046</v>
      </c>
      <c r="M1675" t="s">
        <v>5047</v>
      </c>
    </row>
    <row r="1676" spans="9:13" x14ac:dyDescent="0.25">
      <c r="I1676" t="s">
        <v>271</v>
      </c>
      <c r="J1676" t="s">
        <v>4647</v>
      </c>
      <c r="L1676" t="s">
        <v>267</v>
      </c>
      <c r="M1676" t="s">
        <v>6224</v>
      </c>
    </row>
    <row r="1677" spans="9:13" x14ac:dyDescent="0.25">
      <c r="I1677" t="s">
        <v>300</v>
      </c>
      <c r="J1677" t="s">
        <v>4372</v>
      </c>
      <c r="L1677" t="s">
        <v>41</v>
      </c>
      <c r="M1677" t="s">
        <v>5432</v>
      </c>
    </row>
    <row r="1678" spans="9:13" x14ac:dyDescent="0.25">
      <c r="I1678" t="s">
        <v>129</v>
      </c>
      <c r="J1678" t="s">
        <v>2186</v>
      </c>
      <c r="L1678" t="s">
        <v>268</v>
      </c>
      <c r="M1678" t="s">
        <v>5024</v>
      </c>
    </row>
    <row r="1679" spans="9:13" x14ac:dyDescent="0.25">
      <c r="I1679" t="s">
        <v>331</v>
      </c>
      <c r="J1679" t="s">
        <v>4306</v>
      </c>
      <c r="L1679" t="s">
        <v>268</v>
      </c>
      <c r="M1679" t="s">
        <v>6439</v>
      </c>
    </row>
    <row r="1680" spans="9:13" x14ac:dyDescent="0.25">
      <c r="I1680" t="s">
        <v>2180</v>
      </c>
      <c r="J1680" t="s">
        <v>4615</v>
      </c>
      <c r="L1680" t="s">
        <v>129</v>
      </c>
      <c r="M1680" t="s">
        <v>7134</v>
      </c>
    </row>
    <row r="1681" spans="9:13" x14ac:dyDescent="0.25">
      <c r="I1681" t="s">
        <v>327</v>
      </c>
      <c r="J1681" t="s">
        <v>1894</v>
      </c>
      <c r="L1681" t="s">
        <v>487</v>
      </c>
      <c r="M1681" t="s">
        <v>6691</v>
      </c>
    </row>
    <row r="1682" spans="9:13" x14ac:dyDescent="0.25">
      <c r="I1682" t="s">
        <v>1887</v>
      </c>
      <c r="J1682" t="s">
        <v>2524</v>
      </c>
      <c r="L1682" t="s">
        <v>12</v>
      </c>
      <c r="M1682" t="s">
        <v>5737</v>
      </c>
    </row>
    <row r="1683" spans="9:13" x14ac:dyDescent="0.25">
      <c r="I1683" t="s">
        <v>271</v>
      </c>
      <c r="J1683" t="s">
        <v>4193</v>
      </c>
      <c r="L1683" t="s">
        <v>41</v>
      </c>
      <c r="M1683" t="s">
        <v>6188</v>
      </c>
    </row>
    <row r="1684" spans="9:13" x14ac:dyDescent="0.25">
      <c r="I1684" t="s">
        <v>331</v>
      </c>
      <c r="J1684" t="s">
        <v>7265</v>
      </c>
      <c r="L1684" t="s">
        <v>43</v>
      </c>
      <c r="M1684" t="s">
        <v>6364</v>
      </c>
    </row>
    <row r="1685" spans="9:13" x14ac:dyDescent="0.25">
      <c r="I1685" t="s">
        <v>431</v>
      </c>
      <c r="J1685" t="s">
        <v>2924</v>
      </c>
      <c r="L1685" t="s">
        <v>41</v>
      </c>
      <c r="M1685" t="s">
        <v>6816</v>
      </c>
    </row>
    <row r="1686" spans="9:13" x14ac:dyDescent="0.25">
      <c r="I1686" t="s">
        <v>268</v>
      </c>
      <c r="J1686" t="s">
        <v>1714</v>
      </c>
      <c r="L1686" t="s">
        <v>268</v>
      </c>
      <c r="M1686" t="s">
        <v>4948</v>
      </c>
    </row>
    <row r="1687" spans="9:13" x14ac:dyDescent="0.25">
      <c r="I1687" t="s">
        <v>271</v>
      </c>
      <c r="J1687" t="s">
        <v>1994</v>
      </c>
      <c r="L1687" t="s">
        <v>25</v>
      </c>
      <c r="M1687" t="s">
        <v>5498</v>
      </c>
    </row>
    <row r="1688" spans="9:13" x14ac:dyDescent="0.25">
      <c r="I1688" t="s">
        <v>2768</v>
      </c>
      <c r="J1688" t="s">
        <v>2769</v>
      </c>
      <c r="L1688" t="s">
        <v>423</v>
      </c>
      <c r="M1688" t="s">
        <v>7001</v>
      </c>
    </row>
    <row r="1689" spans="9:13" x14ac:dyDescent="0.25">
      <c r="I1689" t="s">
        <v>415</v>
      </c>
      <c r="J1689" t="s">
        <v>2615</v>
      </c>
      <c r="L1689" t="s">
        <v>599</v>
      </c>
      <c r="M1689" t="s">
        <v>5961</v>
      </c>
    </row>
    <row r="1690" spans="9:13" x14ac:dyDescent="0.25">
      <c r="I1690" t="s">
        <v>2552</v>
      </c>
      <c r="J1690" t="s">
        <v>2553</v>
      </c>
      <c r="L1690" t="s">
        <v>327</v>
      </c>
      <c r="M1690" t="s">
        <v>5891</v>
      </c>
    </row>
    <row r="1691" spans="9:13" x14ac:dyDescent="0.25">
      <c r="I1691" t="s">
        <v>271</v>
      </c>
      <c r="J1691" t="s">
        <v>3712</v>
      </c>
      <c r="L1691" t="s">
        <v>423</v>
      </c>
      <c r="M1691" t="s">
        <v>6685</v>
      </c>
    </row>
    <row r="1692" spans="9:13" x14ac:dyDescent="0.25">
      <c r="I1692" t="s">
        <v>2712</v>
      </c>
      <c r="J1692" t="s">
        <v>2783</v>
      </c>
      <c r="L1692" t="s">
        <v>41</v>
      </c>
      <c r="M1692" t="s">
        <v>7155</v>
      </c>
    </row>
    <row r="1693" spans="9:13" x14ac:dyDescent="0.25">
      <c r="I1693" t="s">
        <v>322</v>
      </c>
      <c r="J1693" t="s">
        <v>3367</v>
      </c>
      <c r="L1693" t="s">
        <v>582</v>
      </c>
      <c r="M1693" t="s">
        <v>6927</v>
      </c>
    </row>
    <row r="1694" spans="9:13" x14ac:dyDescent="0.25">
      <c r="I1694" t="s">
        <v>331</v>
      </c>
      <c r="J1694" t="s">
        <v>2518</v>
      </c>
      <c r="L1694" t="s">
        <v>292</v>
      </c>
      <c r="M1694" t="s">
        <v>5198</v>
      </c>
    </row>
    <row r="1695" spans="9:13" x14ac:dyDescent="0.25">
      <c r="I1695" t="s">
        <v>268</v>
      </c>
      <c r="J1695" t="s">
        <v>2300</v>
      </c>
      <c r="L1695" t="s">
        <v>50</v>
      </c>
      <c r="M1695" t="s">
        <v>5654</v>
      </c>
    </row>
    <row r="1696" spans="9:13" x14ac:dyDescent="0.25">
      <c r="I1696" t="s">
        <v>415</v>
      </c>
      <c r="J1696" t="s">
        <v>4423</v>
      </c>
      <c r="L1696" t="s">
        <v>423</v>
      </c>
      <c r="M1696" t="s">
        <v>6378</v>
      </c>
    </row>
    <row r="1697" spans="9:13" x14ac:dyDescent="0.25">
      <c r="I1697" t="s">
        <v>331</v>
      </c>
      <c r="J1697" t="s">
        <v>4731</v>
      </c>
      <c r="L1697" t="s">
        <v>542</v>
      </c>
      <c r="M1697" t="s">
        <v>6053</v>
      </c>
    </row>
    <row r="1698" spans="9:13" x14ac:dyDescent="0.25">
      <c r="I1698" t="s">
        <v>2483</v>
      </c>
      <c r="J1698" t="s">
        <v>3527</v>
      </c>
      <c r="L1698" t="s">
        <v>322</v>
      </c>
      <c r="M1698" t="s">
        <v>7106</v>
      </c>
    </row>
    <row r="1699" spans="9:13" x14ac:dyDescent="0.25">
      <c r="I1699" t="s">
        <v>423</v>
      </c>
      <c r="J1699" t="s">
        <v>3338</v>
      </c>
      <c r="L1699" t="s">
        <v>54</v>
      </c>
      <c r="M1699" t="s">
        <v>5981</v>
      </c>
    </row>
    <row r="1700" spans="9:13" x14ac:dyDescent="0.25">
      <c r="I1700" t="s">
        <v>300</v>
      </c>
      <c r="J1700" t="s">
        <v>4092</v>
      </c>
      <c r="L1700" t="s">
        <v>267</v>
      </c>
      <c r="M1700" t="s">
        <v>6984</v>
      </c>
    </row>
    <row r="1701" spans="9:13" x14ac:dyDescent="0.25">
      <c r="I1701" t="s">
        <v>102</v>
      </c>
      <c r="J1701" t="s">
        <v>2107</v>
      </c>
      <c r="L1701" t="s">
        <v>268</v>
      </c>
      <c r="M1701" t="s">
        <v>6804</v>
      </c>
    </row>
    <row r="1702" spans="9:13" x14ac:dyDescent="0.25">
      <c r="I1702" t="s">
        <v>4147</v>
      </c>
      <c r="J1702" t="s">
        <v>4148</v>
      </c>
      <c r="L1702" t="s">
        <v>6608</v>
      </c>
      <c r="M1702" t="s">
        <v>6609</v>
      </c>
    </row>
    <row r="1703" spans="9:13" x14ac:dyDescent="0.25">
      <c r="I1703" t="s">
        <v>374</v>
      </c>
      <c r="J1703" t="s">
        <v>3473</v>
      </c>
      <c r="L1703" t="s">
        <v>292</v>
      </c>
      <c r="M1703" t="s">
        <v>6836</v>
      </c>
    </row>
    <row r="1704" spans="9:13" x14ac:dyDescent="0.25">
      <c r="I1704" t="s">
        <v>3399</v>
      </c>
      <c r="J1704" t="s">
        <v>3400</v>
      </c>
      <c r="L1704" t="s">
        <v>268</v>
      </c>
      <c r="M1704" t="s">
        <v>4951</v>
      </c>
    </row>
    <row r="1705" spans="9:13" x14ac:dyDescent="0.25">
      <c r="I1705" t="s">
        <v>2154</v>
      </c>
      <c r="J1705" t="s">
        <v>2155</v>
      </c>
      <c r="L1705" t="s">
        <v>40</v>
      </c>
      <c r="M1705" t="s">
        <v>4971</v>
      </c>
    </row>
    <row r="1706" spans="9:13" x14ac:dyDescent="0.25">
      <c r="I1706" t="s">
        <v>3518</v>
      </c>
      <c r="J1706" t="s">
        <v>3519</v>
      </c>
      <c r="L1706" t="s">
        <v>292</v>
      </c>
      <c r="M1706" t="s">
        <v>6382</v>
      </c>
    </row>
    <row r="1707" spans="9:13" x14ac:dyDescent="0.25">
      <c r="I1707" t="s">
        <v>322</v>
      </c>
      <c r="J1707" t="s">
        <v>4584</v>
      </c>
      <c r="L1707" t="s">
        <v>484</v>
      </c>
      <c r="M1707" t="s">
        <v>5660</v>
      </c>
    </row>
    <row r="1708" spans="9:13" x14ac:dyDescent="0.25">
      <c r="I1708" t="s">
        <v>290</v>
      </c>
      <c r="J1708" t="s">
        <v>3280</v>
      </c>
      <c r="L1708" t="s">
        <v>6578</v>
      </c>
      <c r="M1708" t="s">
        <v>6579</v>
      </c>
    </row>
    <row r="1709" spans="9:13" x14ac:dyDescent="0.25">
      <c r="I1709" t="s">
        <v>268</v>
      </c>
      <c r="J1709" t="s">
        <v>7299</v>
      </c>
      <c r="L1709" t="s">
        <v>742</v>
      </c>
      <c r="M1709" t="s">
        <v>4954</v>
      </c>
    </row>
    <row r="1710" spans="9:13" x14ac:dyDescent="0.25">
      <c r="I1710" t="s">
        <v>130</v>
      </c>
      <c r="J1710" t="s">
        <v>3375</v>
      </c>
      <c r="L1710" t="s">
        <v>487</v>
      </c>
      <c r="M1710" t="s">
        <v>5262</v>
      </c>
    </row>
    <row r="1711" spans="9:13" x14ac:dyDescent="0.25">
      <c r="I1711" t="s">
        <v>102</v>
      </c>
      <c r="J1711" t="s">
        <v>3741</v>
      </c>
      <c r="L1711" t="s">
        <v>484</v>
      </c>
      <c r="M1711" t="s">
        <v>5615</v>
      </c>
    </row>
    <row r="1712" spans="9:13" x14ac:dyDescent="0.25">
      <c r="I1712" t="s">
        <v>26</v>
      </c>
      <c r="J1712" t="s">
        <v>4029</v>
      </c>
      <c r="L1712" t="s">
        <v>542</v>
      </c>
      <c r="M1712" t="s">
        <v>5284</v>
      </c>
    </row>
    <row r="1713" spans="9:13" x14ac:dyDescent="0.25">
      <c r="I1713" t="s">
        <v>290</v>
      </c>
      <c r="J1713" t="s">
        <v>1975</v>
      </c>
      <c r="L1713" t="s">
        <v>318</v>
      </c>
      <c r="M1713" t="s">
        <v>5147</v>
      </c>
    </row>
    <row r="1714" spans="9:13" x14ac:dyDescent="0.25">
      <c r="I1714" t="s">
        <v>415</v>
      </c>
      <c r="J1714" t="s">
        <v>4816</v>
      </c>
      <c r="L1714" t="s">
        <v>40</v>
      </c>
      <c r="M1714" t="s">
        <v>5165</v>
      </c>
    </row>
    <row r="1715" spans="9:13" x14ac:dyDescent="0.25">
      <c r="I1715" t="s">
        <v>415</v>
      </c>
      <c r="J1715" t="s">
        <v>1703</v>
      </c>
      <c r="L1715" t="s">
        <v>267</v>
      </c>
      <c r="M1715" t="s">
        <v>5131</v>
      </c>
    </row>
    <row r="1716" spans="9:13" x14ac:dyDescent="0.25">
      <c r="I1716" t="s">
        <v>3934</v>
      </c>
      <c r="J1716" t="s">
        <v>3935</v>
      </c>
      <c r="L1716" t="s">
        <v>5355</v>
      </c>
      <c r="M1716" t="s">
        <v>5356</v>
      </c>
    </row>
    <row r="1717" spans="9:13" x14ac:dyDescent="0.25">
      <c r="I1717" t="s">
        <v>2180</v>
      </c>
      <c r="J1717" t="s">
        <v>2181</v>
      </c>
      <c r="L1717" t="s">
        <v>4997</v>
      </c>
      <c r="M1717" t="s">
        <v>7192</v>
      </c>
    </row>
    <row r="1718" spans="9:13" x14ac:dyDescent="0.25">
      <c r="I1718" t="s">
        <v>2994</v>
      </c>
      <c r="J1718" t="s">
        <v>2995</v>
      </c>
      <c r="L1718" t="s">
        <v>599</v>
      </c>
      <c r="M1718" t="s">
        <v>6778</v>
      </c>
    </row>
    <row r="1719" spans="9:13" x14ac:dyDescent="0.25">
      <c r="I1719" t="s">
        <v>415</v>
      </c>
      <c r="J1719" t="s">
        <v>3182</v>
      </c>
      <c r="L1719" t="s">
        <v>268</v>
      </c>
      <c r="M1719" t="s">
        <v>6920</v>
      </c>
    </row>
    <row r="1720" spans="9:13" x14ac:dyDescent="0.25">
      <c r="I1720" t="s">
        <v>271</v>
      </c>
      <c r="J1720" t="s">
        <v>1758</v>
      </c>
      <c r="L1720" t="s">
        <v>4997</v>
      </c>
      <c r="M1720" t="s">
        <v>5025</v>
      </c>
    </row>
    <row r="1721" spans="9:13" x14ac:dyDescent="0.25">
      <c r="I1721" t="s">
        <v>267</v>
      </c>
      <c r="J1721" t="s">
        <v>2535</v>
      </c>
      <c r="L1721" t="s">
        <v>4997</v>
      </c>
      <c r="M1721" t="s">
        <v>5766</v>
      </c>
    </row>
    <row r="1722" spans="9:13" x14ac:dyDescent="0.25">
      <c r="I1722" t="s">
        <v>102</v>
      </c>
      <c r="J1722" t="s">
        <v>2440</v>
      </c>
      <c r="L1722" t="s">
        <v>6504</v>
      </c>
      <c r="M1722" t="s">
        <v>6505</v>
      </c>
    </row>
    <row r="1723" spans="9:13" x14ac:dyDescent="0.25">
      <c r="I1723" t="s">
        <v>2154</v>
      </c>
      <c r="J1723" t="s">
        <v>3863</v>
      </c>
      <c r="L1723" t="s">
        <v>43</v>
      </c>
      <c r="M1723" t="s">
        <v>6587</v>
      </c>
    </row>
    <row r="1724" spans="9:13" x14ac:dyDescent="0.25">
      <c r="I1724" t="s">
        <v>2916</v>
      </c>
      <c r="J1724" t="s">
        <v>2917</v>
      </c>
      <c r="L1724" t="s">
        <v>4997</v>
      </c>
      <c r="M1724" t="s">
        <v>7043</v>
      </c>
    </row>
    <row r="1725" spans="9:13" x14ac:dyDescent="0.25">
      <c r="I1725" t="s">
        <v>582</v>
      </c>
      <c r="J1725" t="s">
        <v>4418</v>
      </c>
      <c r="L1725" t="s">
        <v>599</v>
      </c>
      <c r="M1725" t="s">
        <v>5877</v>
      </c>
    </row>
    <row r="1726" spans="9:13" x14ac:dyDescent="0.25">
      <c r="I1726" t="s">
        <v>4854</v>
      </c>
      <c r="J1726" t="s">
        <v>4855</v>
      </c>
      <c r="L1726" t="s">
        <v>4997</v>
      </c>
      <c r="M1726" t="s">
        <v>5812</v>
      </c>
    </row>
    <row r="1727" spans="9:13" x14ac:dyDescent="0.25">
      <c r="I1727" t="s">
        <v>741</v>
      </c>
      <c r="J1727" t="s">
        <v>3254</v>
      </c>
      <c r="L1727" t="s">
        <v>4999</v>
      </c>
      <c r="M1727" t="s">
        <v>5000</v>
      </c>
    </row>
    <row r="1728" spans="9:13" x14ac:dyDescent="0.25">
      <c r="I1728" t="s">
        <v>374</v>
      </c>
      <c r="J1728" t="s">
        <v>4723</v>
      </c>
      <c r="L1728" t="s">
        <v>268</v>
      </c>
      <c r="M1728" t="s">
        <v>6436</v>
      </c>
    </row>
    <row r="1729" spans="9:13" x14ac:dyDescent="0.25">
      <c r="I1729" t="s">
        <v>1940</v>
      </c>
      <c r="J1729" t="s">
        <v>4164</v>
      </c>
      <c r="L1729" t="s">
        <v>43</v>
      </c>
      <c r="M1729" t="s">
        <v>5596</v>
      </c>
    </row>
    <row r="1730" spans="9:13" x14ac:dyDescent="0.25">
      <c r="I1730" t="s">
        <v>582</v>
      </c>
      <c r="J1730" t="s">
        <v>3463</v>
      </c>
      <c r="L1730" t="s">
        <v>599</v>
      </c>
      <c r="M1730" t="s">
        <v>6897</v>
      </c>
    </row>
    <row r="1731" spans="9:13" x14ac:dyDescent="0.25">
      <c r="I1731" t="s">
        <v>26</v>
      </c>
      <c r="J1731" t="s">
        <v>2278</v>
      </c>
      <c r="L1731" t="s">
        <v>7190</v>
      </c>
      <c r="M1731" t="s">
        <v>6136</v>
      </c>
    </row>
    <row r="1732" spans="9:13" x14ac:dyDescent="0.25">
      <c r="I1732" t="s">
        <v>290</v>
      </c>
      <c r="J1732" t="s">
        <v>2970</v>
      </c>
      <c r="L1732" t="s">
        <v>599</v>
      </c>
      <c r="M1732" t="s">
        <v>5971</v>
      </c>
    </row>
    <row r="1733" spans="9:13" x14ac:dyDescent="0.25">
      <c r="I1733" t="s">
        <v>2370</v>
      </c>
      <c r="J1733" t="s">
        <v>4192</v>
      </c>
      <c r="L1733" t="s">
        <v>5002</v>
      </c>
      <c r="M1733" t="s">
        <v>6437</v>
      </c>
    </row>
    <row r="1734" spans="9:13" x14ac:dyDescent="0.25">
      <c r="I1734" t="s">
        <v>2958</v>
      </c>
      <c r="J1734" t="s">
        <v>2959</v>
      </c>
      <c r="L1734" t="s">
        <v>51</v>
      </c>
      <c r="M1734" t="s">
        <v>5842</v>
      </c>
    </row>
    <row r="1735" spans="9:13" x14ac:dyDescent="0.25">
      <c r="I1735" t="s">
        <v>97</v>
      </c>
      <c r="J1735" t="s">
        <v>4693</v>
      </c>
      <c r="L1735" t="s">
        <v>487</v>
      </c>
      <c r="M1735" t="s">
        <v>6527</v>
      </c>
    </row>
    <row r="1736" spans="9:13" x14ac:dyDescent="0.25">
      <c r="I1736" t="s">
        <v>423</v>
      </c>
      <c r="J1736" t="s">
        <v>3497</v>
      </c>
      <c r="L1736" t="s">
        <v>484</v>
      </c>
      <c r="M1736" t="s">
        <v>5418</v>
      </c>
    </row>
    <row r="1737" spans="9:13" x14ac:dyDescent="0.25">
      <c r="I1737" t="s">
        <v>3061</v>
      </c>
      <c r="J1737" t="s">
        <v>3062</v>
      </c>
      <c r="L1737" t="s">
        <v>487</v>
      </c>
      <c r="M1737" t="s">
        <v>5108</v>
      </c>
    </row>
    <row r="1738" spans="9:13" x14ac:dyDescent="0.25">
      <c r="I1738" t="s">
        <v>1</v>
      </c>
      <c r="J1738" t="s">
        <v>4267</v>
      </c>
      <c r="L1738" t="s">
        <v>5355</v>
      </c>
      <c r="M1738" t="s">
        <v>6582</v>
      </c>
    </row>
    <row r="1739" spans="9:13" x14ac:dyDescent="0.25">
      <c r="I1739" t="s">
        <v>12</v>
      </c>
      <c r="J1739" t="s">
        <v>2820</v>
      </c>
      <c r="L1739" t="s">
        <v>576</v>
      </c>
      <c r="M1739" t="s">
        <v>7201</v>
      </c>
    </row>
    <row r="1740" spans="9:13" x14ac:dyDescent="0.25">
      <c r="I1740" t="s">
        <v>2975</v>
      </c>
      <c r="J1740" t="s">
        <v>3653</v>
      </c>
      <c r="L1740" t="s">
        <v>25</v>
      </c>
      <c r="M1740" t="s">
        <v>6795</v>
      </c>
    </row>
    <row r="1741" spans="9:13" x14ac:dyDescent="0.25">
      <c r="I1741" t="s">
        <v>303</v>
      </c>
      <c r="J1741" t="s">
        <v>2001</v>
      </c>
      <c r="L1741" t="s">
        <v>41</v>
      </c>
      <c r="M1741" t="s">
        <v>5135</v>
      </c>
    </row>
    <row r="1742" spans="9:13" x14ac:dyDescent="0.25">
      <c r="I1742" t="s">
        <v>268</v>
      </c>
      <c r="J1742" t="s">
        <v>3542</v>
      </c>
      <c r="L1742" t="s">
        <v>268</v>
      </c>
      <c r="M1742" t="s">
        <v>5536</v>
      </c>
    </row>
    <row r="1743" spans="9:13" x14ac:dyDescent="0.25">
      <c r="I1743" t="s">
        <v>2037</v>
      </c>
      <c r="J1743" t="s">
        <v>2038</v>
      </c>
      <c r="L1743" t="s">
        <v>5380</v>
      </c>
      <c r="M1743" t="s">
        <v>5381</v>
      </c>
    </row>
    <row r="1744" spans="9:13" x14ac:dyDescent="0.25">
      <c r="I1744" t="s">
        <v>599</v>
      </c>
      <c r="J1744" t="s">
        <v>2256</v>
      </c>
      <c r="L1744" t="s">
        <v>292</v>
      </c>
      <c r="M1744" t="s">
        <v>6860</v>
      </c>
    </row>
    <row r="1745" spans="9:13" x14ac:dyDescent="0.25">
      <c r="I1745" t="s">
        <v>741</v>
      </c>
      <c r="J1745" t="s">
        <v>2134</v>
      </c>
      <c r="L1745" t="s">
        <v>599</v>
      </c>
      <c r="M1745" t="s">
        <v>6575</v>
      </c>
    </row>
    <row r="1746" spans="9:13" x14ac:dyDescent="0.25">
      <c r="I1746" t="s">
        <v>374</v>
      </c>
      <c r="J1746" t="s">
        <v>4214</v>
      </c>
      <c r="L1746" t="s">
        <v>268</v>
      </c>
      <c r="M1746" t="s">
        <v>5765</v>
      </c>
    </row>
    <row r="1747" spans="9:13" x14ac:dyDescent="0.25">
      <c r="I1747" t="s">
        <v>1730</v>
      </c>
      <c r="J1747" t="s">
        <v>4702</v>
      </c>
      <c r="L1747" t="s">
        <v>329</v>
      </c>
      <c r="M1747" t="s">
        <v>5806</v>
      </c>
    </row>
    <row r="1748" spans="9:13" x14ac:dyDescent="0.25">
      <c r="I1748" t="s">
        <v>268</v>
      </c>
      <c r="J1748" t="s">
        <v>3359</v>
      </c>
      <c r="L1748" t="s">
        <v>487</v>
      </c>
      <c r="M1748" t="s">
        <v>6723</v>
      </c>
    </row>
    <row r="1749" spans="9:13" x14ac:dyDescent="0.25">
      <c r="I1749" t="s">
        <v>2435</v>
      </c>
      <c r="J1749" t="s">
        <v>4381</v>
      </c>
      <c r="L1749" t="s">
        <v>509</v>
      </c>
      <c r="M1749" t="s">
        <v>6747</v>
      </c>
    </row>
    <row r="1750" spans="9:13" x14ac:dyDescent="0.25">
      <c r="I1750" t="s">
        <v>268</v>
      </c>
      <c r="J1750" t="s">
        <v>4675</v>
      </c>
      <c r="L1750" t="s">
        <v>51</v>
      </c>
      <c r="M1750" t="s">
        <v>5782</v>
      </c>
    </row>
    <row r="1751" spans="9:13" x14ac:dyDescent="0.25">
      <c r="I1751" t="s">
        <v>358</v>
      </c>
      <c r="J1751" t="s">
        <v>2893</v>
      </c>
      <c r="L1751" t="s">
        <v>5940</v>
      </c>
      <c r="M1751" t="s">
        <v>5941</v>
      </c>
    </row>
    <row r="1752" spans="9:13" x14ac:dyDescent="0.25">
      <c r="I1752" t="s">
        <v>741</v>
      </c>
      <c r="J1752" t="s">
        <v>2556</v>
      </c>
      <c r="L1752" t="s">
        <v>423</v>
      </c>
      <c r="M1752" t="s">
        <v>6285</v>
      </c>
    </row>
    <row r="1753" spans="9:13" x14ac:dyDescent="0.25">
      <c r="I1753" t="s">
        <v>267</v>
      </c>
      <c r="J1753" t="s">
        <v>2987</v>
      </c>
      <c r="L1753" t="s">
        <v>599</v>
      </c>
      <c r="M1753" t="s">
        <v>6856</v>
      </c>
    </row>
    <row r="1754" spans="9:13" x14ac:dyDescent="0.25">
      <c r="I1754" t="s">
        <v>97</v>
      </c>
      <c r="J1754" t="s">
        <v>2907</v>
      </c>
      <c r="L1754" t="s">
        <v>318</v>
      </c>
      <c r="M1754" t="s">
        <v>6104</v>
      </c>
    </row>
    <row r="1755" spans="9:13" x14ac:dyDescent="0.25">
      <c r="I1755" t="s">
        <v>1891</v>
      </c>
      <c r="J1755" t="s">
        <v>1892</v>
      </c>
      <c r="L1755" t="s">
        <v>484</v>
      </c>
      <c r="M1755" t="s">
        <v>6277</v>
      </c>
    </row>
    <row r="1756" spans="9:13" x14ac:dyDescent="0.25">
      <c r="I1756" t="s">
        <v>303</v>
      </c>
      <c r="J1756" t="s">
        <v>1811</v>
      </c>
      <c r="L1756" t="s">
        <v>6025</v>
      </c>
      <c r="M1756" t="s">
        <v>6957</v>
      </c>
    </row>
    <row r="1757" spans="9:13" x14ac:dyDescent="0.25">
      <c r="I1757" t="s">
        <v>2639</v>
      </c>
      <c r="J1757" t="s">
        <v>2640</v>
      </c>
      <c r="L1757" t="s">
        <v>290</v>
      </c>
      <c r="M1757" t="s">
        <v>6751</v>
      </c>
    </row>
    <row r="1758" spans="9:13" x14ac:dyDescent="0.25">
      <c r="I1758" t="s">
        <v>102</v>
      </c>
      <c r="J1758" t="s">
        <v>3733</v>
      </c>
      <c r="L1758" t="s">
        <v>322</v>
      </c>
      <c r="M1758" t="s">
        <v>6169</v>
      </c>
    </row>
    <row r="1759" spans="9:13" x14ac:dyDescent="0.25">
      <c r="I1759" t="s">
        <v>294</v>
      </c>
      <c r="J1759" t="s">
        <v>3380</v>
      </c>
      <c r="L1759" t="s">
        <v>423</v>
      </c>
      <c r="M1759" t="s">
        <v>6317</v>
      </c>
    </row>
    <row r="1760" spans="9:13" x14ac:dyDescent="0.25">
      <c r="I1760" t="s">
        <v>50</v>
      </c>
      <c r="J1760" t="s">
        <v>4645</v>
      </c>
      <c r="L1760" t="s">
        <v>51</v>
      </c>
      <c r="M1760" t="s">
        <v>7112</v>
      </c>
    </row>
    <row r="1761" spans="9:13" x14ac:dyDescent="0.25">
      <c r="I1761" t="s">
        <v>329</v>
      </c>
      <c r="J1761" t="s">
        <v>3111</v>
      </c>
      <c r="L1761" t="s">
        <v>53</v>
      </c>
      <c r="M1761" t="s">
        <v>6395</v>
      </c>
    </row>
    <row r="1762" spans="9:13" x14ac:dyDescent="0.25">
      <c r="I1762" t="s">
        <v>3728</v>
      </c>
      <c r="J1762" t="s">
        <v>3729</v>
      </c>
      <c r="L1762" t="s">
        <v>484</v>
      </c>
      <c r="M1762" t="s">
        <v>6491</v>
      </c>
    </row>
    <row r="1763" spans="9:13" x14ac:dyDescent="0.25">
      <c r="I1763" t="s">
        <v>546</v>
      </c>
      <c r="J1763" t="s">
        <v>2634</v>
      </c>
      <c r="L1763" t="s">
        <v>542</v>
      </c>
      <c r="M1763" t="s">
        <v>6992</v>
      </c>
    </row>
    <row r="1764" spans="9:13" x14ac:dyDescent="0.25">
      <c r="I1764" t="s">
        <v>267</v>
      </c>
      <c r="J1764" t="s">
        <v>3006</v>
      </c>
      <c r="L1764" t="s">
        <v>6892</v>
      </c>
      <c r="M1764" t="s">
        <v>6893</v>
      </c>
    </row>
    <row r="1765" spans="9:13" x14ac:dyDescent="0.25">
      <c r="I1765" t="s">
        <v>267</v>
      </c>
      <c r="J1765" t="s">
        <v>4817</v>
      </c>
      <c r="L1765" t="s">
        <v>267</v>
      </c>
      <c r="M1765" t="s">
        <v>6908</v>
      </c>
    </row>
    <row r="1766" spans="9:13" x14ac:dyDescent="0.25">
      <c r="I1766" t="s">
        <v>4456</v>
      </c>
      <c r="J1766" t="s">
        <v>4457</v>
      </c>
      <c r="L1766" t="s">
        <v>509</v>
      </c>
      <c r="M1766" t="s">
        <v>7176</v>
      </c>
    </row>
    <row r="1767" spans="9:13" x14ac:dyDescent="0.25">
      <c r="I1767" t="s">
        <v>741</v>
      </c>
      <c r="J1767" t="s">
        <v>2459</v>
      </c>
      <c r="L1767" t="s">
        <v>5686</v>
      </c>
      <c r="M1767" t="s">
        <v>7181</v>
      </c>
    </row>
    <row r="1768" spans="9:13" x14ac:dyDescent="0.25">
      <c r="I1768" t="s">
        <v>12</v>
      </c>
      <c r="J1768" t="s">
        <v>4325</v>
      </c>
      <c r="L1768" t="s">
        <v>827</v>
      </c>
      <c r="M1768" t="s">
        <v>5785</v>
      </c>
    </row>
    <row r="1769" spans="9:13" x14ac:dyDescent="0.25">
      <c r="I1769" t="s">
        <v>3348</v>
      </c>
      <c r="J1769" t="s">
        <v>3349</v>
      </c>
      <c r="L1769" t="s">
        <v>6049</v>
      </c>
      <c r="M1769" t="s">
        <v>6050</v>
      </c>
    </row>
    <row r="1770" spans="9:13" x14ac:dyDescent="0.25">
      <c r="I1770" t="s">
        <v>4385</v>
      </c>
      <c r="J1770" t="s">
        <v>4386</v>
      </c>
      <c r="L1770" t="s">
        <v>6064</v>
      </c>
      <c r="M1770" t="s">
        <v>6065</v>
      </c>
    </row>
    <row r="1771" spans="9:13" x14ac:dyDescent="0.25">
      <c r="I1771" t="s">
        <v>1694</v>
      </c>
      <c r="J1771" t="s">
        <v>3572</v>
      </c>
      <c r="L1771" t="s">
        <v>419</v>
      </c>
      <c r="M1771" t="s">
        <v>6073</v>
      </c>
    </row>
    <row r="1772" spans="9:13" x14ac:dyDescent="0.25">
      <c r="I1772" t="s">
        <v>1694</v>
      </c>
      <c r="J1772" t="s">
        <v>3966</v>
      </c>
      <c r="L1772" t="s">
        <v>290</v>
      </c>
      <c r="M1772" t="s">
        <v>7099</v>
      </c>
    </row>
    <row r="1773" spans="9:13" x14ac:dyDescent="0.25">
      <c r="I1773" t="s">
        <v>567</v>
      </c>
      <c r="J1773" t="s">
        <v>3347</v>
      </c>
      <c r="L1773" t="s">
        <v>50</v>
      </c>
      <c r="M1773" t="s">
        <v>6958</v>
      </c>
    </row>
    <row r="1774" spans="9:13" x14ac:dyDescent="0.25">
      <c r="I1774" t="s">
        <v>267</v>
      </c>
      <c r="J1774" t="s">
        <v>1755</v>
      </c>
      <c r="L1774" t="s">
        <v>419</v>
      </c>
      <c r="M1774" t="s">
        <v>5635</v>
      </c>
    </row>
    <row r="1775" spans="9:13" x14ac:dyDescent="0.25">
      <c r="I1775" t="s">
        <v>329</v>
      </c>
      <c r="J1775" t="s">
        <v>4678</v>
      </c>
      <c r="L1775" t="s">
        <v>268</v>
      </c>
      <c r="M1775" t="s">
        <v>7120</v>
      </c>
    </row>
    <row r="1776" spans="9:13" x14ac:dyDescent="0.25">
      <c r="I1776" t="s">
        <v>604</v>
      </c>
      <c r="J1776" t="s">
        <v>4567</v>
      </c>
      <c r="L1776" t="s">
        <v>509</v>
      </c>
      <c r="M1776" t="s">
        <v>6597</v>
      </c>
    </row>
    <row r="1777" spans="9:13" x14ac:dyDescent="0.25">
      <c r="I1777" t="s">
        <v>268</v>
      </c>
      <c r="J1777" t="s">
        <v>2628</v>
      </c>
      <c r="L1777" t="s">
        <v>599</v>
      </c>
      <c r="M1777" t="s">
        <v>5197</v>
      </c>
    </row>
    <row r="1778" spans="9:13" x14ac:dyDescent="0.25">
      <c r="I1778" t="s">
        <v>268</v>
      </c>
      <c r="J1778" t="s">
        <v>4592</v>
      </c>
      <c r="L1778" t="s">
        <v>419</v>
      </c>
      <c r="M1778" t="s">
        <v>5495</v>
      </c>
    </row>
    <row r="1779" spans="9:13" x14ac:dyDescent="0.25">
      <c r="I1779" t="s">
        <v>144</v>
      </c>
      <c r="J1779" t="s">
        <v>7294</v>
      </c>
      <c r="L1779" t="s">
        <v>5215</v>
      </c>
      <c r="M1779" t="s">
        <v>5216</v>
      </c>
    </row>
    <row r="1780" spans="9:13" x14ac:dyDescent="0.25">
      <c r="I1780" t="s">
        <v>741</v>
      </c>
      <c r="J1780" t="s">
        <v>4044</v>
      </c>
      <c r="L1780" t="s">
        <v>509</v>
      </c>
      <c r="M1780" t="s">
        <v>6525</v>
      </c>
    </row>
    <row r="1781" spans="9:13" x14ac:dyDescent="0.25">
      <c r="I1781" t="s">
        <v>599</v>
      </c>
      <c r="J1781" t="s">
        <v>4435</v>
      </c>
      <c r="L1781" t="s">
        <v>509</v>
      </c>
      <c r="M1781" t="s">
        <v>6710</v>
      </c>
    </row>
    <row r="1782" spans="9:13" x14ac:dyDescent="0.25">
      <c r="I1782" t="s">
        <v>2011</v>
      </c>
      <c r="J1782" t="s">
        <v>2012</v>
      </c>
      <c r="L1782" t="s">
        <v>599</v>
      </c>
      <c r="M1782" t="s">
        <v>5458</v>
      </c>
    </row>
    <row r="1783" spans="9:13" x14ac:dyDescent="0.25">
      <c r="I1783" t="s">
        <v>4025</v>
      </c>
      <c r="J1783" t="s">
        <v>4026</v>
      </c>
      <c r="L1783" t="s">
        <v>267</v>
      </c>
      <c r="M1783" t="s">
        <v>6787</v>
      </c>
    </row>
    <row r="1784" spans="9:13" x14ac:dyDescent="0.25">
      <c r="I1784" t="s">
        <v>374</v>
      </c>
      <c r="J1784" t="s">
        <v>3906</v>
      </c>
      <c r="L1784" t="s">
        <v>12</v>
      </c>
      <c r="M1784" t="s">
        <v>6850</v>
      </c>
    </row>
    <row r="1785" spans="9:13" x14ac:dyDescent="0.25">
      <c r="I1785" t="s">
        <v>7190</v>
      </c>
      <c r="J1785" t="s">
        <v>2281</v>
      </c>
      <c r="L1785" t="s">
        <v>509</v>
      </c>
      <c r="M1785" t="s">
        <v>7080</v>
      </c>
    </row>
    <row r="1786" spans="9:13" x14ac:dyDescent="0.25">
      <c r="I1786" t="s">
        <v>0</v>
      </c>
      <c r="J1786" t="s">
        <v>2163</v>
      </c>
      <c r="L1786" t="s">
        <v>5061</v>
      </c>
      <c r="M1786" t="s">
        <v>5062</v>
      </c>
    </row>
    <row r="1787" spans="9:13" x14ac:dyDescent="0.25">
      <c r="I1787" t="s">
        <v>303</v>
      </c>
      <c r="J1787" t="s">
        <v>2364</v>
      </c>
      <c r="L1787" t="s">
        <v>5212</v>
      </c>
      <c r="M1787" t="s">
        <v>6495</v>
      </c>
    </row>
    <row r="1788" spans="9:13" x14ac:dyDescent="0.25">
      <c r="I1788" t="s">
        <v>1783</v>
      </c>
      <c r="J1788" t="s">
        <v>4789</v>
      </c>
      <c r="L1788" t="s">
        <v>484</v>
      </c>
      <c r="M1788" t="s">
        <v>6721</v>
      </c>
    </row>
    <row r="1789" spans="9:13" x14ac:dyDescent="0.25">
      <c r="I1789" t="s">
        <v>41</v>
      </c>
      <c r="J1789" t="s">
        <v>3496</v>
      </c>
      <c r="L1789" t="s">
        <v>268</v>
      </c>
      <c r="M1789" t="s">
        <v>5833</v>
      </c>
    </row>
    <row r="1790" spans="9:13" x14ac:dyDescent="0.25">
      <c r="I1790" t="s">
        <v>3343</v>
      </c>
      <c r="J1790" t="s">
        <v>3821</v>
      </c>
      <c r="L1790" t="s">
        <v>599</v>
      </c>
      <c r="M1790" t="s">
        <v>6891</v>
      </c>
    </row>
    <row r="1791" spans="9:13" x14ac:dyDescent="0.25">
      <c r="I1791" t="s">
        <v>1694</v>
      </c>
      <c r="J1791" t="s">
        <v>3570</v>
      </c>
      <c r="L1791" t="s">
        <v>484</v>
      </c>
      <c r="M1791" t="s">
        <v>5515</v>
      </c>
    </row>
    <row r="1792" spans="9:13" x14ac:dyDescent="0.25">
      <c r="I1792" t="s">
        <v>268</v>
      </c>
      <c r="J1792" t="s">
        <v>1949</v>
      </c>
      <c r="L1792" t="s">
        <v>509</v>
      </c>
      <c r="M1792" t="s">
        <v>5758</v>
      </c>
    </row>
    <row r="1793" spans="9:13" x14ac:dyDescent="0.25">
      <c r="I1793" t="s">
        <v>415</v>
      </c>
      <c r="J1793" t="s">
        <v>4008</v>
      </c>
      <c r="L1793" t="s">
        <v>599</v>
      </c>
      <c r="M1793" t="s">
        <v>6418</v>
      </c>
    </row>
    <row r="1794" spans="9:13" x14ac:dyDescent="0.25">
      <c r="I1794" t="s">
        <v>415</v>
      </c>
      <c r="J1794" t="s">
        <v>3510</v>
      </c>
      <c r="L1794" t="s">
        <v>509</v>
      </c>
      <c r="M1794" t="s">
        <v>6254</v>
      </c>
    </row>
    <row r="1795" spans="9:13" x14ac:dyDescent="0.25">
      <c r="I1795" t="s">
        <v>415</v>
      </c>
      <c r="J1795" t="s">
        <v>4545</v>
      </c>
      <c r="L1795" t="s">
        <v>2383</v>
      </c>
      <c r="M1795" t="s">
        <v>7196</v>
      </c>
    </row>
    <row r="1796" spans="9:13" x14ac:dyDescent="0.25">
      <c r="I1796" t="s">
        <v>374</v>
      </c>
      <c r="J1796" t="s">
        <v>4405</v>
      </c>
      <c r="L1796" t="s">
        <v>5215</v>
      </c>
      <c r="M1796" t="s">
        <v>5848</v>
      </c>
    </row>
    <row r="1797" spans="9:13" x14ac:dyDescent="0.25">
      <c r="I1797" t="s">
        <v>2881</v>
      </c>
      <c r="J1797" t="s">
        <v>2882</v>
      </c>
      <c r="L1797" t="s">
        <v>5215</v>
      </c>
      <c r="M1797" t="s">
        <v>5475</v>
      </c>
    </row>
    <row r="1798" spans="9:13" x14ac:dyDescent="0.25">
      <c r="I1798" t="s">
        <v>582</v>
      </c>
      <c r="J1798" t="s">
        <v>2880</v>
      </c>
      <c r="L1798" t="s">
        <v>484</v>
      </c>
      <c r="M1798" t="s">
        <v>6509</v>
      </c>
    </row>
    <row r="1799" spans="9:13" x14ac:dyDescent="0.25">
      <c r="I1799" t="s">
        <v>303</v>
      </c>
      <c r="J1799" t="s">
        <v>4329</v>
      </c>
      <c r="L1799" t="s">
        <v>290</v>
      </c>
      <c r="M1799" t="s">
        <v>6652</v>
      </c>
    </row>
    <row r="1800" spans="9:13" x14ac:dyDescent="0.25">
      <c r="I1800" t="s">
        <v>98</v>
      </c>
      <c r="J1800" t="s">
        <v>3587</v>
      </c>
      <c r="L1800" t="s">
        <v>5924</v>
      </c>
      <c r="M1800" t="s">
        <v>6316</v>
      </c>
    </row>
    <row r="1801" spans="9:13" x14ac:dyDescent="0.25">
      <c r="I1801" t="s">
        <v>415</v>
      </c>
      <c r="J1801" t="s">
        <v>2246</v>
      </c>
      <c r="L1801" t="s">
        <v>5751</v>
      </c>
      <c r="M1801" t="s">
        <v>6466</v>
      </c>
    </row>
    <row r="1802" spans="9:13" x14ac:dyDescent="0.25">
      <c r="I1802" t="s">
        <v>329</v>
      </c>
      <c r="J1802" t="s">
        <v>4151</v>
      </c>
      <c r="L1802" t="s">
        <v>268</v>
      </c>
      <c r="M1802" t="s">
        <v>5860</v>
      </c>
    </row>
    <row r="1803" spans="9:13" x14ac:dyDescent="0.25">
      <c r="I1803" t="s">
        <v>0</v>
      </c>
      <c r="J1803" t="s">
        <v>3161</v>
      </c>
      <c r="L1803" t="s">
        <v>509</v>
      </c>
      <c r="M1803" t="s">
        <v>6141</v>
      </c>
    </row>
    <row r="1804" spans="9:13" x14ac:dyDescent="0.25">
      <c r="I1804" t="s">
        <v>2075</v>
      </c>
      <c r="J1804" t="s">
        <v>2076</v>
      </c>
      <c r="L1804" t="s">
        <v>6595</v>
      </c>
      <c r="M1804" t="s">
        <v>6810</v>
      </c>
    </row>
    <row r="1805" spans="9:13" x14ac:dyDescent="0.25">
      <c r="I1805" t="s">
        <v>599</v>
      </c>
      <c r="J1805" t="s">
        <v>2968</v>
      </c>
      <c r="L1805" t="s">
        <v>6729</v>
      </c>
      <c r="M1805" t="s">
        <v>6730</v>
      </c>
    </row>
    <row r="1806" spans="9:13" x14ac:dyDescent="0.25">
      <c r="I1806" t="s">
        <v>374</v>
      </c>
      <c r="J1806" t="s">
        <v>2857</v>
      </c>
      <c r="L1806" t="s">
        <v>475</v>
      </c>
      <c r="M1806" t="s">
        <v>6693</v>
      </c>
    </row>
    <row r="1807" spans="9:13" x14ac:dyDescent="0.25">
      <c r="I1807" t="s">
        <v>7190</v>
      </c>
      <c r="J1807" t="s">
        <v>3016</v>
      </c>
      <c r="L1807" t="s">
        <v>5215</v>
      </c>
      <c r="M1807" t="s">
        <v>6647</v>
      </c>
    </row>
    <row r="1808" spans="9:13" x14ac:dyDescent="0.25">
      <c r="I1808" t="s">
        <v>25</v>
      </c>
      <c r="J1808" t="s">
        <v>2428</v>
      </c>
      <c r="L1808" t="s">
        <v>268</v>
      </c>
      <c r="M1808" t="s">
        <v>7206</v>
      </c>
    </row>
    <row r="1809" spans="9:13" x14ac:dyDescent="0.25">
      <c r="I1809" t="s">
        <v>25</v>
      </c>
      <c r="J1809" t="s">
        <v>1893</v>
      </c>
      <c r="L1809" t="s">
        <v>602</v>
      </c>
      <c r="M1809" t="s">
        <v>7135</v>
      </c>
    </row>
    <row r="1810" spans="9:13" x14ac:dyDescent="0.25">
      <c r="I1810" t="s">
        <v>271</v>
      </c>
      <c r="J1810" t="s">
        <v>3418</v>
      </c>
      <c r="L1810" t="s">
        <v>292</v>
      </c>
      <c r="M1810" t="s">
        <v>5830</v>
      </c>
    </row>
    <row r="1811" spans="9:13" x14ac:dyDescent="0.25">
      <c r="I1811" t="s">
        <v>349</v>
      </c>
      <c r="J1811" t="s">
        <v>4016</v>
      </c>
      <c r="L1811" t="s">
        <v>599</v>
      </c>
      <c r="M1811" t="s">
        <v>5620</v>
      </c>
    </row>
    <row r="1812" spans="9:13" x14ac:dyDescent="0.25">
      <c r="I1812" t="s">
        <v>52</v>
      </c>
      <c r="J1812" t="s">
        <v>3654</v>
      </c>
      <c r="L1812" t="s">
        <v>484</v>
      </c>
      <c r="M1812" t="s">
        <v>6139</v>
      </c>
    </row>
    <row r="1813" spans="9:13" x14ac:dyDescent="0.25">
      <c r="I1813" t="s">
        <v>2370</v>
      </c>
      <c r="J1813" t="s">
        <v>2371</v>
      </c>
      <c r="L1813" t="s">
        <v>40</v>
      </c>
      <c r="M1813" t="s">
        <v>5301</v>
      </c>
    </row>
    <row r="1814" spans="9:13" x14ac:dyDescent="0.25">
      <c r="I1814" t="s">
        <v>1879</v>
      </c>
      <c r="J1814" t="s">
        <v>2875</v>
      </c>
      <c r="L1814" t="s">
        <v>6032</v>
      </c>
      <c r="M1814" t="s">
        <v>6033</v>
      </c>
    </row>
    <row r="1815" spans="9:13" x14ac:dyDescent="0.25">
      <c r="I1815" t="s">
        <v>327</v>
      </c>
      <c r="J1815" t="s">
        <v>2004</v>
      </c>
      <c r="L1815" t="s">
        <v>5212</v>
      </c>
      <c r="M1815" t="s">
        <v>5213</v>
      </c>
    </row>
    <row r="1816" spans="9:13" x14ac:dyDescent="0.25">
      <c r="I1816" t="s">
        <v>271</v>
      </c>
      <c r="J1816" t="s">
        <v>1908</v>
      </c>
      <c r="L1816" t="s">
        <v>660</v>
      </c>
      <c r="M1816" t="s">
        <v>6084</v>
      </c>
    </row>
    <row r="1817" spans="9:13" x14ac:dyDescent="0.25">
      <c r="I1817" t="s">
        <v>7190</v>
      </c>
      <c r="J1817" t="s">
        <v>2149</v>
      </c>
      <c r="L1817" t="s">
        <v>599</v>
      </c>
      <c r="M1817" t="s">
        <v>5257</v>
      </c>
    </row>
    <row r="1818" spans="9:13" x14ac:dyDescent="0.25">
      <c r="I1818" t="s">
        <v>488</v>
      </c>
      <c r="J1818" t="s">
        <v>4805</v>
      </c>
      <c r="L1818" t="s">
        <v>419</v>
      </c>
      <c r="M1818" t="s">
        <v>6231</v>
      </c>
    </row>
    <row r="1819" spans="9:13" x14ac:dyDescent="0.25">
      <c r="I1819" t="s">
        <v>3457</v>
      </c>
      <c r="J1819" t="s">
        <v>3458</v>
      </c>
      <c r="L1819" t="s">
        <v>509</v>
      </c>
      <c r="M1819" t="s">
        <v>5519</v>
      </c>
    </row>
    <row r="1820" spans="9:13" x14ac:dyDescent="0.25">
      <c r="I1820" t="s">
        <v>50</v>
      </c>
      <c r="J1820" t="s">
        <v>2082</v>
      </c>
      <c r="L1820" t="s">
        <v>484</v>
      </c>
      <c r="M1820" t="s">
        <v>6524</v>
      </c>
    </row>
    <row r="1821" spans="9:13" x14ac:dyDescent="0.25">
      <c r="I1821" t="s">
        <v>7190</v>
      </c>
      <c r="J1821" t="s">
        <v>2010</v>
      </c>
      <c r="L1821" t="s">
        <v>5212</v>
      </c>
      <c r="M1821" t="s">
        <v>6997</v>
      </c>
    </row>
    <row r="1822" spans="9:13" x14ac:dyDescent="0.25">
      <c r="I1822" t="s">
        <v>267</v>
      </c>
      <c r="J1822" t="s">
        <v>4078</v>
      </c>
      <c r="L1822" t="s">
        <v>5924</v>
      </c>
      <c r="M1822" t="s">
        <v>5925</v>
      </c>
    </row>
    <row r="1823" spans="9:13" x14ac:dyDescent="0.25">
      <c r="I1823" t="s">
        <v>1873</v>
      </c>
      <c r="J1823" t="s">
        <v>1874</v>
      </c>
      <c r="L1823" t="s">
        <v>5061</v>
      </c>
      <c r="M1823" t="s">
        <v>6099</v>
      </c>
    </row>
    <row r="1824" spans="9:13" x14ac:dyDescent="0.25">
      <c r="I1824" t="s">
        <v>2130</v>
      </c>
      <c r="J1824" t="s">
        <v>4065</v>
      </c>
      <c r="L1824" t="s">
        <v>294</v>
      </c>
      <c r="M1824" t="s">
        <v>7126</v>
      </c>
    </row>
    <row r="1825" spans="9:13" x14ac:dyDescent="0.25">
      <c r="I1825" t="s">
        <v>4838</v>
      </c>
      <c r="J1825" t="s">
        <v>4839</v>
      </c>
      <c r="L1825" t="s">
        <v>602</v>
      </c>
      <c r="M1825" t="s">
        <v>5329</v>
      </c>
    </row>
    <row r="1826" spans="9:13" x14ac:dyDescent="0.25">
      <c r="I1826" t="s">
        <v>4589</v>
      </c>
      <c r="J1826" t="s">
        <v>4590</v>
      </c>
      <c r="L1826" t="s">
        <v>484</v>
      </c>
      <c r="M1826" t="s">
        <v>5347</v>
      </c>
    </row>
    <row r="1827" spans="9:13" x14ac:dyDescent="0.25">
      <c r="I1827" t="s">
        <v>41</v>
      </c>
      <c r="J1827" t="s">
        <v>3411</v>
      </c>
      <c r="L1827" t="s">
        <v>5684</v>
      </c>
      <c r="M1827" t="s">
        <v>7089</v>
      </c>
    </row>
    <row r="1828" spans="9:13" x14ac:dyDescent="0.25">
      <c r="I1828" t="s">
        <v>429</v>
      </c>
      <c r="J1828" t="s">
        <v>3927</v>
      </c>
      <c r="L1828" t="s">
        <v>660</v>
      </c>
      <c r="M1828" t="s">
        <v>5879</v>
      </c>
    </row>
    <row r="1829" spans="9:13" x14ac:dyDescent="0.25">
      <c r="I1829" t="s">
        <v>329</v>
      </c>
      <c r="J1829" t="s">
        <v>3191</v>
      </c>
      <c r="L1829" t="s">
        <v>419</v>
      </c>
      <c r="M1829" t="s">
        <v>5661</v>
      </c>
    </row>
    <row r="1830" spans="9:13" x14ac:dyDescent="0.25">
      <c r="I1830" t="s">
        <v>364</v>
      </c>
      <c r="J1830" t="s">
        <v>4276</v>
      </c>
      <c r="L1830" t="s">
        <v>419</v>
      </c>
      <c r="M1830" t="s">
        <v>5144</v>
      </c>
    </row>
    <row r="1831" spans="9:13" x14ac:dyDescent="0.25">
      <c r="I1831" t="s">
        <v>322</v>
      </c>
      <c r="J1831" t="s">
        <v>2612</v>
      </c>
      <c r="L1831" t="s">
        <v>419</v>
      </c>
      <c r="M1831" t="s">
        <v>5909</v>
      </c>
    </row>
    <row r="1832" spans="9:13" x14ac:dyDescent="0.25">
      <c r="I1832" t="s">
        <v>7190</v>
      </c>
      <c r="J1832" t="s">
        <v>4202</v>
      </c>
      <c r="L1832" t="s">
        <v>484</v>
      </c>
      <c r="M1832" t="s">
        <v>7113</v>
      </c>
    </row>
    <row r="1833" spans="9:13" x14ac:dyDescent="0.25">
      <c r="I1833" t="s">
        <v>415</v>
      </c>
      <c r="J1833" t="s">
        <v>3631</v>
      </c>
      <c r="L1833" t="s">
        <v>49</v>
      </c>
      <c r="M1833" t="s">
        <v>5164</v>
      </c>
    </row>
    <row r="1834" spans="9:13" x14ac:dyDescent="0.25">
      <c r="I1834" t="s">
        <v>415</v>
      </c>
      <c r="J1834" t="s">
        <v>2764</v>
      </c>
      <c r="L1834" t="s">
        <v>292</v>
      </c>
      <c r="M1834" t="s">
        <v>5813</v>
      </c>
    </row>
    <row r="1835" spans="9:13" x14ac:dyDescent="0.25">
      <c r="I1835" t="s">
        <v>102</v>
      </c>
      <c r="J1835" t="s">
        <v>3776</v>
      </c>
      <c r="L1835" t="s">
        <v>50</v>
      </c>
      <c r="M1835" t="s">
        <v>5298</v>
      </c>
    </row>
    <row r="1836" spans="9:13" x14ac:dyDescent="0.25">
      <c r="I1836" t="s">
        <v>7190</v>
      </c>
      <c r="J1836" t="s">
        <v>1738</v>
      </c>
      <c r="L1836" t="s">
        <v>267</v>
      </c>
      <c r="M1836" t="s">
        <v>7213</v>
      </c>
    </row>
    <row r="1837" spans="9:13" x14ac:dyDescent="0.25">
      <c r="I1837" t="s">
        <v>268</v>
      </c>
      <c r="J1837" t="s">
        <v>3726</v>
      </c>
      <c r="L1837" t="s">
        <v>294</v>
      </c>
      <c r="M1837" t="s">
        <v>6873</v>
      </c>
    </row>
    <row r="1838" spans="9:13" x14ac:dyDescent="0.25">
      <c r="I1838" t="s">
        <v>439</v>
      </c>
      <c r="J1838" t="s">
        <v>3134</v>
      </c>
      <c r="L1838" t="s">
        <v>419</v>
      </c>
      <c r="M1838" t="s">
        <v>6174</v>
      </c>
    </row>
    <row r="1839" spans="9:13" x14ac:dyDescent="0.25">
      <c r="I1839" t="s">
        <v>3068</v>
      </c>
      <c r="J1839" t="s">
        <v>3069</v>
      </c>
      <c r="L1839" t="s">
        <v>419</v>
      </c>
      <c r="M1839" t="s">
        <v>7070</v>
      </c>
    </row>
    <row r="1840" spans="9:13" x14ac:dyDescent="0.25">
      <c r="I1840" t="s">
        <v>419</v>
      </c>
      <c r="J1840" t="s">
        <v>4421</v>
      </c>
      <c r="L1840" t="s">
        <v>268</v>
      </c>
      <c r="M1840" t="s">
        <v>7211</v>
      </c>
    </row>
    <row r="1841" spans="9:13" x14ac:dyDescent="0.25">
      <c r="I1841" t="s">
        <v>2603</v>
      </c>
      <c r="J1841" t="s">
        <v>2604</v>
      </c>
      <c r="L1841" t="s">
        <v>419</v>
      </c>
      <c r="M1841" t="s">
        <v>6501</v>
      </c>
    </row>
    <row r="1842" spans="9:13" x14ac:dyDescent="0.25">
      <c r="I1842" t="s">
        <v>327</v>
      </c>
      <c r="J1842" t="s">
        <v>4149</v>
      </c>
      <c r="L1842" t="s">
        <v>49</v>
      </c>
      <c r="M1842" t="s">
        <v>5006</v>
      </c>
    </row>
    <row r="1843" spans="9:13" x14ac:dyDescent="0.25">
      <c r="I1843" t="s">
        <v>415</v>
      </c>
      <c r="J1843" t="s">
        <v>3287</v>
      </c>
      <c r="L1843" t="s">
        <v>292</v>
      </c>
      <c r="M1843" t="s">
        <v>6847</v>
      </c>
    </row>
    <row r="1844" spans="9:13" x14ac:dyDescent="0.25">
      <c r="I1844" t="s">
        <v>582</v>
      </c>
      <c r="J1844" t="s">
        <v>3815</v>
      </c>
      <c r="L1844" t="s">
        <v>50</v>
      </c>
      <c r="M1844" t="s">
        <v>7079</v>
      </c>
    </row>
    <row r="1845" spans="9:13" x14ac:dyDescent="0.25">
      <c r="I1845" t="s">
        <v>102</v>
      </c>
      <c r="J1845" t="s">
        <v>4758</v>
      </c>
      <c r="L1845" t="s">
        <v>602</v>
      </c>
      <c r="M1845" t="s">
        <v>4937</v>
      </c>
    </row>
    <row r="1846" spans="9:13" x14ac:dyDescent="0.25">
      <c r="I1846" t="s">
        <v>3159</v>
      </c>
      <c r="J1846" t="s">
        <v>3160</v>
      </c>
      <c r="L1846" t="s">
        <v>719</v>
      </c>
      <c r="M1846" t="s">
        <v>6960</v>
      </c>
    </row>
    <row r="1847" spans="9:13" x14ac:dyDescent="0.25">
      <c r="I1847" t="s">
        <v>329</v>
      </c>
      <c r="J1847" t="s">
        <v>3030</v>
      </c>
      <c r="L1847" t="s">
        <v>41</v>
      </c>
      <c r="M1847" t="s">
        <v>7038</v>
      </c>
    </row>
    <row r="1848" spans="9:13" x14ac:dyDescent="0.25">
      <c r="I1848" t="s">
        <v>300</v>
      </c>
      <c r="J1848" t="s">
        <v>3100</v>
      </c>
      <c r="L1848" t="s">
        <v>5215</v>
      </c>
      <c r="M1848" t="s">
        <v>5894</v>
      </c>
    </row>
    <row r="1849" spans="9:13" x14ac:dyDescent="0.25">
      <c r="I1849" t="s">
        <v>3609</v>
      </c>
      <c r="J1849" t="s">
        <v>3610</v>
      </c>
      <c r="L1849" t="s">
        <v>267</v>
      </c>
      <c r="M1849" t="s">
        <v>6674</v>
      </c>
    </row>
    <row r="1850" spans="9:13" x14ac:dyDescent="0.25">
      <c r="I1850" t="s">
        <v>329</v>
      </c>
      <c r="J1850" t="s">
        <v>1779</v>
      </c>
      <c r="L1850" t="s">
        <v>41</v>
      </c>
      <c r="M1850" t="s">
        <v>4892</v>
      </c>
    </row>
    <row r="1851" spans="9:13" x14ac:dyDescent="0.25">
      <c r="I1851" t="s">
        <v>268</v>
      </c>
      <c r="J1851" t="s">
        <v>4113</v>
      </c>
      <c r="L1851" t="s">
        <v>419</v>
      </c>
      <c r="M1851" t="s">
        <v>6478</v>
      </c>
    </row>
    <row r="1852" spans="9:13" x14ac:dyDescent="0.25">
      <c r="I1852" t="s">
        <v>334</v>
      </c>
      <c r="J1852" t="s">
        <v>3746</v>
      </c>
      <c r="L1852" t="s">
        <v>26</v>
      </c>
      <c r="M1852" t="s">
        <v>5158</v>
      </c>
    </row>
    <row r="1853" spans="9:13" x14ac:dyDescent="0.25">
      <c r="I1853" t="s">
        <v>1922</v>
      </c>
      <c r="J1853" t="s">
        <v>1923</v>
      </c>
      <c r="L1853" t="s">
        <v>419</v>
      </c>
      <c r="M1853" t="s">
        <v>6187</v>
      </c>
    </row>
    <row r="1854" spans="9:13" x14ac:dyDescent="0.25">
      <c r="I1854" t="s">
        <v>40</v>
      </c>
      <c r="J1854" t="s">
        <v>3995</v>
      </c>
      <c r="L1854" t="s">
        <v>6627</v>
      </c>
      <c r="M1854" t="s">
        <v>6628</v>
      </c>
    </row>
    <row r="1855" spans="9:13" x14ac:dyDescent="0.25">
      <c r="I1855" t="s">
        <v>375</v>
      </c>
      <c r="J1855" t="s">
        <v>4125</v>
      </c>
      <c r="L1855" t="s">
        <v>40</v>
      </c>
      <c r="M1855" t="s">
        <v>6085</v>
      </c>
    </row>
    <row r="1856" spans="9:13" x14ac:dyDescent="0.25">
      <c r="I1856" t="s">
        <v>2435</v>
      </c>
      <c r="J1856" t="s">
        <v>2436</v>
      </c>
      <c r="L1856" t="s">
        <v>4895</v>
      </c>
      <c r="M1856" t="s">
        <v>4896</v>
      </c>
    </row>
    <row r="1857" spans="9:13" x14ac:dyDescent="0.25">
      <c r="I1857" t="s">
        <v>267</v>
      </c>
      <c r="J1857" t="s">
        <v>4734</v>
      </c>
      <c r="L1857" t="s">
        <v>41</v>
      </c>
      <c r="M1857" t="s">
        <v>4919</v>
      </c>
    </row>
    <row r="1858" spans="9:13" x14ac:dyDescent="0.25">
      <c r="I1858" t="s">
        <v>327</v>
      </c>
      <c r="J1858" t="s">
        <v>4791</v>
      </c>
      <c r="L1858" t="s">
        <v>50</v>
      </c>
      <c r="M1858" t="s">
        <v>5814</v>
      </c>
    </row>
    <row r="1859" spans="9:13" x14ac:dyDescent="0.25">
      <c r="I1859" t="s">
        <v>2566</v>
      </c>
      <c r="J1859" t="s">
        <v>2567</v>
      </c>
      <c r="L1859" t="s">
        <v>660</v>
      </c>
      <c r="M1859" t="s">
        <v>5481</v>
      </c>
    </row>
    <row r="1860" spans="9:13" x14ac:dyDescent="0.25">
      <c r="I1860" t="s">
        <v>41</v>
      </c>
      <c r="J1860" t="s">
        <v>3921</v>
      </c>
      <c r="L1860" t="s">
        <v>268</v>
      </c>
      <c r="M1860" t="s">
        <v>5386</v>
      </c>
    </row>
    <row r="1861" spans="9:13" x14ac:dyDescent="0.25">
      <c r="I1861" t="s">
        <v>329</v>
      </c>
      <c r="J1861" t="s">
        <v>1959</v>
      </c>
      <c r="L1861" t="s">
        <v>599</v>
      </c>
      <c r="M1861" t="s">
        <v>7180</v>
      </c>
    </row>
    <row r="1862" spans="9:13" x14ac:dyDescent="0.25">
      <c r="I1862" t="s">
        <v>3298</v>
      </c>
      <c r="J1862" t="s">
        <v>3299</v>
      </c>
      <c r="L1862" t="s">
        <v>602</v>
      </c>
      <c r="M1862" t="s">
        <v>6772</v>
      </c>
    </row>
    <row r="1863" spans="9:13" x14ac:dyDescent="0.25">
      <c r="I1863" t="s">
        <v>4841</v>
      </c>
      <c r="J1863" t="s">
        <v>7287</v>
      </c>
      <c r="L1863" t="s">
        <v>268</v>
      </c>
      <c r="M1863" t="s">
        <v>6551</v>
      </c>
    </row>
    <row r="1864" spans="9:13" x14ac:dyDescent="0.25">
      <c r="I1864" t="s">
        <v>97</v>
      </c>
      <c r="J1864" t="s">
        <v>3528</v>
      </c>
      <c r="L1864" t="s">
        <v>421</v>
      </c>
      <c r="M1864" t="s">
        <v>5787</v>
      </c>
    </row>
    <row r="1865" spans="9:13" x14ac:dyDescent="0.25">
      <c r="I1865" t="s">
        <v>1694</v>
      </c>
      <c r="J1865" t="s">
        <v>4082</v>
      </c>
      <c r="L1865" t="s">
        <v>41</v>
      </c>
      <c r="M1865" t="s">
        <v>5187</v>
      </c>
    </row>
    <row r="1866" spans="9:13" x14ac:dyDescent="0.25">
      <c r="I1866" t="s">
        <v>415</v>
      </c>
      <c r="J1866" t="s">
        <v>3917</v>
      </c>
      <c r="L1866" t="s">
        <v>300</v>
      </c>
      <c r="M1866" t="s">
        <v>5180</v>
      </c>
    </row>
    <row r="1867" spans="9:13" x14ac:dyDescent="0.25">
      <c r="I1867" t="s">
        <v>268</v>
      </c>
      <c r="J1867" t="s">
        <v>2554</v>
      </c>
      <c r="L1867" t="s">
        <v>484</v>
      </c>
      <c r="M1867" t="s">
        <v>6429</v>
      </c>
    </row>
    <row r="1868" spans="9:13" x14ac:dyDescent="0.25">
      <c r="I1868" t="s">
        <v>2778</v>
      </c>
      <c r="J1868" t="s">
        <v>2779</v>
      </c>
      <c r="L1868" t="s">
        <v>484</v>
      </c>
      <c r="M1868" t="s">
        <v>6765</v>
      </c>
    </row>
    <row r="1869" spans="9:13" x14ac:dyDescent="0.25">
      <c r="I1869" t="s">
        <v>144</v>
      </c>
      <c r="J1869" t="s">
        <v>7301</v>
      </c>
      <c r="L1869" t="s">
        <v>5215</v>
      </c>
      <c r="M1869" t="s">
        <v>5996</v>
      </c>
    </row>
    <row r="1870" spans="9:13" x14ac:dyDescent="0.25">
      <c r="I1870" t="s">
        <v>439</v>
      </c>
      <c r="J1870" t="s">
        <v>2391</v>
      </c>
      <c r="L1870" t="s">
        <v>268</v>
      </c>
      <c r="M1870" t="s">
        <v>6840</v>
      </c>
    </row>
    <row r="1871" spans="9:13" x14ac:dyDescent="0.25">
      <c r="I1871" t="s">
        <v>419</v>
      </c>
      <c r="J1871" t="s">
        <v>1952</v>
      </c>
      <c r="L1871" t="s">
        <v>41</v>
      </c>
      <c r="M1871" t="s">
        <v>4869</v>
      </c>
    </row>
    <row r="1872" spans="9:13" x14ac:dyDescent="0.25">
      <c r="I1872" t="s">
        <v>329</v>
      </c>
      <c r="J1872" t="s">
        <v>1934</v>
      </c>
      <c r="L1872" t="s">
        <v>300</v>
      </c>
      <c r="M1872" t="s">
        <v>5473</v>
      </c>
    </row>
    <row r="1873" spans="9:13" x14ac:dyDescent="0.25">
      <c r="I1873" t="s">
        <v>12</v>
      </c>
      <c r="J1873" t="s">
        <v>2570</v>
      </c>
      <c r="L1873" t="s">
        <v>602</v>
      </c>
      <c r="M1873" t="s">
        <v>5776</v>
      </c>
    </row>
    <row r="1874" spans="9:13" x14ac:dyDescent="0.25">
      <c r="I1874" t="s">
        <v>268</v>
      </c>
      <c r="J1874" t="s">
        <v>4331</v>
      </c>
      <c r="L1874" t="s">
        <v>300</v>
      </c>
      <c r="M1874" t="s">
        <v>6949</v>
      </c>
    </row>
    <row r="1875" spans="9:13" x14ac:dyDescent="0.25">
      <c r="I1875" t="s">
        <v>267</v>
      </c>
      <c r="J1875" t="s">
        <v>3165</v>
      </c>
      <c r="L1875" t="s">
        <v>26</v>
      </c>
      <c r="M1875" t="s">
        <v>4972</v>
      </c>
    </row>
    <row r="1876" spans="9:13" x14ac:dyDescent="0.25">
      <c r="I1876" t="s">
        <v>4058</v>
      </c>
      <c r="J1876" t="s">
        <v>4059</v>
      </c>
      <c r="L1876" t="s">
        <v>41</v>
      </c>
      <c r="M1876" t="s">
        <v>4940</v>
      </c>
    </row>
    <row r="1877" spans="9:13" x14ac:dyDescent="0.25">
      <c r="I1877" t="s">
        <v>4683</v>
      </c>
      <c r="J1877" t="s">
        <v>4684</v>
      </c>
      <c r="L1877" t="s">
        <v>26</v>
      </c>
      <c r="M1877" t="s">
        <v>7186</v>
      </c>
    </row>
    <row r="1878" spans="9:13" x14ac:dyDescent="0.25">
      <c r="I1878" t="s">
        <v>327</v>
      </c>
      <c r="J1878" t="s">
        <v>1734</v>
      </c>
      <c r="L1878" t="s">
        <v>26</v>
      </c>
      <c r="M1878" t="s">
        <v>5504</v>
      </c>
    </row>
    <row r="1879" spans="9:13" x14ac:dyDescent="0.25">
      <c r="I1879" t="s">
        <v>267</v>
      </c>
      <c r="J1879" t="s">
        <v>2606</v>
      </c>
      <c r="L1879" t="s">
        <v>300</v>
      </c>
      <c r="M1879" t="s">
        <v>6127</v>
      </c>
    </row>
    <row r="1880" spans="9:13" x14ac:dyDescent="0.25">
      <c r="I1880" t="s">
        <v>415</v>
      </c>
      <c r="J1880" t="s">
        <v>2746</v>
      </c>
      <c r="L1880" t="s">
        <v>599</v>
      </c>
      <c r="M1880" t="s">
        <v>5564</v>
      </c>
    </row>
    <row r="1881" spans="9:13" x14ac:dyDescent="0.25">
      <c r="I1881" t="s">
        <v>2037</v>
      </c>
      <c r="J1881" t="s">
        <v>2363</v>
      </c>
      <c r="L1881" t="s">
        <v>719</v>
      </c>
      <c r="M1881" t="s">
        <v>4958</v>
      </c>
    </row>
    <row r="1882" spans="9:13" x14ac:dyDescent="0.25">
      <c r="I1882" t="s">
        <v>97</v>
      </c>
      <c r="J1882" t="s">
        <v>2345</v>
      </c>
      <c r="L1882" t="s">
        <v>268</v>
      </c>
      <c r="M1882" t="s">
        <v>5057</v>
      </c>
    </row>
    <row r="1883" spans="9:13" x14ac:dyDescent="0.25">
      <c r="I1883" t="s">
        <v>419</v>
      </c>
      <c r="J1883" t="s">
        <v>4414</v>
      </c>
      <c r="L1883" t="s">
        <v>268</v>
      </c>
      <c r="M1883" t="s">
        <v>5268</v>
      </c>
    </row>
    <row r="1884" spans="9:13" x14ac:dyDescent="0.25">
      <c r="I1884" t="s">
        <v>97</v>
      </c>
      <c r="J1884" t="s">
        <v>4295</v>
      </c>
      <c r="L1884" t="s">
        <v>419</v>
      </c>
      <c r="M1884" t="s">
        <v>5989</v>
      </c>
    </row>
    <row r="1885" spans="9:13" x14ac:dyDescent="0.25">
      <c r="I1885" t="s">
        <v>1694</v>
      </c>
      <c r="J1885" t="s">
        <v>4506</v>
      </c>
      <c r="L1885" t="s">
        <v>602</v>
      </c>
      <c r="M1885" t="s">
        <v>6780</v>
      </c>
    </row>
    <row r="1886" spans="9:13" x14ac:dyDescent="0.25">
      <c r="I1886" t="s">
        <v>303</v>
      </c>
      <c r="J1886" t="s">
        <v>3041</v>
      </c>
      <c r="L1886" t="s">
        <v>419</v>
      </c>
      <c r="M1886" t="s">
        <v>6638</v>
      </c>
    </row>
    <row r="1887" spans="9:13" x14ac:dyDescent="0.25">
      <c r="I1887" t="s">
        <v>3184</v>
      </c>
      <c r="J1887" t="s">
        <v>3185</v>
      </c>
      <c r="L1887" t="s">
        <v>599</v>
      </c>
      <c r="M1887" t="s">
        <v>5753</v>
      </c>
    </row>
    <row r="1888" spans="9:13" x14ac:dyDescent="0.25">
      <c r="I1888" t="s">
        <v>41</v>
      </c>
      <c r="J1888" t="s">
        <v>4292</v>
      </c>
      <c r="L1888" t="s">
        <v>599</v>
      </c>
      <c r="M1888" t="s">
        <v>6773</v>
      </c>
    </row>
    <row r="1889" spans="9:13" x14ac:dyDescent="0.25">
      <c r="I1889" t="s">
        <v>429</v>
      </c>
      <c r="J1889" t="s">
        <v>3405</v>
      </c>
      <c r="L1889" t="s">
        <v>419</v>
      </c>
      <c r="M1889" t="s">
        <v>5175</v>
      </c>
    </row>
    <row r="1890" spans="9:13" x14ac:dyDescent="0.25">
      <c r="I1890" t="s">
        <v>267</v>
      </c>
      <c r="J1890" t="s">
        <v>3501</v>
      </c>
      <c r="L1890" t="s">
        <v>268</v>
      </c>
      <c r="M1890" t="s">
        <v>5053</v>
      </c>
    </row>
    <row r="1891" spans="9:13" x14ac:dyDescent="0.25">
      <c r="I1891" t="s">
        <v>426</v>
      </c>
      <c r="J1891" t="s">
        <v>4524</v>
      </c>
      <c r="L1891" t="s">
        <v>41</v>
      </c>
      <c r="M1891" t="s">
        <v>6895</v>
      </c>
    </row>
    <row r="1892" spans="9:13" x14ac:dyDescent="0.25">
      <c r="I1892" t="s">
        <v>329</v>
      </c>
      <c r="J1892" t="s">
        <v>2115</v>
      </c>
      <c r="L1892" t="s">
        <v>25</v>
      </c>
      <c r="M1892" t="s">
        <v>5305</v>
      </c>
    </row>
    <row r="1893" spans="9:13" x14ac:dyDescent="0.25">
      <c r="I1893" t="s">
        <v>599</v>
      </c>
      <c r="J1893" t="s">
        <v>4115</v>
      </c>
      <c r="L1893" t="s">
        <v>374</v>
      </c>
      <c r="M1893" t="s">
        <v>6999</v>
      </c>
    </row>
    <row r="1894" spans="9:13" x14ac:dyDescent="0.25">
      <c r="I1894" t="s">
        <v>378</v>
      </c>
      <c r="J1894" t="s">
        <v>3558</v>
      </c>
      <c r="L1894" t="s">
        <v>415</v>
      </c>
      <c r="M1894" t="s">
        <v>5559</v>
      </c>
    </row>
    <row r="1895" spans="9:13" x14ac:dyDescent="0.25">
      <c r="I1895" t="s">
        <v>415</v>
      </c>
      <c r="J1895" t="s">
        <v>3675</v>
      </c>
      <c r="L1895" t="s">
        <v>6951</v>
      </c>
      <c r="M1895" t="s">
        <v>6952</v>
      </c>
    </row>
    <row r="1896" spans="9:13" x14ac:dyDescent="0.25">
      <c r="I1896" t="s">
        <v>1694</v>
      </c>
      <c r="J1896" t="s">
        <v>7247</v>
      </c>
      <c r="L1896" t="s">
        <v>5684</v>
      </c>
      <c r="M1896" t="s">
        <v>6121</v>
      </c>
    </row>
    <row r="1897" spans="9:13" x14ac:dyDescent="0.25">
      <c r="I1897" t="s">
        <v>415</v>
      </c>
      <c r="J1897" t="s">
        <v>3466</v>
      </c>
      <c r="L1897" t="s">
        <v>484</v>
      </c>
      <c r="M1897" t="s">
        <v>5226</v>
      </c>
    </row>
    <row r="1898" spans="9:13" x14ac:dyDescent="0.25">
      <c r="I1898" t="s">
        <v>98</v>
      </c>
      <c r="J1898" t="s">
        <v>2751</v>
      </c>
      <c r="L1898" t="s">
        <v>599</v>
      </c>
      <c r="M1898" t="s">
        <v>4931</v>
      </c>
    </row>
    <row r="1899" spans="9:13" x14ac:dyDescent="0.25">
      <c r="I1899" t="s">
        <v>2147</v>
      </c>
      <c r="J1899" t="s">
        <v>2885</v>
      </c>
      <c r="L1899" t="s">
        <v>509</v>
      </c>
      <c r="M1899" t="s">
        <v>6863</v>
      </c>
    </row>
    <row r="1900" spans="9:13" x14ac:dyDescent="0.25">
      <c r="I1900" t="s">
        <v>1694</v>
      </c>
      <c r="J1900" t="s">
        <v>2697</v>
      </c>
      <c r="L1900" t="s">
        <v>41</v>
      </c>
      <c r="M1900" t="s">
        <v>5578</v>
      </c>
    </row>
    <row r="1901" spans="9:13" x14ac:dyDescent="0.25">
      <c r="I1901" t="s">
        <v>329</v>
      </c>
      <c r="J1901" t="s">
        <v>2600</v>
      </c>
      <c r="L1901" t="s">
        <v>602</v>
      </c>
      <c r="M1901" t="s">
        <v>5276</v>
      </c>
    </row>
    <row r="1902" spans="9:13" x14ac:dyDescent="0.25">
      <c r="I1902" t="s">
        <v>2929</v>
      </c>
      <c r="J1902" t="s">
        <v>2930</v>
      </c>
      <c r="L1902" t="s">
        <v>41</v>
      </c>
      <c r="M1902" t="s">
        <v>5085</v>
      </c>
    </row>
    <row r="1903" spans="9:13" x14ac:dyDescent="0.25">
      <c r="I1903" t="s">
        <v>419</v>
      </c>
      <c r="J1903" t="s">
        <v>3875</v>
      </c>
      <c r="L1903" t="s">
        <v>599</v>
      </c>
      <c r="M1903" t="s">
        <v>6287</v>
      </c>
    </row>
    <row r="1904" spans="9:13" x14ac:dyDescent="0.25">
      <c r="I1904" t="s">
        <v>102</v>
      </c>
      <c r="J1904" t="s">
        <v>2571</v>
      </c>
      <c r="L1904" t="s">
        <v>268</v>
      </c>
      <c r="M1904" t="s">
        <v>5605</v>
      </c>
    </row>
    <row r="1905" spans="9:13" x14ac:dyDescent="0.25">
      <c r="I1905" t="s">
        <v>144</v>
      </c>
      <c r="J1905" t="s">
        <v>4100</v>
      </c>
      <c r="L1905" t="s">
        <v>26</v>
      </c>
      <c r="M1905" t="s">
        <v>6332</v>
      </c>
    </row>
    <row r="1906" spans="9:13" x14ac:dyDescent="0.25">
      <c r="I1906" t="s">
        <v>1694</v>
      </c>
      <c r="J1906" t="s">
        <v>4450</v>
      </c>
      <c r="L1906" t="s">
        <v>268</v>
      </c>
      <c r="M1906" t="s">
        <v>6871</v>
      </c>
    </row>
    <row r="1907" spans="9:13" x14ac:dyDescent="0.25">
      <c r="I1907" t="s">
        <v>415</v>
      </c>
      <c r="J1907" t="s">
        <v>4724</v>
      </c>
      <c r="L1907" t="s">
        <v>484</v>
      </c>
      <c r="M1907" t="s">
        <v>6711</v>
      </c>
    </row>
    <row r="1908" spans="9:13" x14ac:dyDescent="0.25">
      <c r="I1908" t="s">
        <v>804</v>
      </c>
      <c r="J1908" t="s">
        <v>2385</v>
      </c>
      <c r="L1908" t="s">
        <v>5684</v>
      </c>
      <c r="M1908" t="s">
        <v>5928</v>
      </c>
    </row>
    <row r="1909" spans="9:13" x14ac:dyDescent="0.25">
      <c r="I1909" t="s">
        <v>2126</v>
      </c>
      <c r="J1909" t="s">
        <v>2547</v>
      </c>
      <c r="L1909" t="s">
        <v>602</v>
      </c>
      <c r="M1909" t="s">
        <v>6450</v>
      </c>
    </row>
    <row r="1910" spans="9:13" x14ac:dyDescent="0.25">
      <c r="I1910" t="s">
        <v>4776</v>
      </c>
      <c r="J1910" t="s">
        <v>4777</v>
      </c>
      <c r="L1910" t="s">
        <v>599</v>
      </c>
      <c r="M1910" t="s">
        <v>5207</v>
      </c>
    </row>
    <row r="1911" spans="9:13" x14ac:dyDescent="0.25">
      <c r="I1911" t="s">
        <v>415</v>
      </c>
      <c r="J1911" t="s">
        <v>3495</v>
      </c>
      <c r="L1911" t="s">
        <v>41</v>
      </c>
      <c r="M1911" t="s">
        <v>6270</v>
      </c>
    </row>
    <row r="1912" spans="9:13" x14ac:dyDescent="0.25">
      <c r="I1912" t="s">
        <v>2975</v>
      </c>
      <c r="J1912" t="s">
        <v>2976</v>
      </c>
      <c r="L1912" t="s">
        <v>7190</v>
      </c>
      <c r="M1912" t="s">
        <v>6899</v>
      </c>
    </row>
    <row r="1913" spans="9:13" x14ac:dyDescent="0.25">
      <c r="I1913" t="s">
        <v>271</v>
      </c>
      <c r="J1913" t="s">
        <v>3102</v>
      </c>
      <c r="L1913" t="s">
        <v>660</v>
      </c>
      <c r="M1913" t="s">
        <v>6225</v>
      </c>
    </row>
    <row r="1914" spans="9:13" x14ac:dyDescent="0.25">
      <c r="I1914" t="s">
        <v>2236</v>
      </c>
      <c r="J1914" t="s">
        <v>2237</v>
      </c>
      <c r="L1914" t="s">
        <v>268</v>
      </c>
      <c r="M1914" t="s">
        <v>6485</v>
      </c>
    </row>
    <row r="1915" spans="9:13" x14ac:dyDescent="0.25">
      <c r="I1915" t="s">
        <v>1694</v>
      </c>
      <c r="J1915" t="s">
        <v>3823</v>
      </c>
      <c r="L1915" t="s">
        <v>423</v>
      </c>
      <c r="M1915" t="s">
        <v>5406</v>
      </c>
    </row>
    <row r="1916" spans="9:13" x14ac:dyDescent="0.25">
      <c r="I1916" t="s">
        <v>2265</v>
      </c>
      <c r="J1916" t="s">
        <v>4195</v>
      </c>
      <c r="L1916" t="s">
        <v>509</v>
      </c>
      <c r="M1916" t="s">
        <v>5050</v>
      </c>
    </row>
    <row r="1917" spans="9:13" x14ac:dyDescent="0.25">
      <c r="I1917" t="s">
        <v>3692</v>
      </c>
      <c r="J1917" t="s">
        <v>3693</v>
      </c>
      <c r="L1917" t="s">
        <v>26</v>
      </c>
      <c r="M1917" t="s">
        <v>7157</v>
      </c>
    </row>
    <row r="1918" spans="9:13" x14ac:dyDescent="0.25">
      <c r="I1918" t="s">
        <v>4542</v>
      </c>
      <c r="J1918" t="s">
        <v>4543</v>
      </c>
      <c r="L1918" t="s">
        <v>602</v>
      </c>
      <c r="M1918" t="s">
        <v>5350</v>
      </c>
    </row>
    <row r="1919" spans="9:13" x14ac:dyDescent="0.25">
      <c r="I1919" t="s">
        <v>599</v>
      </c>
      <c r="J1919" t="s">
        <v>3824</v>
      </c>
      <c r="L1919" t="s">
        <v>268</v>
      </c>
      <c r="M1919" t="s">
        <v>5415</v>
      </c>
    </row>
    <row r="1920" spans="9:13" x14ac:dyDescent="0.25">
      <c r="I1920" t="s">
        <v>2147</v>
      </c>
      <c r="J1920" t="s">
        <v>2148</v>
      </c>
      <c r="L1920" t="s">
        <v>5871</v>
      </c>
      <c r="M1920" t="s">
        <v>6255</v>
      </c>
    </row>
    <row r="1921" spans="9:13" x14ac:dyDescent="0.25">
      <c r="I1921" t="s">
        <v>2265</v>
      </c>
      <c r="J1921" t="s">
        <v>4808</v>
      </c>
      <c r="L1921" t="s">
        <v>40</v>
      </c>
      <c r="M1921" t="s">
        <v>5990</v>
      </c>
    </row>
    <row r="1922" spans="9:13" x14ac:dyDescent="0.25">
      <c r="I1922" t="s">
        <v>267</v>
      </c>
      <c r="J1922" t="s">
        <v>2432</v>
      </c>
      <c r="L1922" t="s">
        <v>507</v>
      </c>
      <c r="M1922" t="s">
        <v>6749</v>
      </c>
    </row>
    <row r="1923" spans="9:13" x14ac:dyDescent="0.25">
      <c r="I1923" t="s">
        <v>426</v>
      </c>
      <c r="J1923" t="s">
        <v>4827</v>
      </c>
      <c r="L1923" t="s">
        <v>599</v>
      </c>
      <c r="M1923" t="s">
        <v>7103</v>
      </c>
    </row>
    <row r="1924" spans="9:13" x14ac:dyDescent="0.25">
      <c r="I1924" t="s">
        <v>4433</v>
      </c>
      <c r="J1924" t="s">
        <v>4434</v>
      </c>
      <c r="L1924" t="s">
        <v>599</v>
      </c>
      <c r="M1924" t="s">
        <v>6120</v>
      </c>
    </row>
    <row r="1925" spans="9:13" x14ac:dyDescent="0.25">
      <c r="I1925" t="s">
        <v>415</v>
      </c>
      <c r="J1925" t="s">
        <v>2045</v>
      </c>
      <c r="L1925" t="s">
        <v>599</v>
      </c>
      <c r="M1925" t="s">
        <v>5020</v>
      </c>
    </row>
    <row r="1926" spans="9:13" x14ac:dyDescent="0.25">
      <c r="I1926" t="s">
        <v>327</v>
      </c>
      <c r="J1926" t="s">
        <v>2562</v>
      </c>
      <c r="L1926" t="s">
        <v>40</v>
      </c>
      <c r="M1926" t="s">
        <v>5669</v>
      </c>
    </row>
    <row r="1927" spans="9:13" x14ac:dyDescent="0.25">
      <c r="I1927" t="s">
        <v>2265</v>
      </c>
      <c r="J1927" t="s">
        <v>2533</v>
      </c>
      <c r="L1927" t="s">
        <v>40</v>
      </c>
      <c r="M1927" t="s">
        <v>5542</v>
      </c>
    </row>
    <row r="1928" spans="9:13" x14ac:dyDescent="0.25">
      <c r="I1928" t="s">
        <v>322</v>
      </c>
      <c r="J1928" t="s">
        <v>3571</v>
      </c>
      <c r="L1928" t="s">
        <v>5389</v>
      </c>
      <c r="M1928" t="s">
        <v>6244</v>
      </c>
    </row>
    <row r="1929" spans="9:13" x14ac:dyDescent="0.25">
      <c r="I1929" t="s">
        <v>2367</v>
      </c>
      <c r="J1929" t="s">
        <v>3157</v>
      </c>
      <c r="L1929" t="s">
        <v>26</v>
      </c>
      <c r="M1929" t="s">
        <v>5004</v>
      </c>
    </row>
    <row r="1930" spans="9:13" x14ac:dyDescent="0.25">
      <c r="I1930" t="s">
        <v>322</v>
      </c>
      <c r="J1930" t="s">
        <v>4687</v>
      </c>
      <c r="L1930" t="s">
        <v>419</v>
      </c>
      <c r="M1930" t="s">
        <v>6629</v>
      </c>
    </row>
    <row r="1931" spans="9:13" x14ac:dyDescent="0.25">
      <c r="I1931" t="s">
        <v>2352</v>
      </c>
      <c r="J1931" t="s">
        <v>7285</v>
      </c>
      <c r="L1931" t="s">
        <v>509</v>
      </c>
      <c r="M1931" t="s">
        <v>5176</v>
      </c>
    </row>
    <row r="1932" spans="9:13" x14ac:dyDescent="0.25">
      <c r="I1932" t="s">
        <v>1694</v>
      </c>
      <c r="J1932" t="s">
        <v>3835</v>
      </c>
      <c r="L1932" t="s">
        <v>509</v>
      </c>
      <c r="M1932" t="s">
        <v>5636</v>
      </c>
    </row>
    <row r="1933" spans="9:13" x14ac:dyDescent="0.25">
      <c r="I1933" t="s">
        <v>268</v>
      </c>
      <c r="J1933" t="s">
        <v>1960</v>
      </c>
      <c r="L1933" t="s">
        <v>5553</v>
      </c>
      <c r="M1933" t="s">
        <v>6438</v>
      </c>
    </row>
    <row r="1934" spans="9:13" x14ac:dyDescent="0.25">
      <c r="I1934" t="s">
        <v>303</v>
      </c>
      <c r="J1934" t="s">
        <v>2503</v>
      </c>
      <c r="L1934" t="s">
        <v>507</v>
      </c>
      <c r="M1934" t="s">
        <v>6732</v>
      </c>
    </row>
    <row r="1935" spans="9:13" x14ac:dyDescent="0.25">
      <c r="I1935" t="s">
        <v>2265</v>
      </c>
      <c r="J1935" t="s">
        <v>2266</v>
      </c>
      <c r="L1935" t="s">
        <v>660</v>
      </c>
      <c r="M1935" t="s">
        <v>7169</v>
      </c>
    </row>
    <row r="1936" spans="9:13" x14ac:dyDescent="0.25">
      <c r="I1936" t="s">
        <v>271</v>
      </c>
      <c r="J1936" t="s">
        <v>3110</v>
      </c>
      <c r="L1936" t="s">
        <v>719</v>
      </c>
      <c r="M1936" t="s">
        <v>5281</v>
      </c>
    </row>
    <row r="1937" spans="9:13" x14ac:dyDescent="0.25">
      <c r="I1937" t="s">
        <v>2352</v>
      </c>
      <c r="J1937" t="s">
        <v>2931</v>
      </c>
      <c r="L1937" t="s">
        <v>419</v>
      </c>
      <c r="M1937" t="s">
        <v>6754</v>
      </c>
    </row>
    <row r="1938" spans="9:13" x14ac:dyDescent="0.25">
      <c r="I1938" t="s">
        <v>1973</v>
      </c>
      <c r="J1938" t="s">
        <v>1974</v>
      </c>
      <c r="L1938" t="s">
        <v>507</v>
      </c>
      <c r="M1938" t="s">
        <v>5382</v>
      </c>
    </row>
    <row r="1939" spans="9:13" x14ac:dyDescent="0.25">
      <c r="I1939" t="s">
        <v>2352</v>
      </c>
      <c r="J1939" t="s">
        <v>2353</v>
      </c>
      <c r="L1939" t="s">
        <v>5871</v>
      </c>
      <c r="M1939" t="s">
        <v>5872</v>
      </c>
    </row>
    <row r="1940" spans="9:13" x14ac:dyDescent="0.25">
      <c r="I1940" t="s">
        <v>4424</v>
      </c>
      <c r="J1940" t="s">
        <v>4425</v>
      </c>
      <c r="L1940" t="s">
        <v>6130</v>
      </c>
      <c r="M1940" t="s">
        <v>6131</v>
      </c>
    </row>
    <row r="1941" spans="9:13" x14ac:dyDescent="0.25">
      <c r="I1941" t="s">
        <v>97</v>
      </c>
      <c r="J1941" t="s">
        <v>3250</v>
      </c>
      <c r="L1941" t="s">
        <v>719</v>
      </c>
      <c r="M1941" t="s">
        <v>7185</v>
      </c>
    </row>
    <row r="1942" spans="9:13" x14ac:dyDescent="0.25">
      <c r="I1942" t="s">
        <v>423</v>
      </c>
      <c r="J1942" t="s">
        <v>3020</v>
      </c>
      <c r="L1942" t="s">
        <v>507</v>
      </c>
      <c r="M1942" t="s">
        <v>5081</v>
      </c>
    </row>
    <row r="1943" spans="9:13" x14ac:dyDescent="0.25">
      <c r="I1943" t="s">
        <v>278</v>
      </c>
      <c r="J1943" t="s">
        <v>2021</v>
      </c>
      <c r="L1943" t="s">
        <v>599</v>
      </c>
      <c r="M1943" t="s">
        <v>6229</v>
      </c>
    </row>
    <row r="1944" spans="9:13" x14ac:dyDescent="0.25">
      <c r="I1944" t="s">
        <v>2798</v>
      </c>
      <c r="J1944" t="s">
        <v>2799</v>
      </c>
      <c r="L1944" t="s">
        <v>660</v>
      </c>
      <c r="M1944" t="s">
        <v>5166</v>
      </c>
    </row>
    <row r="1945" spans="9:13" x14ac:dyDescent="0.25">
      <c r="I1945" t="s">
        <v>415</v>
      </c>
      <c r="J1945" t="s">
        <v>3762</v>
      </c>
      <c r="L1945" t="s">
        <v>5409</v>
      </c>
      <c r="M1945" t="s">
        <v>5876</v>
      </c>
    </row>
    <row r="1946" spans="9:13" x14ac:dyDescent="0.25">
      <c r="I1946" t="s">
        <v>3485</v>
      </c>
      <c r="J1946" t="s">
        <v>3486</v>
      </c>
      <c r="L1946" t="s">
        <v>660</v>
      </c>
      <c r="M1946" t="s">
        <v>5384</v>
      </c>
    </row>
    <row r="1947" spans="9:13" x14ac:dyDescent="0.25">
      <c r="I1947" t="s">
        <v>1879</v>
      </c>
      <c r="J1947" t="s">
        <v>1880</v>
      </c>
      <c r="L1947" t="s">
        <v>6819</v>
      </c>
      <c r="M1947" t="s">
        <v>6820</v>
      </c>
    </row>
    <row r="1948" spans="9:13" x14ac:dyDescent="0.25">
      <c r="I1948" t="s">
        <v>329</v>
      </c>
      <c r="J1948" t="s">
        <v>4357</v>
      </c>
      <c r="L1948" t="s">
        <v>268</v>
      </c>
      <c r="M1948" t="s">
        <v>6272</v>
      </c>
    </row>
    <row r="1949" spans="9:13" x14ac:dyDescent="0.25">
      <c r="I1949" t="s">
        <v>267</v>
      </c>
      <c r="J1949" t="s">
        <v>3877</v>
      </c>
      <c r="L1949" t="s">
        <v>41</v>
      </c>
      <c r="M1949" t="s">
        <v>5388</v>
      </c>
    </row>
    <row r="1950" spans="9:13" x14ac:dyDescent="0.25">
      <c r="I1950" t="s">
        <v>429</v>
      </c>
      <c r="J1950" t="s">
        <v>2741</v>
      </c>
      <c r="L1950" t="s">
        <v>509</v>
      </c>
      <c r="M1950" t="s">
        <v>6606</v>
      </c>
    </row>
    <row r="1951" spans="9:13" x14ac:dyDescent="0.25">
      <c r="I1951" t="s">
        <v>2352</v>
      </c>
      <c r="J1951" t="s">
        <v>4024</v>
      </c>
      <c r="L1951" t="s">
        <v>509</v>
      </c>
      <c r="M1951" t="s">
        <v>5181</v>
      </c>
    </row>
    <row r="1952" spans="9:13" x14ac:dyDescent="0.25">
      <c r="I1952" t="s">
        <v>374</v>
      </c>
      <c r="J1952" t="s">
        <v>3412</v>
      </c>
      <c r="L1952" t="s">
        <v>507</v>
      </c>
      <c r="M1952" t="s">
        <v>5117</v>
      </c>
    </row>
    <row r="1953" spans="9:13" x14ac:dyDescent="0.25">
      <c r="I1953" t="s">
        <v>2352</v>
      </c>
      <c r="J1953" t="s">
        <v>4301</v>
      </c>
      <c r="L1953" t="s">
        <v>50</v>
      </c>
      <c r="M1953" t="s">
        <v>6878</v>
      </c>
    </row>
    <row r="1954" spans="9:13" x14ac:dyDescent="0.25">
      <c r="I1954" t="s">
        <v>415</v>
      </c>
      <c r="J1954" t="s">
        <v>2467</v>
      </c>
      <c r="L1954" t="s">
        <v>507</v>
      </c>
      <c r="M1954" t="s">
        <v>6273</v>
      </c>
    </row>
    <row r="1955" spans="9:13" x14ac:dyDescent="0.25">
      <c r="I1955" t="s">
        <v>290</v>
      </c>
      <c r="J1955" t="s">
        <v>3825</v>
      </c>
      <c r="L1955" t="s">
        <v>509</v>
      </c>
      <c r="M1955" t="s">
        <v>6510</v>
      </c>
    </row>
    <row r="1956" spans="9:13" x14ac:dyDescent="0.25">
      <c r="I1956" t="s">
        <v>3476</v>
      </c>
      <c r="J1956" t="s">
        <v>3477</v>
      </c>
      <c r="L1956" t="s">
        <v>660</v>
      </c>
      <c r="M1956" t="s">
        <v>7013</v>
      </c>
    </row>
    <row r="1957" spans="9:13" x14ac:dyDescent="0.25">
      <c r="I1957" t="s">
        <v>423</v>
      </c>
      <c r="J1957" t="s">
        <v>7281</v>
      </c>
      <c r="L1957" t="s">
        <v>5389</v>
      </c>
      <c r="M1957" t="s">
        <v>5390</v>
      </c>
    </row>
    <row r="1958" spans="9:13" x14ac:dyDescent="0.25">
      <c r="I1958" t="s">
        <v>2352</v>
      </c>
      <c r="J1958" t="s">
        <v>3415</v>
      </c>
      <c r="L1958" t="s">
        <v>41</v>
      </c>
      <c r="M1958" t="s">
        <v>7017</v>
      </c>
    </row>
    <row r="1959" spans="9:13" x14ac:dyDescent="0.25">
      <c r="I1959" t="s">
        <v>374</v>
      </c>
      <c r="J1959" t="s">
        <v>4084</v>
      </c>
      <c r="L1959" t="s">
        <v>4967</v>
      </c>
      <c r="M1959" t="s">
        <v>4968</v>
      </c>
    </row>
    <row r="1960" spans="9:13" x14ac:dyDescent="0.25">
      <c r="I1960" t="s">
        <v>97</v>
      </c>
      <c r="J1960" t="s">
        <v>4772</v>
      </c>
      <c r="L1960" t="s">
        <v>4978</v>
      </c>
      <c r="M1960" t="s">
        <v>6363</v>
      </c>
    </row>
    <row r="1961" spans="9:13" x14ac:dyDescent="0.25">
      <c r="I1961" t="s">
        <v>2130</v>
      </c>
      <c r="J1961" t="s">
        <v>2592</v>
      </c>
      <c r="L1961" t="s">
        <v>599</v>
      </c>
      <c r="M1961" t="s">
        <v>5023</v>
      </c>
    </row>
    <row r="1962" spans="9:13" x14ac:dyDescent="0.25">
      <c r="I1962" t="s">
        <v>1694</v>
      </c>
      <c r="J1962" t="s">
        <v>4565</v>
      </c>
      <c r="L1962" t="s">
        <v>660</v>
      </c>
      <c r="M1962" t="s">
        <v>7064</v>
      </c>
    </row>
    <row r="1963" spans="9:13" x14ac:dyDescent="0.25">
      <c r="I1963" t="s">
        <v>327</v>
      </c>
      <c r="J1963" t="s">
        <v>1930</v>
      </c>
      <c r="L1963" t="s">
        <v>507</v>
      </c>
      <c r="M1963" t="s">
        <v>5161</v>
      </c>
    </row>
    <row r="1964" spans="9:13" x14ac:dyDescent="0.25">
      <c r="I1964" t="s">
        <v>4047</v>
      </c>
      <c r="J1964" t="s">
        <v>4048</v>
      </c>
      <c r="L1964" t="s">
        <v>419</v>
      </c>
      <c r="M1964" t="s">
        <v>5220</v>
      </c>
    </row>
    <row r="1965" spans="9:13" x14ac:dyDescent="0.25">
      <c r="I1965" t="s">
        <v>1806</v>
      </c>
      <c r="J1965" t="s">
        <v>1807</v>
      </c>
      <c r="L1965" t="s">
        <v>660</v>
      </c>
      <c r="M1965" t="s">
        <v>5127</v>
      </c>
    </row>
    <row r="1966" spans="9:13" x14ac:dyDescent="0.25">
      <c r="I1966" t="s">
        <v>1830</v>
      </c>
      <c r="J1966" t="s">
        <v>2203</v>
      </c>
      <c r="L1966" t="s">
        <v>322</v>
      </c>
      <c r="M1966" t="s">
        <v>7115</v>
      </c>
    </row>
    <row r="1967" spans="9:13" x14ac:dyDescent="0.25">
      <c r="I1967" t="s">
        <v>374</v>
      </c>
      <c r="J1967" t="s">
        <v>2682</v>
      </c>
      <c r="L1967" t="s">
        <v>41</v>
      </c>
      <c r="M1967" t="s">
        <v>7107</v>
      </c>
    </row>
    <row r="1968" spans="9:13" x14ac:dyDescent="0.25">
      <c r="I1968" t="s">
        <v>602</v>
      </c>
      <c r="J1968" t="s">
        <v>2705</v>
      </c>
      <c r="L1968" t="s">
        <v>419</v>
      </c>
      <c r="M1968" t="s">
        <v>6826</v>
      </c>
    </row>
    <row r="1969" spans="9:13" x14ac:dyDescent="0.25">
      <c r="I1969" t="s">
        <v>51</v>
      </c>
      <c r="J1969" t="s">
        <v>3106</v>
      </c>
      <c r="L1969" t="s">
        <v>509</v>
      </c>
      <c r="M1969" t="s">
        <v>6066</v>
      </c>
    </row>
    <row r="1970" spans="9:13" x14ac:dyDescent="0.25">
      <c r="I1970" t="s">
        <v>268</v>
      </c>
      <c r="J1970" t="s">
        <v>3284</v>
      </c>
      <c r="L1970" t="s">
        <v>40</v>
      </c>
      <c r="M1970" t="s">
        <v>5810</v>
      </c>
    </row>
    <row r="1971" spans="9:13" x14ac:dyDescent="0.25">
      <c r="I1971" t="s">
        <v>3696</v>
      </c>
      <c r="J1971" t="s">
        <v>3697</v>
      </c>
      <c r="L1971" t="s">
        <v>5200</v>
      </c>
      <c r="M1971" t="s">
        <v>5979</v>
      </c>
    </row>
    <row r="1972" spans="9:13" x14ac:dyDescent="0.25">
      <c r="I1972" t="s">
        <v>97</v>
      </c>
      <c r="J1972" t="s">
        <v>2475</v>
      </c>
      <c r="L1972" t="s">
        <v>660</v>
      </c>
      <c r="M1972" t="s">
        <v>7141</v>
      </c>
    </row>
    <row r="1973" spans="9:13" x14ac:dyDescent="0.25">
      <c r="I1973" t="s">
        <v>2381</v>
      </c>
      <c r="J1973" t="s">
        <v>4172</v>
      </c>
      <c r="L1973" t="s">
        <v>419</v>
      </c>
      <c r="M1973" t="s">
        <v>6102</v>
      </c>
    </row>
    <row r="1974" spans="9:13" x14ac:dyDescent="0.25">
      <c r="I1974" t="s">
        <v>364</v>
      </c>
      <c r="J1974" t="s">
        <v>4217</v>
      </c>
      <c r="L1974" t="s">
        <v>5645</v>
      </c>
      <c r="M1974" t="s">
        <v>5646</v>
      </c>
    </row>
    <row r="1975" spans="9:13" x14ac:dyDescent="0.25">
      <c r="I1975" t="s">
        <v>102</v>
      </c>
      <c r="J1975" t="s">
        <v>3391</v>
      </c>
      <c r="L1975" t="s">
        <v>419</v>
      </c>
      <c r="M1975" t="s">
        <v>6117</v>
      </c>
    </row>
    <row r="1976" spans="9:13" x14ac:dyDescent="0.25">
      <c r="I1976" t="s">
        <v>0</v>
      </c>
      <c r="J1976" t="s">
        <v>3874</v>
      </c>
      <c r="L1976" t="s">
        <v>419</v>
      </c>
      <c r="M1976" t="s">
        <v>7158</v>
      </c>
    </row>
    <row r="1977" spans="9:13" x14ac:dyDescent="0.25">
      <c r="I1977" t="s">
        <v>2123</v>
      </c>
      <c r="J1977" t="s">
        <v>2124</v>
      </c>
      <c r="L1977" t="s">
        <v>5200</v>
      </c>
      <c r="M1977" t="s">
        <v>7057</v>
      </c>
    </row>
    <row r="1978" spans="9:13" x14ac:dyDescent="0.25">
      <c r="I1978" t="s">
        <v>602</v>
      </c>
      <c r="J1978" t="s">
        <v>4189</v>
      </c>
      <c r="L1978" t="s">
        <v>660</v>
      </c>
      <c r="M1978" t="s">
        <v>4984</v>
      </c>
    </row>
    <row r="1979" spans="9:13" x14ac:dyDescent="0.25">
      <c r="I1979" t="s">
        <v>423</v>
      </c>
      <c r="J1979" t="s">
        <v>2227</v>
      </c>
      <c r="L1979" t="s">
        <v>40</v>
      </c>
      <c r="M1979" t="s">
        <v>4921</v>
      </c>
    </row>
    <row r="1980" spans="9:13" x14ac:dyDescent="0.25">
      <c r="I1980" t="s">
        <v>1835</v>
      </c>
      <c r="J1980" t="s">
        <v>1836</v>
      </c>
      <c r="L1980" t="s">
        <v>41</v>
      </c>
      <c r="M1980" t="s">
        <v>4983</v>
      </c>
    </row>
    <row r="1981" spans="9:13" x14ac:dyDescent="0.25">
      <c r="I1981" t="s">
        <v>2323</v>
      </c>
      <c r="J1981" t="s">
        <v>2324</v>
      </c>
      <c r="L1981" t="s">
        <v>509</v>
      </c>
      <c r="M1981" t="s">
        <v>5299</v>
      </c>
    </row>
    <row r="1982" spans="9:13" x14ac:dyDescent="0.25">
      <c r="I1982" t="s">
        <v>804</v>
      </c>
      <c r="J1982" t="s">
        <v>2700</v>
      </c>
      <c r="L1982" t="s">
        <v>660</v>
      </c>
      <c r="M1982" t="s">
        <v>6811</v>
      </c>
    </row>
    <row r="1983" spans="9:13" x14ac:dyDescent="0.25">
      <c r="I1983" t="s">
        <v>267</v>
      </c>
      <c r="J1983" t="s">
        <v>2284</v>
      </c>
      <c r="L1983" t="s">
        <v>419</v>
      </c>
      <c r="M1983" t="s">
        <v>6239</v>
      </c>
    </row>
    <row r="1984" spans="9:13" x14ac:dyDescent="0.25">
      <c r="I1984" t="s">
        <v>1790</v>
      </c>
      <c r="J1984" t="s">
        <v>1791</v>
      </c>
      <c r="L1984" t="s">
        <v>419</v>
      </c>
      <c r="M1984" t="s">
        <v>5094</v>
      </c>
    </row>
    <row r="1985" spans="9:13" x14ac:dyDescent="0.25">
      <c r="I1985" t="s">
        <v>374</v>
      </c>
      <c r="J1985" t="s">
        <v>2177</v>
      </c>
      <c r="L1985" t="s">
        <v>41</v>
      </c>
      <c r="M1985" t="s">
        <v>7143</v>
      </c>
    </row>
    <row r="1986" spans="9:13" x14ac:dyDescent="0.25">
      <c r="I1986" t="s">
        <v>25</v>
      </c>
      <c r="J1986" t="s">
        <v>2103</v>
      </c>
      <c r="L1986" t="s">
        <v>40</v>
      </c>
      <c r="M1986" t="s">
        <v>5221</v>
      </c>
    </row>
    <row r="1987" spans="9:13" x14ac:dyDescent="0.25">
      <c r="I1987" t="s">
        <v>303</v>
      </c>
      <c r="J1987" t="s">
        <v>2033</v>
      </c>
      <c r="L1987" t="s">
        <v>26</v>
      </c>
      <c r="M1987" t="s">
        <v>6071</v>
      </c>
    </row>
    <row r="1988" spans="9:13" x14ac:dyDescent="0.25">
      <c r="I1988" t="s">
        <v>429</v>
      </c>
      <c r="J1988" t="s">
        <v>1718</v>
      </c>
      <c r="L1988" t="s">
        <v>419</v>
      </c>
      <c r="M1988" t="s">
        <v>6720</v>
      </c>
    </row>
    <row r="1989" spans="9:13" x14ac:dyDescent="0.25">
      <c r="I1989" t="s">
        <v>415</v>
      </c>
      <c r="J1989" t="s">
        <v>3913</v>
      </c>
      <c r="L1989" t="s">
        <v>322</v>
      </c>
      <c r="M1989" t="s">
        <v>5612</v>
      </c>
    </row>
    <row r="1990" spans="9:13" x14ac:dyDescent="0.25">
      <c r="I1990" t="s">
        <v>303</v>
      </c>
      <c r="J1990" t="s">
        <v>3725</v>
      </c>
      <c r="L1990" t="s">
        <v>6089</v>
      </c>
      <c r="M1990" t="s">
        <v>6090</v>
      </c>
    </row>
    <row r="1991" spans="9:13" x14ac:dyDescent="0.25">
      <c r="I1991" t="s">
        <v>334</v>
      </c>
      <c r="J1991" t="s">
        <v>4636</v>
      </c>
      <c r="L1991" t="s">
        <v>5409</v>
      </c>
      <c r="M1991" t="s">
        <v>6138</v>
      </c>
    </row>
    <row r="1992" spans="9:13" x14ac:dyDescent="0.25">
      <c r="I1992" t="s">
        <v>329</v>
      </c>
      <c r="J1992" t="s">
        <v>2695</v>
      </c>
      <c r="L1992" t="s">
        <v>5302</v>
      </c>
      <c r="M1992" t="s">
        <v>5303</v>
      </c>
    </row>
    <row r="1993" spans="9:13" x14ac:dyDescent="0.25">
      <c r="I1993" t="s">
        <v>97</v>
      </c>
      <c r="J1993" t="s">
        <v>4642</v>
      </c>
      <c r="L1993" t="s">
        <v>26</v>
      </c>
      <c r="M1993" t="s">
        <v>5915</v>
      </c>
    </row>
    <row r="1994" spans="9:13" x14ac:dyDescent="0.25">
      <c r="I1994" t="s">
        <v>599</v>
      </c>
      <c r="J1994" t="s">
        <v>1839</v>
      </c>
      <c r="L1994" t="s">
        <v>509</v>
      </c>
      <c r="M1994" t="s">
        <v>5372</v>
      </c>
    </row>
    <row r="1995" spans="9:13" x14ac:dyDescent="0.25">
      <c r="I1995" t="s">
        <v>97</v>
      </c>
      <c r="J1995" t="s">
        <v>3748</v>
      </c>
      <c r="L1995" t="s">
        <v>5095</v>
      </c>
      <c r="M1995" t="s">
        <v>5204</v>
      </c>
    </row>
    <row r="1996" spans="9:13" x14ac:dyDescent="0.25">
      <c r="I1996" t="s">
        <v>2950</v>
      </c>
      <c r="J1996" t="s">
        <v>2951</v>
      </c>
      <c r="L1996" t="s">
        <v>660</v>
      </c>
      <c r="M1996" t="s">
        <v>6012</v>
      </c>
    </row>
    <row r="1997" spans="9:13" x14ac:dyDescent="0.25">
      <c r="I1997" t="s">
        <v>268</v>
      </c>
      <c r="J1997" t="s">
        <v>4091</v>
      </c>
      <c r="L1997" t="s">
        <v>6130</v>
      </c>
      <c r="M1997" t="s">
        <v>6571</v>
      </c>
    </row>
    <row r="1998" spans="9:13" x14ac:dyDescent="0.25">
      <c r="I1998" t="s">
        <v>2058</v>
      </c>
      <c r="J1998" t="s">
        <v>3623</v>
      </c>
      <c r="L1998" t="s">
        <v>419</v>
      </c>
      <c r="M1998" t="s">
        <v>6325</v>
      </c>
    </row>
    <row r="1999" spans="9:13" x14ac:dyDescent="0.25">
      <c r="I1999" t="s">
        <v>49</v>
      </c>
      <c r="J1999" t="s">
        <v>4120</v>
      </c>
      <c r="L1999" t="s">
        <v>419</v>
      </c>
      <c r="M1999" t="s">
        <v>6612</v>
      </c>
    </row>
    <row r="2000" spans="9:13" x14ac:dyDescent="0.25">
      <c r="I2000" t="s">
        <v>421</v>
      </c>
      <c r="J2000" t="s">
        <v>3778</v>
      </c>
      <c r="L2000" t="s">
        <v>660</v>
      </c>
      <c r="M2000" t="s">
        <v>7127</v>
      </c>
    </row>
    <row r="2001" spans="9:13" x14ac:dyDescent="0.25">
      <c r="I2001" t="s">
        <v>98</v>
      </c>
      <c r="J2001" t="s">
        <v>2451</v>
      </c>
      <c r="L2001" t="s">
        <v>660</v>
      </c>
      <c r="M2001" t="s">
        <v>5901</v>
      </c>
    </row>
    <row r="2002" spans="9:13" x14ac:dyDescent="0.25">
      <c r="I2002" t="s">
        <v>303</v>
      </c>
      <c r="J2002" t="s">
        <v>3368</v>
      </c>
      <c r="L2002" t="s">
        <v>423</v>
      </c>
      <c r="M2002" t="s">
        <v>5826</v>
      </c>
    </row>
    <row r="2003" spans="9:13" x14ac:dyDescent="0.25">
      <c r="I2003" t="s">
        <v>268</v>
      </c>
      <c r="J2003" t="s">
        <v>4411</v>
      </c>
      <c r="L2003" t="s">
        <v>660</v>
      </c>
      <c r="M2003" t="s">
        <v>5327</v>
      </c>
    </row>
    <row r="2004" spans="9:13" x14ac:dyDescent="0.25">
      <c r="I2004" t="s">
        <v>97</v>
      </c>
      <c r="J2004" t="s">
        <v>3372</v>
      </c>
      <c r="L2004" t="s">
        <v>763</v>
      </c>
      <c r="M2004" t="s">
        <v>5754</v>
      </c>
    </row>
    <row r="2005" spans="9:13" x14ac:dyDescent="0.25">
      <c r="I2005" t="s">
        <v>1732</v>
      </c>
      <c r="J2005" t="s">
        <v>1733</v>
      </c>
      <c r="L2005" t="s">
        <v>41</v>
      </c>
      <c r="M2005" t="s">
        <v>5920</v>
      </c>
    </row>
    <row r="2006" spans="9:13" x14ac:dyDescent="0.25">
      <c r="I2006" t="s">
        <v>426</v>
      </c>
      <c r="J2006" t="s">
        <v>4168</v>
      </c>
      <c r="L2006" t="s">
        <v>415</v>
      </c>
      <c r="M2006" t="s">
        <v>5759</v>
      </c>
    </row>
    <row r="2007" spans="9:13" x14ac:dyDescent="0.25">
      <c r="I2007" t="s">
        <v>268</v>
      </c>
      <c r="J2007" t="s">
        <v>2208</v>
      </c>
      <c r="L2007" t="s">
        <v>5409</v>
      </c>
      <c r="M2007" t="s">
        <v>6037</v>
      </c>
    </row>
    <row r="2008" spans="9:13" x14ac:dyDescent="0.25">
      <c r="I2008" t="s">
        <v>329</v>
      </c>
      <c r="J2008" t="s">
        <v>1987</v>
      </c>
      <c r="L2008" t="s">
        <v>41</v>
      </c>
      <c r="M2008" t="s">
        <v>5170</v>
      </c>
    </row>
    <row r="2009" spans="9:13" x14ac:dyDescent="0.25">
      <c r="I2009" t="s">
        <v>415</v>
      </c>
      <c r="J2009" t="s">
        <v>2964</v>
      </c>
      <c r="L2009" t="s">
        <v>6130</v>
      </c>
      <c r="M2009" t="s">
        <v>6153</v>
      </c>
    </row>
    <row r="2010" spans="9:13" x14ac:dyDescent="0.25">
      <c r="I2010" t="s">
        <v>602</v>
      </c>
      <c r="J2010" t="s">
        <v>1668</v>
      </c>
      <c r="L2010" t="s">
        <v>40</v>
      </c>
      <c r="M2010" t="s">
        <v>6513</v>
      </c>
    </row>
    <row r="2011" spans="9:13" x14ac:dyDescent="0.25">
      <c r="I2011" t="s">
        <v>303</v>
      </c>
      <c r="J2011" t="s">
        <v>4488</v>
      </c>
      <c r="L2011" t="s">
        <v>5409</v>
      </c>
      <c r="M2011" t="s">
        <v>5410</v>
      </c>
    </row>
    <row r="2012" spans="9:13" x14ac:dyDescent="0.25">
      <c r="I2012" t="s">
        <v>4681</v>
      </c>
      <c r="J2012" t="s">
        <v>4682</v>
      </c>
      <c r="L2012" t="s">
        <v>5819</v>
      </c>
      <c r="M2012" t="s">
        <v>5820</v>
      </c>
    </row>
    <row r="2013" spans="9:13" x14ac:dyDescent="0.25">
      <c r="I2013" t="s">
        <v>268</v>
      </c>
      <c r="J2013" t="s">
        <v>4034</v>
      </c>
      <c r="L2013" t="s">
        <v>660</v>
      </c>
      <c r="M2013" t="s">
        <v>6048</v>
      </c>
    </row>
    <row r="2014" spans="9:13" x14ac:dyDescent="0.25">
      <c r="I2014" t="s">
        <v>43</v>
      </c>
      <c r="J2014" t="s">
        <v>3295</v>
      </c>
      <c r="L2014" t="s">
        <v>5238</v>
      </c>
      <c r="M2014" t="s">
        <v>6114</v>
      </c>
    </row>
    <row r="2015" spans="9:13" x14ac:dyDescent="0.25">
      <c r="I2015" t="s">
        <v>599</v>
      </c>
      <c r="J2015" t="s">
        <v>2972</v>
      </c>
      <c r="L2015" t="s">
        <v>419</v>
      </c>
      <c r="M2015" t="s">
        <v>5182</v>
      </c>
    </row>
    <row r="2016" spans="9:13" x14ac:dyDescent="0.25">
      <c r="I2016" t="s">
        <v>804</v>
      </c>
      <c r="J2016" t="s">
        <v>1674</v>
      </c>
      <c r="L2016" t="s">
        <v>5200</v>
      </c>
      <c r="M2016" t="s">
        <v>5577</v>
      </c>
    </row>
    <row r="2017" spans="9:13" x14ac:dyDescent="0.25">
      <c r="I2017" t="s">
        <v>41</v>
      </c>
      <c r="J2017" t="s">
        <v>3206</v>
      </c>
      <c r="L2017" t="s">
        <v>419</v>
      </c>
      <c r="M2017" t="s">
        <v>6862</v>
      </c>
    </row>
    <row r="2018" spans="9:13" x14ac:dyDescent="0.25">
      <c r="I2018" t="s">
        <v>327</v>
      </c>
      <c r="J2018" t="s">
        <v>4793</v>
      </c>
      <c r="L2018" t="s">
        <v>5729</v>
      </c>
      <c r="M2018" t="s">
        <v>5730</v>
      </c>
    </row>
    <row r="2019" spans="9:13" x14ac:dyDescent="0.25">
      <c r="I2019" t="s">
        <v>2234</v>
      </c>
      <c r="J2019" t="s">
        <v>2235</v>
      </c>
      <c r="L2019" t="s">
        <v>40</v>
      </c>
      <c r="M2019" t="s">
        <v>5359</v>
      </c>
    </row>
    <row r="2020" spans="9:13" x14ac:dyDescent="0.25">
      <c r="I2020" t="s">
        <v>2712</v>
      </c>
      <c r="J2020" t="s">
        <v>3852</v>
      </c>
      <c r="L2020" t="s">
        <v>5238</v>
      </c>
      <c r="M2020" t="s">
        <v>6366</v>
      </c>
    </row>
    <row r="2021" spans="9:13" x14ac:dyDescent="0.25">
      <c r="I2021" t="s">
        <v>50</v>
      </c>
      <c r="J2021" t="s">
        <v>3808</v>
      </c>
      <c r="L2021" t="s">
        <v>41</v>
      </c>
      <c r="M2021" t="s">
        <v>6858</v>
      </c>
    </row>
    <row r="2022" spans="9:13" x14ac:dyDescent="0.25">
      <c r="I2022" t="s">
        <v>52</v>
      </c>
      <c r="J2022" t="s">
        <v>3547</v>
      </c>
      <c r="L2022" t="s">
        <v>5238</v>
      </c>
      <c r="M2022" t="s">
        <v>5239</v>
      </c>
    </row>
    <row r="2023" spans="9:13" x14ac:dyDescent="0.25">
      <c r="I2023" t="s">
        <v>329</v>
      </c>
      <c r="J2023" t="s">
        <v>4095</v>
      </c>
      <c r="L2023" t="s">
        <v>6130</v>
      </c>
      <c r="M2023" t="s">
        <v>7173</v>
      </c>
    </row>
    <row r="2024" spans="9:13" x14ac:dyDescent="0.25">
      <c r="I2024" t="s">
        <v>1854</v>
      </c>
      <c r="J2024" t="s">
        <v>2632</v>
      </c>
      <c r="L2024" t="s">
        <v>660</v>
      </c>
      <c r="M2024" t="s">
        <v>5743</v>
      </c>
    </row>
    <row r="2025" spans="9:13" x14ac:dyDescent="0.25">
      <c r="I2025" t="s">
        <v>41</v>
      </c>
      <c r="J2025" t="s">
        <v>2998</v>
      </c>
      <c r="L2025" t="s">
        <v>5200</v>
      </c>
      <c r="M2025" t="s">
        <v>5201</v>
      </c>
    </row>
    <row r="2026" spans="9:13" x14ac:dyDescent="0.25">
      <c r="I2026" t="s">
        <v>1854</v>
      </c>
      <c r="J2026" t="s">
        <v>2847</v>
      </c>
      <c r="L2026" t="s">
        <v>419</v>
      </c>
      <c r="M2026" t="s">
        <v>5400</v>
      </c>
    </row>
    <row r="2027" spans="9:13" x14ac:dyDescent="0.25">
      <c r="I2027" t="s">
        <v>329</v>
      </c>
      <c r="J2027" t="s">
        <v>2631</v>
      </c>
      <c r="L2027" t="s">
        <v>41</v>
      </c>
      <c r="M2027" t="s">
        <v>5929</v>
      </c>
    </row>
    <row r="2028" spans="9:13" x14ac:dyDescent="0.25">
      <c r="I2028" t="s">
        <v>50</v>
      </c>
      <c r="J2028" t="s">
        <v>2782</v>
      </c>
      <c r="L2028" t="s">
        <v>660</v>
      </c>
      <c r="M2028" t="s">
        <v>6310</v>
      </c>
    </row>
    <row r="2029" spans="9:13" x14ac:dyDescent="0.25">
      <c r="I2029" t="s">
        <v>4182</v>
      </c>
      <c r="J2029" t="s">
        <v>4183</v>
      </c>
      <c r="L2029" t="s">
        <v>50</v>
      </c>
      <c r="M2029" t="s">
        <v>6744</v>
      </c>
    </row>
    <row r="2030" spans="9:13" x14ac:dyDescent="0.25">
      <c r="I2030" t="s">
        <v>144</v>
      </c>
      <c r="J2030" t="s">
        <v>3513</v>
      </c>
      <c r="L2030" t="s">
        <v>509</v>
      </c>
      <c r="M2030" t="s">
        <v>6576</v>
      </c>
    </row>
    <row r="2031" spans="9:13" x14ac:dyDescent="0.25">
      <c r="I2031" t="s">
        <v>303</v>
      </c>
      <c r="J2031" t="s">
        <v>2986</v>
      </c>
      <c r="L2031" t="s">
        <v>423</v>
      </c>
      <c r="M2031" t="s">
        <v>6589</v>
      </c>
    </row>
    <row r="2032" spans="9:13" x14ac:dyDescent="0.25">
      <c r="I2032" t="s">
        <v>2092</v>
      </c>
      <c r="J2032" t="s">
        <v>2093</v>
      </c>
      <c r="L2032" t="s">
        <v>41</v>
      </c>
      <c r="M2032" t="s">
        <v>6704</v>
      </c>
    </row>
    <row r="2033" spans="9:13" x14ac:dyDescent="0.25">
      <c r="I2033" t="s">
        <v>2511</v>
      </c>
      <c r="J2033" t="s">
        <v>4391</v>
      </c>
      <c r="L2033" t="s">
        <v>509</v>
      </c>
      <c r="M2033" t="s">
        <v>7065</v>
      </c>
    </row>
    <row r="2034" spans="9:13" x14ac:dyDescent="0.25">
      <c r="I2034" t="s">
        <v>1854</v>
      </c>
      <c r="J2034" t="s">
        <v>1855</v>
      </c>
      <c r="L2034" t="s">
        <v>509</v>
      </c>
      <c r="M2034" t="s">
        <v>6279</v>
      </c>
    </row>
    <row r="2035" spans="9:13" x14ac:dyDescent="0.25">
      <c r="I2035" t="s">
        <v>267</v>
      </c>
      <c r="J2035" t="s">
        <v>3727</v>
      </c>
      <c r="L2035" t="s">
        <v>484</v>
      </c>
      <c r="M2035" t="s">
        <v>6385</v>
      </c>
    </row>
    <row r="2036" spans="9:13" x14ac:dyDescent="0.25">
      <c r="I2036" t="s">
        <v>3869</v>
      </c>
      <c r="J2036" t="s">
        <v>3870</v>
      </c>
      <c r="L2036" t="s">
        <v>415</v>
      </c>
      <c r="M2036" t="s">
        <v>5267</v>
      </c>
    </row>
    <row r="2037" spans="9:13" x14ac:dyDescent="0.25">
      <c r="I2037" t="s">
        <v>329</v>
      </c>
      <c r="J2037" t="s">
        <v>1711</v>
      </c>
      <c r="L2037" t="s">
        <v>26</v>
      </c>
      <c r="M2037" t="s">
        <v>5827</v>
      </c>
    </row>
    <row r="2038" spans="9:13" x14ac:dyDescent="0.25">
      <c r="I2038" t="s">
        <v>26</v>
      </c>
      <c r="J2038" t="s">
        <v>2777</v>
      </c>
      <c r="L2038" t="s">
        <v>660</v>
      </c>
      <c r="M2038" t="s">
        <v>6283</v>
      </c>
    </row>
    <row r="2039" spans="9:13" x14ac:dyDescent="0.25">
      <c r="I2039" t="s">
        <v>2624</v>
      </c>
      <c r="J2039" t="s">
        <v>2625</v>
      </c>
      <c r="L2039" t="s">
        <v>660</v>
      </c>
      <c r="M2039" t="s">
        <v>6956</v>
      </c>
    </row>
    <row r="2040" spans="9:13" x14ac:dyDescent="0.25">
      <c r="I2040" t="s">
        <v>1875</v>
      </c>
      <c r="J2040" t="s">
        <v>1876</v>
      </c>
      <c r="L2040" t="s">
        <v>660</v>
      </c>
      <c r="M2040" t="s">
        <v>6210</v>
      </c>
    </row>
    <row r="2041" spans="9:13" x14ac:dyDescent="0.25">
      <c r="I2041" t="s">
        <v>1920</v>
      </c>
      <c r="J2041" t="s">
        <v>4539</v>
      </c>
      <c r="L2041" t="s">
        <v>660</v>
      </c>
      <c r="M2041" t="s">
        <v>7037</v>
      </c>
    </row>
    <row r="2042" spans="9:13" x14ac:dyDescent="0.25">
      <c r="I2042" t="s">
        <v>43</v>
      </c>
      <c r="J2042" t="s">
        <v>3644</v>
      </c>
      <c r="L2042" t="s">
        <v>415</v>
      </c>
      <c r="M2042" t="s">
        <v>5844</v>
      </c>
    </row>
    <row r="2043" spans="9:13" x14ac:dyDescent="0.25">
      <c r="I2043" t="s">
        <v>582</v>
      </c>
      <c r="J2043" t="s">
        <v>3819</v>
      </c>
      <c r="L2043" t="s">
        <v>742</v>
      </c>
      <c r="M2043" t="s">
        <v>6935</v>
      </c>
    </row>
    <row r="2044" spans="9:13" x14ac:dyDescent="0.25">
      <c r="I2044" t="s">
        <v>40</v>
      </c>
      <c r="J2044" t="s">
        <v>3389</v>
      </c>
      <c r="L2044" t="s">
        <v>41</v>
      </c>
      <c r="M2044" t="s">
        <v>5566</v>
      </c>
    </row>
    <row r="2045" spans="9:13" x14ac:dyDescent="0.25">
      <c r="I2045" t="s">
        <v>322</v>
      </c>
      <c r="J2045" t="s">
        <v>1736</v>
      </c>
      <c r="L2045" t="s">
        <v>322</v>
      </c>
      <c r="M2045" t="s">
        <v>5456</v>
      </c>
    </row>
    <row r="2046" spans="9:13" x14ac:dyDescent="0.25">
      <c r="I2046" t="s">
        <v>582</v>
      </c>
      <c r="J2046" t="s">
        <v>3091</v>
      </c>
      <c r="L2046" t="s">
        <v>415</v>
      </c>
      <c r="M2046" t="s">
        <v>6458</v>
      </c>
    </row>
    <row r="2047" spans="9:13" x14ac:dyDescent="0.25">
      <c r="I2047" t="s">
        <v>1920</v>
      </c>
      <c r="J2047" t="s">
        <v>3940</v>
      </c>
      <c r="L2047" t="s">
        <v>415</v>
      </c>
      <c r="M2047" t="s">
        <v>7072</v>
      </c>
    </row>
    <row r="2048" spans="9:13" x14ac:dyDescent="0.25">
      <c r="I2048" t="s">
        <v>2825</v>
      </c>
      <c r="J2048" t="s">
        <v>2826</v>
      </c>
      <c r="L2048" t="s">
        <v>7086</v>
      </c>
      <c r="M2048" t="s">
        <v>7087</v>
      </c>
    </row>
    <row r="2049" spans="9:13" x14ac:dyDescent="0.25">
      <c r="I2049" t="s">
        <v>1920</v>
      </c>
      <c r="J2049" t="s">
        <v>4219</v>
      </c>
      <c r="L2049" t="s">
        <v>2147</v>
      </c>
      <c r="M2049" t="s">
        <v>6536</v>
      </c>
    </row>
    <row r="2050" spans="9:13" x14ac:dyDescent="0.25">
      <c r="I2050" t="s">
        <v>278</v>
      </c>
      <c r="J2050" t="s">
        <v>3553</v>
      </c>
      <c r="L2050" t="s">
        <v>2147</v>
      </c>
      <c r="M2050" t="s">
        <v>5054</v>
      </c>
    </row>
    <row r="2051" spans="9:13" x14ac:dyDescent="0.25">
      <c r="I2051" t="s">
        <v>374</v>
      </c>
      <c r="J2051" t="s">
        <v>3464</v>
      </c>
      <c r="L2051" t="s">
        <v>5344</v>
      </c>
      <c r="M2051" t="s">
        <v>5858</v>
      </c>
    </row>
    <row r="2052" spans="9:13" x14ac:dyDescent="0.25">
      <c r="I2052" t="s">
        <v>267</v>
      </c>
      <c r="J2052" t="s">
        <v>2201</v>
      </c>
      <c r="L2052" t="s">
        <v>2147</v>
      </c>
      <c r="M2052" t="s">
        <v>6044</v>
      </c>
    </row>
    <row r="2053" spans="9:13" x14ac:dyDescent="0.25">
      <c r="I2053" t="s">
        <v>2130</v>
      </c>
      <c r="J2053" t="s">
        <v>2131</v>
      </c>
      <c r="L2053" t="s">
        <v>294</v>
      </c>
      <c r="M2053" t="s">
        <v>6922</v>
      </c>
    </row>
    <row r="2054" spans="9:13" x14ac:dyDescent="0.25">
      <c r="I2054" t="s">
        <v>602</v>
      </c>
      <c r="J2054" t="s">
        <v>4697</v>
      </c>
      <c r="L2054" t="s">
        <v>6248</v>
      </c>
      <c r="M2054" t="s">
        <v>6249</v>
      </c>
    </row>
    <row r="2055" spans="9:13" x14ac:dyDescent="0.25">
      <c r="I2055" t="s">
        <v>415</v>
      </c>
      <c r="J2055" t="s">
        <v>3641</v>
      </c>
      <c r="L2055" t="s">
        <v>484</v>
      </c>
      <c r="M2055" t="s">
        <v>5352</v>
      </c>
    </row>
    <row r="2056" spans="9:13" x14ac:dyDescent="0.25">
      <c r="I2056" t="s">
        <v>268</v>
      </c>
      <c r="J2056" t="s">
        <v>4067</v>
      </c>
      <c r="L2056" t="s">
        <v>26</v>
      </c>
      <c r="M2056" t="s">
        <v>5707</v>
      </c>
    </row>
    <row r="2057" spans="9:13" x14ac:dyDescent="0.25">
      <c r="I2057" t="s">
        <v>300</v>
      </c>
      <c r="J2057" t="s">
        <v>3736</v>
      </c>
      <c r="L2057" t="s">
        <v>486</v>
      </c>
      <c r="M2057" t="s">
        <v>5595</v>
      </c>
    </row>
    <row r="2058" spans="9:13" x14ac:dyDescent="0.25">
      <c r="I2058" t="s">
        <v>309</v>
      </c>
      <c r="J2058" t="s">
        <v>7237</v>
      </c>
      <c r="L2058" t="s">
        <v>7190</v>
      </c>
      <c r="M2058" t="s">
        <v>6914</v>
      </c>
    </row>
    <row r="2059" spans="9:13" x14ac:dyDescent="0.25">
      <c r="I2059" t="s">
        <v>419</v>
      </c>
      <c r="J2059" t="s">
        <v>4097</v>
      </c>
      <c r="L2059" t="s">
        <v>5735</v>
      </c>
      <c r="M2059" t="s">
        <v>5736</v>
      </c>
    </row>
    <row r="2060" spans="9:13" x14ac:dyDescent="0.25">
      <c r="I2060" t="s">
        <v>415</v>
      </c>
      <c r="J2060" t="s">
        <v>2468</v>
      </c>
      <c r="L2060" t="s">
        <v>322</v>
      </c>
      <c r="M2060" t="s">
        <v>7146</v>
      </c>
    </row>
    <row r="2061" spans="9:13" x14ac:dyDescent="0.25">
      <c r="I2061" t="s">
        <v>1920</v>
      </c>
      <c r="J2061" t="s">
        <v>1921</v>
      </c>
      <c r="L2061" t="s">
        <v>484</v>
      </c>
      <c r="M2061" t="s">
        <v>5896</v>
      </c>
    </row>
    <row r="2062" spans="9:13" x14ac:dyDescent="0.25">
      <c r="I2062" t="s">
        <v>322</v>
      </c>
      <c r="J2062" t="s">
        <v>7251</v>
      </c>
      <c r="L2062" t="s">
        <v>329</v>
      </c>
      <c r="M2062" t="s">
        <v>6733</v>
      </c>
    </row>
    <row r="2063" spans="9:13" x14ac:dyDescent="0.25">
      <c r="I2063" t="s">
        <v>97</v>
      </c>
      <c r="J2063" t="s">
        <v>1950</v>
      </c>
      <c r="L2063" t="s">
        <v>5567</v>
      </c>
      <c r="M2063" t="s">
        <v>5568</v>
      </c>
    </row>
    <row r="2064" spans="9:13" x14ac:dyDescent="0.25">
      <c r="I2064" t="s">
        <v>1920</v>
      </c>
      <c r="J2064" t="s">
        <v>4366</v>
      </c>
      <c r="L2064" t="s">
        <v>45</v>
      </c>
      <c r="M2064" t="s">
        <v>7056</v>
      </c>
    </row>
    <row r="2065" spans="9:13" x14ac:dyDescent="0.25">
      <c r="I2065" t="s">
        <v>419</v>
      </c>
      <c r="J2065" t="s">
        <v>2455</v>
      </c>
      <c r="L2065" t="s">
        <v>5694</v>
      </c>
      <c r="M2065" t="s">
        <v>5695</v>
      </c>
    </row>
    <row r="2066" spans="9:13" x14ac:dyDescent="0.25">
      <c r="I2066" t="s">
        <v>329</v>
      </c>
      <c r="J2066" t="s">
        <v>2081</v>
      </c>
      <c r="L2066" t="s">
        <v>3370</v>
      </c>
      <c r="M2066" t="s">
        <v>6797</v>
      </c>
    </row>
    <row r="2067" spans="9:13" x14ac:dyDescent="0.25">
      <c r="I2067" t="s">
        <v>325</v>
      </c>
      <c r="J2067" t="s">
        <v>3167</v>
      </c>
      <c r="L2067" t="s">
        <v>41</v>
      </c>
      <c r="M2067" t="s">
        <v>5625</v>
      </c>
    </row>
    <row r="2068" spans="9:13" x14ac:dyDescent="0.25">
      <c r="I2068" t="s">
        <v>334</v>
      </c>
      <c r="J2068" t="s">
        <v>1889</v>
      </c>
      <c r="L2068" t="s">
        <v>693</v>
      </c>
      <c r="M2068" t="s">
        <v>6072</v>
      </c>
    </row>
    <row r="2069" spans="9:13" x14ac:dyDescent="0.25">
      <c r="I2069" t="s">
        <v>419</v>
      </c>
      <c r="J2069" t="s">
        <v>2789</v>
      </c>
      <c r="L2069" t="s">
        <v>5034</v>
      </c>
      <c r="M2069" t="s">
        <v>5035</v>
      </c>
    </row>
    <row r="2070" spans="9:13" x14ac:dyDescent="0.25">
      <c r="I2070" t="s">
        <v>1854</v>
      </c>
      <c r="J2070" t="s">
        <v>3942</v>
      </c>
      <c r="L2070" t="s">
        <v>475</v>
      </c>
      <c r="M2070" t="s">
        <v>5526</v>
      </c>
    </row>
    <row r="2071" spans="9:13" x14ac:dyDescent="0.25">
      <c r="I2071" t="s">
        <v>2456</v>
      </c>
      <c r="J2071" t="s">
        <v>2457</v>
      </c>
      <c r="L2071" t="s">
        <v>5121</v>
      </c>
      <c r="M2071" t="s">
        <v>5975</v>
      </c>
    </row>
    <row r="2072" spans="9:13" x14ac:dyDescent="0.25">
      <c r="I2072" t="s">
        <v>271</v>
      </c>
      <c r="J2072" t="s">
        <v>4327</v>
      </c>
      <c r="L2072" t="s">
        <v>294</v>
      </c>
      <c r="M2072" t="s">
        <v>6902</v>
      </c>
    </row>
    <row r="2073" spans="9:13" x14ac:dyDescent="0.25">
      <c r="I2073" t="s">
        <v>4705</v>
      </c>
      <c r="J2073" t="s">
        <v>4706</v>
      </c>
      <c r="L2073" t="s">
        <v>329</v>
      </c>
      <c r="M2073" t="s">
        <v>6521</v>
      </c>
    </row>
    <row r="2074" spans="9:13" x14ac:dyDescent="0.25">
      <c r="I2074" t="s">
        <v>1920</v>
      </c>
      <c r="J2074" t="s">
        <v>7262</v>
      </c>
      <c r="L2074" t="s">
        <v>487</v>
      </c>
      <c r="M2074" t="s">
        <v>6469</v>
      </c>
    </row>
    <row r="2075" spans="9:13" x14ac:dyDescent="0.25">
      <c r="I2075" t="s">
        <v>602</v>
      </c>
      <c r="J2075" t="s">
        <v>2487</v>
      </c>
    </row>
    <row r="2076" spans="9:13" x14ac:dyDescent="0.25">
      <c r="I2076" t="s">
        <v>419</v>
      </c>
      <c r="J2076" t="s">
        <v>4691</v>
      </c>
    </row>
    <row r="2077" spans="9:13" x14ac:dyDescent="0.25">
      <c r="I2077" t="s">
        <v>364</v>
      </c>
      <c r="J2077" t="s">
        <v>3535</v>
      </c>
    </row>
    <row r="2078" spans="9:13" x14ac:dyDescent="0.25">
      <c r="I2078" t="s">
        <v>2689</v>
      </c>
      <c r="J2078" t="s">
        <v>2690</v>
      </c>
    </row>
    <row r="2079" spans="9:13" x14ac:dyDescent="0.25">
      <c r="I2079" t="s">
        <v>329</v>
      </c>
      <c r="J2079" t="s">
        <v>3317</v>
      </c>
    </row>
    <row r="2080" spans="9:13" x14ac:dyDescent="0.25">
      <c r="I2080" t="s">
        <v>374</v>
      </c>
      <c r="J2080" t="s">
        <v>4628</v>
      </c>
    </row>
    <row r="2081" spans="9:10" x14ac:dyDescent="0.25">
      <c r="I2081" t="s">
        <v>1854</v>
      </c>
      <c r="J2081" t="s">
        <v>3950</v>
      </c>
    </row>
    <row r="2082" spans="9:10" x14ac:dyDescent="0.25">
      <c r="I2082" t="s">
        <v>369</v>
      </c>
      <c r="J2082" t="s">
        <v>3731</v>
      </c>
    </row>
    <row r="2083" spans="9:10" x14ac:dyDescent="0.25">
      <c r="I2083" t="s">
        <v>4814</v>
      </c>
      <c r="J2083" t="s">
        <v>4815</v>
      </c>
    </row>
    <row r="2084" spans="9:10" x14ac:dyDescent="0.25">
      <c r="I2084" t="s">
        <v>329</v>
      </c>
      <c r="J2084" t="s">
        <v>2708</v>
      </c>
    </row>
    <row r="2085" spans="9:10" x14ac:dyDescent="0.25">
      <c r="I2085" t="s">
        <v>415</v>
      </c>
      <c r="J2085" t="s">
        <v>4123</v>
      </c>
    </row>
    <row r="2086" spans="9:10" x14ac:dyDescent="0.25">
      <c r="I2086" t="s">
        <v>419</v>
      </c>
      <c r="J2086" t="s">
        <v>4077</v>
      </c>
    </row>
    <row r="2087" spans="9:10" x14ac:dyDescent="0.25">
      <c r="I2087" t="s">
        <v>364</v>
      </c>
      <c r="J2087" t="s">
        <v>3559</v>
      </c>
    </row>
    <row r="2088" spans="9:10" x14ac:dyDescent="0.25">
      <c r="I2088" t="s">
        <v>268</v>
      </c>
      <c r="J2088" t="s">
        <v>3683</v>
      </c>
    </row>
    <row r="2089" spans="9:10" x14ac:dyDescent="0.25">
      <c r="I2089" t="s">
        <v>268</v>
      </c>
      <c r="J2089" t="s">
        <v>3512</v>
      </c>
    </row>
    <row r="2090" spans="9:10" x14ac:dyDescent="0.25">
      <c r="I2090" t="s">
        <v>4241</v>
      </c>
      <c r="J2090" t="s">
        <v>4242</v>
      </c>
    </row>
    <row r="2091" spans="9:10" x14ac:dyDescent="0.25">
      <c r="I2091" t="s">
        <v>3721</v>
      </c>
      <c r="J2091" t="s">
        <v>3722</v>
      </c>
    </row>
    <row r="2092" spans="9:10" x14ac:dyDescent="0.25">
      <c r="I2092" t="s">
        <v>331</v>
      </c>
      <c r="J2092" t="s">
        <v>4769</v>
      </c>
    </row>
    <row r="2093" spans="9:10" x14ac:dyDescent="0.25">
      <c r="I2093" t="s">
        <v>49</v>
      </c>
      <c r="J2093" t="s">
        <v>3560</v>
      </c>
    </row>
    <row r="2094" spans="9:10" x14ac:dyDescent="0.25">
      <c r="I2094" t="s">
        <v>582</v>
      </c>
      <c r="J2094" t="s">
        <v>2960</v>
      </c>
    </row>
    <row r="2095" spans="9:10" x14ac:dyDescent="0.25">
      <c r="I2095" t="s">
        <v>268</v>
      </c>
      <c r="J2095" t="s">
        <v>2883</v>
      </c>
    </row>
    <row r="2096" spans="9:10" x14ac:dyDescent="0.25">
      <c r="I2096" t="s">
        <v>4844</v>
      </c>
      <c r="J2096" t="s">
        <v>4845</v>
      </c>
    </row>
    <row r="2097" spans="9:10" x14ac:dyDescent="0.25">
      <c r="I2097" t="s">
        <v>4533</v>
      </c>
      <c r="J2097" t="s">
        <v>4534</v>
      </c>
    </row>
    <row r="2098" spans="9:10" x14ac:dyDescent="0.25">
      <c r="I2098" t="s">
        <v>2259</v>
      </c>
      <c r="J2098" t="s">
        <v>2260</v>
      </c>
    </row>
    <row r="2099" spans="9:10" x14ac:dyDescent="0.25">
      <c r="I2099" t="s">
        <v>2247</v>
      </c>
      <c r="J2099" t="s">
        <v>2248</v>
      </c>
    </row>
    <row r="2100" spans="9:10" x14ac:dyDescent="0.25">
      <c r="I2100" t="s">
        <v>415</v>
      </c>
      <c r="J2100" t="s">
        <v>2304</v>
      </c>
    </row>
    <row r="2101" spans="9:10" x14ac:dyDescent="0.25">
      <c r="I2101" t="s">
        <v>2541</v>
      </c>
      <c r="J2101" t="s">
        <v>2542</v>
      </c>
    </row>
    <row r="2102" spans="9:10" x14ac:dyDescent="0.25">
      <c r="I2102" t="s">
        <v>268</v>
      </c>
      <c r="J2102" t="s">
        <v>2802</v>
      </c>
    </row>
    <row r="2103" spans="9:10" x14ac:dyDescent="0.25">
      <c r="I2103" t="s">
        <v>419</v>
      </c>
      <c r="J2103" t="s">
        <v>3784</v>
      </c>
    </row>
    <row r="2104" spans="9:10" x14ac:dyDescent="0.25">
      <c r="I2104" t="s">
        <v>3506</v>
      </c>
      <c r="J2104" t="s">
        <v>3507</v>
      </c>
    </row>
    <row r="2105" spans="9:10" x14ac:dyDescent="0.25">
      <c r="I2105" t="s">
        <v>3267</v>
      </c>
      <c r="J2105" t="s">
        <v>3865</v>
      </c>
    </row>
    <row r="2106" spans="9:10" x14ac:dyDescent="0.25">
      <c r="I2106" t="s">
        <v>268</v>
      </c>
      <c r="J2106" t="s">
        <v>7231</v>
      </c>
    </row>
    <row r="2107" spans="9:10" x14ac:dyDescent="0.25">
      <c r="I2107" t="s">
        <v>419</v>
      </c>
      <c r="J2107" t="s">
        <v>3596</v>
      </c>
    </row>
    <row r="2108" spans="9:10" x14ac:dyDescent="0.25">
      <c r="I2108" t="s">
        <v>129</v>
      </c>
      <c r="J2108" t="s">
        <v>2444</v>
      </c>
    </row>
    <row r="2109" spans="9:10" x14ac:dyDescent="0.25">
      <c r="I2109" t="s">
        <v>303</v>
      </c>
      <c r="J2109" t="s">
        <v>4604</v>
      </c>
    </row>
    <row r="2110" spans="9:10" x14ac:dyDescent="0.25">
      <c r="I2110" t="s">
        <v>329</v>
      </c>
      <c r="J2110" t="s">
        <v>3363</v>
      </c>
    </row>
    <row r="2111" spans="9:10" x14ac:dyDescent="0.25">
      <c r="I2111" t="s">
        <v>144</v>
      </c>
      <c r="J2111" t="s">
        <v>3431</v>
      </c>
    </row>
    <row r="2112" spans="9:10" x14ac:dyDescent="0.25">
      <c r="I2112" t="s">
        <v>1937</v>
      </c>
      <c r="J2112" t="s">
        <v>1938</v>
      </c>
    </row>
    <row r="2113" spans="9:10" x14ac:dyDescent="0.25">
      <c r="I2113" t="s">
        <v>419</v>
      </c>
      <c r="J2113" t="s">
        <v>4281</v>
      </c>
    </row>
    <row r="2114" spans="9:10" x14ac:dyDescent="0.25">
      <c r="I2114" t="s">
        <v>415</v>
      </c>
      <c r="J2114" t="s">
        <v>4140</v>
      </c>
    </row>
    <row r="2115" spans="9:10" x14ac:dyDescent="0.25">
      <c r="I2115" t="s">
        <v>268</v>
      </c>
      <c r="J2115" t="s">
        <v>2190</v>
      </c>
    </row>
    <row r="2116" spans="9:10" x14ac:dyDescent="0.25">
      <c r="I2116" t="s">
        <v>268</v>
      </c>
      <c r="J2116" t="s">
        <v>3231</v>
      </c>
    </row>
    <row r="2117" spans="9:10" x14ac:dyDescent="0.25">
      <c r="I2117" t="s">
        <v>2058</v>
      </c>
      <c r="J2117" t="s">
        <v>2780</v>
      </c>
    </row>
    <row r="2118" spans="9:10" x14ac:dyDescent="0.25">
      <c r="I2118" t="s">
        <v>415</v>
      </c>
      <c r="J2118" t="s">
        <v>4336</v>
      </c>
    </row>
    <row r="2119" spans="9:10" x14ac:dyDescent="0.25">
      <c r="I2119" t="s">
        <v>97</v>
      </c>
      <c r="J2119" t="s">
        <v>3532</v>
      </c>
    </row>
    <row r="2120" spans="9:10" x14ac:dyDescent="0.25">
      <c r="I2120" t="s">
        <v>303</v>
      </c>
      <c r="J2120" t="s">
        <v>4635</v>
      </c>
    </row>
    <row r="2121" spans="9:10" x14ac:dyDescent="0.25">
      <c r="I2121" t="s">
        <v>329</v>
      </c>
      <c r="J2121" t="s">
        <v>4482</v>
      </c>
    </row>
    <row r="2122" spans="9:10" x14ac:dyDescent="0.25">
      <c r="I2122" t="s">
        <v>329</v>
      </c>
      <c r="J2122" t="s">
        <v>4511</v>
      </c>
    </row>
    <row r="2123" spans="9:10" x14ac:dyDescent="0.25">
      <c r="I2123" t="s">
        <v>2312</v>
      </c>
      <c r="J2123" t="s">
        <v>3407</v>
      </c>
    </row>
    <row r="2124" spans="9:10" x14ac:dyDescent="0.25">
      <c r="I2124" t="s">
        <v>365</v>
      </c>
      <c r="J2124" t="s">
        <v>4338</v>
      </c>
    </row>
    <row r="2125" spans="9:10" x14ac:dyDescent="0.25">
      <c r="I2125" t="s">
        <v>41</v>
      </c>
      <c r="J2125" t="s">
        <v>4749</v>
      </c>
    </row>
    <row r="2126" spans="9:10" x14ac:dyDescent="0.25">
      <c r="I2126" t="s">
        <v>268</v>
      </c>
      <c r="J2126" t="s">
        <v>2362</v>
      </c>
    </row>
    <row r="2127" spans="9:10" x14ac:dyDescent="0.25">
      <c r="I2127" t="s">
        <v>129</v>
      </c>
      <c r="J2127" t="s">
        <v>4566</v>
      </c>
    </row>
    <row r="2128" spans="9:10" x14ac:dyDescent="0.25">
      <c r="I2128" t="s">
        <v>303</v>
      </c>
      <c r="J2128" t="s">
        <v>3385</v>
      </c>
    </row>
    <row r="2129" spans="9:10" x14ac:dyDescent="0.25">
      <c r="I2129" t="s">
        <v>426</v>
      </c>
      <c r="J2129" t="s">
        <v>3313</v>
      </c>
    </row>
    <row r="2130" spans="9:10" x14ac:dyDescent="0.25">
      <c r="I2130" t="s">
        <v>415</v>
      </c>
      <c r="J2130" t="s">
        <v>3857</v>
      </c>
    </row>
    <row r="2131" spans="9:10" x14ac:dyDescent="0.25">
      <c r="I2131" t="s">
        <v>2575</v>
      </c>
      <c r="J2131" t="s">
        <v>2576</v>
      </c>
    </row>
    <row r="2132" spans="9:10" x14ac:dyDescent="0.25">
      <c r="I2132" t="s">
        <v>290</v>
      </c>
      <c r="J2132" t="s">
        <v>4104</v>
      </c>
    </row>
    <row r="2133" spans="9:10" x14ac:dyDescent="0.25">
      <c r="I2133" t="s">
        <v>3982</v>
      </c>
      <c r="J2133" t="s">
        <v>3983</v>
      </c>
    </row>
    <row r="2134" spans="9:10" x14ac:dyDescent="0.25">
      <c r="I2134" t="s">
        <v>102</v>
      </c>
      <c r="J2134" t="s">
        <v>4662</v>
      </c>
    </row>
    <row r="2135" spans="9:10" x14ac:dyDescent="0.25">
      <c r="I2135" t="s">
        <v>415</v>
      </c>
      <c r="J2135" t="s">
        <v>2361</v>
      </c>
    </row>
    <row r="2136" spans="9:10" x14ac:dyDescent="0.25">
      <c r="I2136" t="s">
        <v>97</v>
      </c>
      <c r="J2136" t="s">
        <v>2088</v>
      </c>
    </row>
    <row r="2137" spans="9:10" x14ac:dyDescent="0.25">
      <c r="I2137" t="s">
        <v>2367</v>
      </c>
      <c r="J2137" t="s">
        <v>4163</v>
      </c>
    </row>
    <row r="2138" spans="9:10" x14ac:dyDescent="0.25">
      <c r="I2138" t="s">
        <v>2662</v>
      </c>
      <c r="J2138" t="s">
        <v>4134</v>
      </c>
    </row>
    <row r="2139" spans="9:10" x14ac:dyDescent="0.25">
      <c r="I2139" t="s">
        <v>322</v>
      </c>
      <c r="J2139" t="s">
        <v>3422</v>
      </c>
    </row>
    <row r="2140" spans="9:10" x14ac:dyDescent="0.25">
      <c r="I2140" t="s">
        <v>50</v>
      </c>
      <c r="J2140" t="s">
        <v>3629</v>
      </c>
    </row>
    <row r="2141" spans="9:10" x14ac:dyDescent="0.25">
      <c r="I2141" t="s">
        <v>49</v>
      </c>
      <c r="J2141" t="s">
        <v>4480</v>
      </c>
    </row>
    <row r="2142" spans="9:10" x14ac:dyDescent="0.25">
      <c r="I2142" t="s">
        <v>327</v>
      </c>
      <c r="J2142" t="s">
        <v>3300</v>
      </c>
    </row>
    <row r="2143" spans="9:10" x14ac:dyDescent="0.25">
      <c r="I2143" t="s">
        <v>327</v>
      </c>
      <c r="J2143" t="s">
        <v>4829</v>
      </c>
    </row>
    <row r="2144" spans="9:10" x14ac:dyDescent="0.25">
      <c r="I2144" t="s">
        <v>2312</v>
      </c>
      <c r="J2144" t="s">
        <v>2955</v>
      </c>
    </row>
    <row r="2145" spans="9:10" x14ac:dyDescent="0.25">
      <c r="I2145" t="s">
        <v>2312</v>
      </c>
      <c r="J2145" t="s">
        <v>7239</v>
      </c>
    </row>
    <row r="2146" spans="9:10" x14ac:dyDescent="0.25">
      <c r="I2146" t="s">
        <v>352</v>
      </c>
      <c r="J2146" t="s">
        <v>3640</v>
      </c>
    </row>
    <row r="2147" spans="9:10" x14ac:dyDescent="0.25">
      <c r="I2147" t="s">
        <v>129</v>
      </c>
      <c r="J2147" t="s">
        <v>2898</v>
      </c>
    </row>
    <row r="2148" spans="9:10" x14ac:dyDescent="0.25">
      <c r="I2148" t="s">
        <v>26</v>
      </c>
      <c r="J2148" t="s">
        <v>1748</v>
      </c>
    </row>
    <row r="2149" spans="9:10" x14ac:dyDescent="0.25">
      <c r="I2149" t="s">
        <v>144</v>
      </c>
      <c r="J2149" t="s">
        <v>1969</v>
      </c>
    </row>
    <row r="2150" spans="9:10" x14ac:dyDescent="0.25">
      <c r="I2150" t="s">
        <v>41</v>
      </c>
      <c r="J2150" t="s">
        <v>4200</v>
      </c>
    </row>
    <row r="2151" spans="9:10" x14ac:dyDescent="0.25">
      <c r="I2151" t="s">
        <v>98</v>
      </c>
      <c r="J2151" t="s">
        <v>4309</v>
      </c>
    </row>
    <row r="2152" spans="9:10" x14ac:dyDescent="0.25">
      <c r="I2152" t="s">
        <v>2990</v>
      </c>
      <c r="J2152" t="s">
        <v>4587</v>
      </c>
    </row>
    <row r="2153" spans="9:10" x14ac:dyDescent="0.25">
      <c r="I2153" t="s">
        <v>415</v>
      </c>
      <c r="J2153" t="s">
        <v>4427</v>
      </c>
    </row>
    <row r="2154" spans="9:10" x14ac:dyDescent="0.25">
      <c r="I2154" t="s">
        <v>327</v>
      </c>
      <c r="J2154" t="s">
        <v>3976</v>
      </c>
    </row>
    <row r="2155" spans="9:10" x14ac:dyDescent="0.25">
      <c r="I2155" t="s">
        <v>44</v>
      </c>
      <c r="J2155" t="s">
        <v>3716</v>
      </c>
    </row>
    <row r="2156" spans="9:10" x14ac:dyDescent="0.25">
      <c r="I2156" t="s">
        <v>44</v>
      </c>
      <c r="J2156" t="s">
        <v>2376</v>
      </c>
    </row>
    <row r="2157" spans="9:10" x14ac:dyDescent="0.25">
      <c r="I2157" t="s">
        <v>329</v>
      </c>
      <c r="J2157" t="s">
        <v>3277</v>
      </c>
    </row>
    <row r="2158" spans="9:10" x14ac:dyDescent="0.25">
      <c r="I2158" t="s">
        <v>4239</v>
      </c>
      <c r="J2158" t="s">
        <v>4240</v>
      </c>
    </row>
    <row r="2159" spans="9:10" x14ac:dyDescent="0.25">
      <c r="I2159" t="s">
        <v>268</v>
      </c>
      <c r="J2159" t="s">
        <v>3511</v>
      </c>
    </row>
    <row r="2160" spans="9:10" x14ac:dyDescent="0.25">
      <c r="I2160" t="s">
        <v>303</v>
      </c>
      <c r="J2160" t="s">
        <v>3092</v>
      </c>
    </row>
    <row r="2161" spans="9:10" x14ac:dyDescent="0.25">
      <c r="I2161" t="s">
        <v>415</v>
      </c>
      <c r="J2161" t="s">
        <v>4191</v>
      </c>
    </row>
    <row r="2162" spans="9:10" x14ac:dyDescent="0.25">
      <c r="I2162" t="s">
        <v>3592</v>
      </c>
      <c r="J2162" t="s">
        <v>3593</v>
      </c>
    </row>
    <row r="2163" spans="9:10" x14ac:dyDescent="0.25">
      <c r="I2163" t="s">
        <v>2646</v>
      </c>
      <c r="J2163" t="s">
        <v>2647</v>
      </c>
    </row>
    <row r="2164" spans="9:10" x14ac:dyDescent="0.25">
      <c r="I2164" t="s">
        <v>268</v>
      </c>
      <c r="J2164" t="s">
        <v>3903</v>
      </c>
    </row>
    <row r="2165" spans="9:10" x14ac:dyDescent="0.25">
      <c r="I2165" t="s">
        <v>267</v>
      </c>
      <c r="J2165" t="s">
        <v>4269</v>
      </c>
    </row>
    <row r="2166" spans="9:10" x14ac:dyDescent="0.25">
      <c r="I2166" t="s">
        <v>2297</v>
      </c>
      <c r="J2166" t="s">
        <v>2298</v>
      </c>
    </row>
    <row r="2167" spans="9:10" x14ac:dyDescent="0.25">
      <c r="I2167" t="s">
        <v>2236</v>
      </c>
      <c r="J2167" t="s">
        <v>2869</v>
      </c>
    </row>
    <row r="2168" spans="9:10" x14ac:dyDescent="0.25">
      <c r="I2168" t="s">
        <v>2662</v>
      </c>
      <c r="J2168" t="s">
        <v>2663</v>
      </c>
    </row>
    <row r="2169" spans="9:10" x14ac:dyDescent="0.25">
      <c r="I2169" t="s">
        <v>98</v>
      </c>
      <c r="J2169" t="s">
        <v>2424</v>
      </c>
    </row>
    <row r="2170" spans="9:10" x14ac:dyDescent="0.25">
      <c r="I2170" t="s">
        <v>2251</v>
      </c>
      <c r="J2170" t="s">
        <v>2252</v>
      </c>
    </row>
    <row r="2171" spans="9:10" x14ac:dyDescent="0.25">
      <c r="I2171" t="s">
        <v>329</v>
      </c>
      <c r="J2171" t="s">
        <v>3475</v>
      </c>
    </row>
    <row r="2172" spans="9:10" x14ac:dyDescent="0.25">
      <c r="I2172" t="s">
        <v>419</v>
      </c>
      <c r="J2172" t="s">
        <v>1913</v>
      </c>
    </row>
    <row r="2173" spans="9:10" x14ac:dyDescent="0.25">
      <c r="I2173" t="s">
        <v>415</v>
      </c>
      <c r="J2173" t="s">
        <v>2809</v>
      </c>
    </row>
    <row r="2174" spans="9:10" x14ac:dyDescent="0.25">
      <c r="I2174" t="s">
        <v>3193</v>
      </c>
      <c r="J2174" t="s">
        <v>3194</v>
      </c>
    </row>
    <row r="2175" spans="9:10" x14ac:dyDescent="0.25">
      <c r="I2175" t="s">
        <v>419</v>
      </c>
      <c r="J2175" t="s">
        <v>3046</v>
      </c>
    </row>
    <row r="2176" spans="9:10" x14ac:dyDescent="0.25">
      <c r="I2176" t="s">
        <v>329</v>
      </c>
      <c r="J2176" t="s">
        <v>3749</v>
      </c>
    </row>
    <row r="2177" spans="9:10" x14ac:dyDescent="0.25">
      <c r="I2177" t="s">
        <v>268</v>
      </c>
      <c r="J2177" t="s">
        <v>4270</v>
      </c>
    </row>
    <row r="2178" spans="9:10" x14ac:dyDescent="0.25">
      <c r="I2178" t="s">
        <v>290</v>
      </c>
      <c r="J2178" t="s">
        <v>2922</v>
      </c>
    </row>
    <row r="2179" spans="9:10" x14ac:dyDescent="0.25">
      <c r="I2179" t="s">
        <v>419</v>
      </c>
      <c r="J2179" t="s">
        <v>4556</v>
      </c>
    </row>
    <row r="2180" spans="9:10" x14ac:dyDescent="0.25">
      <c r="I2180" t="s">
        <v>327</v>
      </c>
      <c r="J2180" t="s">
        <v>4382</v>
      </c>
    </row>
    <row r="2181" spans="9:10" x14ac:dyDescent="0.25">
      <c r="I2181" t="s">
        <v>3343</v>
      </c>
      <c r="J2181" t="s">
        <v>3344</v>
      </c>
    </row>
    <row r="2182" spans="9:10" x14ac:dyDescent="0.25">
      <c r="I2182" t="s">
        <v>267</v>
      </c>
      <c r="J2182" t="s">
        <v>4265</v>
      </c>
    </row>
    <row r="2183" spans="9:10" x14ac:dyDescent="0.25">
      <c r="I2183" t="s">
        <v>327</v>
      </c>
      <c r="J2183" t="s">
        <v>3626</v>
      </c>
    </row>
    <row r="2184" spans="9:10" x14ac:dyDescent="0.25">
      <c r="I2184" t="s">
        <v>267</v>
      </c>
      <c r="J2184" t="s">
        <v>4686</v>
      </c>
    </row>
    <row r="2185" spans="9:10" x14ac:dyDescent="0.25">
      <c r="I2185" t="s">
        <v>804</v>
      </c>
      <c r="J2185" t="s">
        <v>3676</v>
      </c>
    </row>
    <row r="2186" spans="9:10" x14ac:dyDescent="0.25">
      <c r="I2186" t="s">
        <v>303</v>
      </c>
      <c r="J2186" t="s">
        <v>4785</v>
      </c>
    </row>
    <row r="2187" spans="9:10" x14ac:dyDescent="0.25">
      <c r="I2187" t="s">
        <v>2810</v>
      </c>
      <c r="J2187" t="s">
        <v>3604</v>
      </c>
    </row>
    <row r="2188" spans="9:10" x14ac:dyDescent="0.25">
      <c r="I2188" t="s">
        <v>4396</v>
      </c>
      <c r="J2188" t="s">
        <v>4397</v>
      </c>
    </row>
    <row r="2189" spans="9:10" x14ac:dyDescent="0.25">
      <c r="I2189" t="s">
        <v>329</v>
      </c>
      <c r="J2189" t="s">
        <v>3350</v>
      </c>
    </row>
    <row r="2190" spans="9:10" x14ac:dyDescent="0.25">
      <c r="I2190" t="s">
        <v>44</v>
      </c>
      <c r="J2190" t="s">
        <v>1792</v>
      </c>
    </row>
    <row r="2191" spans="9:10" x14ac:dyDescent="0.25">
      <c r="I2191" t="s">
        <v>50</v>
      </c>
      <c r="J2191" t="s">
        <v>2346</v>
      </c>
    </row>
    <row r="2192" spans="9:10" x14ac:dyDescent="0.25">
      <c r="I2192" t="s">
        <v>3036</v>
      </c>
      <c r="J2192" t="s">
        <v>3037</v>
      </c>
    </row>
    <row r="2193" spans="9:10" x14ac:dyDescent="0.25">
      <c r="I2193" t="s">
        <v>374</v>
      </c>
      <c r="J2193" t="s">
        <v>3735</v>
      </c>
    </row>
    <row r="2194" spans="9:10" x14ac:dyDescent="0.25">
      <c r="I2194" t="s">
        <v>25</v>
      </c>
      <c r="J2194" t="s">
        <v>4237</v>
      </c>
    </row>
    <row r="2195" spans="9:10" x14ac:dyDescent="0.25">
      <c r="I2195" t="s">
        <v>331</v>
      </c>
      <c r="J2195" t="s">
        <v>3358</v>
      </c>
    </row>
    <row r="2196" spans="9:10" x14ac:dyDescent="0.25">
      <c r="I2196" t="s">
        <v>831</v>
      </c>
      <c r="J2196" t="s">
        <v>2984</v>
      </c>
    </row>
    <row r="2197" spans="9:10" x14ac:dyDescent="0.25">
      <c r="I2197" t="s">
        <v>415</v>
      </c>
      <c r="J2197" t="s">
        <v>2755</v>
      </c>
    </row>
    <row r="2198" spans="9:10" x14ac:dyDescent="0.25">
      <c r="I2198" t="s">
        <v>268</v>
      </c>
      <c r="J2198" t="s">
        <v>4028</v>
      </c>
    </row>
    <row r="2199" spans="9:10" x14ac:dyDescent="0.25">
      <c r="I2199" t="s">
        <v>2197</v>
      </c>
      <c r="J2199" t="s">
        <v>2198</v>
      </c>
    </row>
    <row r="2200" spans="9:10" x14ac:dyDescent="0.25">
      <c r="I2200" t="s">
        <v>364</v>
      </c>
      <c r="J2200" t="s">
        <v>1716</v>
      </c>
    </row>
    <row r="2201" spans="9:10" x14ac:dyDescent="0.25">
      <c r="I2201" t="s">
        <v>268</v>
      </c>
      <c r="J2201" t="s">
        <v>4419</v>
      </c>
    </row>
    <row r="2202" spans="9:10" x14ac:dyDescent="0.25">
      <c r="I2202" t="s">
        <v>415</v>
      </c>
      <c r="J2202" t="s">
        <v>7257</v>
      </c>
    </row>
    <row r="2203" spans="9:10" x14ac:dyDescent="0.25">
      <c r="I2203" t="s">
        <v>129</v>
      </c>
      <c r="J2203" t="s">
        <v>4498</v>
      </c>
    </row>
    <row r="2204" spans="9:10" x14ac:dyDescent="0.25">
      <c r="I2204" t="s">
        <v>1881</v>
      </c>
      <c r="J2204" t="s">
        <v>7259</v>
      </c>
    </row>
    <row r="2205" spans="9:10" x14ac:dyDescent="0.25">
      <c r="I2205" t="s">
        <v>352</v>
      </c>
      <c r="J2205" t="s">
        <v>3237</v>
      </c>
    </row>
    <row r="2206" spans="9:10" x14ac:dyDescent="0.25">
      <c r="I2206" t="s">
        <v>268</v>
      </c>
      <c r="J2206" t="s">
        <v>4541</v>
      </c>
    </row>
    <row r="2207" spans="9:10" x14ac:dyDescent="0.25">
      <c r="I2207" t="s">
        <v>3423</v>
      </c>
      <c r="J2207" t="s">
        <v>3424</v>
      </c>
    </row>
    <row r="2208" spans="9:10" x14ac:dyDescent="0.25">
      <c r="I2208" t="s">
        <v>3123</v>
      </c>
      <c r="J2208" t="s">
        <v>3124</v>
      </c>
    </row>
    <row r="2209" spans="9:10" x14ac:dyDescent="0.25">
      <c r="I2209" t="s">
        <v>294</v>
      </c>
      <c r="J2209" t="s">
        <v>2714</v>
      </c>
    </row>
    <row r="2210" spans="9:10" x14ac:dyDescent="0.25">
      <c r="I2210" t="s">
        <v>374</v>
      </c>
      <c r="J2210" t="s">
        <v>1948</v>
      </c>
    </row>
    <row r="2211" spans="9:10" x14ac:dyDescent="0.25">
      <c r="I2211" t="s">
        <v>49</v>
      </c>
      <c r="J2211" t="s">
        <v>7234</v>
      </c>
    </row>
    <row r="2212" spans="9:10" x14ac:dyDescent="0.25">
      <c r="I2212" t="s">
        <v>2990</v>
      </c>
      <c r="J2212" t="s">
        <v>2991</v>
      </c>
    </row>
    <row r="2213" spans="9:10" x14ac:dyDescent="0.25">
      <c r="I2213" t="s">
        <v>325</v>
      </c>
      <c r="J2213" t="s">
        <v>2491</v>
      </c>
    </row>
    <row r="2214" spans="9:10" x14ac:dyDescent="0.25">
      <c r="I2214" t="s">
        <v>97</v>
      </c>
      <c r="J2214" t="s">
        <v>4784</v>
      </c>
    </row>
    <row r="2215" spans="9:10" x14ac:dyDescent="0.25">
      <c r="I2215" t="s">
        <v>2265</v>
      </c>
      <c r="J2215" t="s">
        <v>2277</v>
      </c>
    </row>
    <row r="2216" spans="9:10" x14ac:dyDescent="0.25">
      <c r="I2216" t="s">
        <v>1728</v>
      </c>
      <c r="J2216" t="s">
        <v>1729</v>
      </c>
    </row>
    <row r="2217" spans="9:10" x14ac:dyDescent="0.25">
      <c r="I2217" t="s">
        <v>44</v>
      </c>
      <c r="J2217" t="s">
        <v>2240</v>
      </c>
    </row>
    <row r="2218" spans="9:10" x14ac:dyDescent="0.25">
      <c r="I2218" t="s">
        <v>2265</v>
      </c>
      <c r="J2218" t="s">
        <v>3408</v>
      </c>
    </row>
    <row r="2219" spans="9:10" x14ac:dyDescent="0.25">
      <c r="I2219" t="s">
        <v>303</v>
      </c>
      <c r="J2219" t="s">
        <v>3909</v>
      </c>
    </row>
    <row r="2220" spans="9:10" x14ac:dyDescent="0.25">
      <c r="I2220" t="s">
        <v>303</v>
      </c>
      <c r="J2220" t="s">
        <v>4494</v>
      </c>
    </row>
    <row r="2221" spans="9:10" x14ac:dyDescent="0.25">
      <c r="I2221" t="s">
        <v>415</v>
      </c>
      <c r="J2221" t="s">
        <v>2017</v>
      </c>
    </row>
    <row r="2222" spans="9:10" x14ac:dyDescent="0.25">
      <c r="I2222" t="s">
        <v>268</v>
      </c>
      <c r="J2222" t="s">
        <v>2405</v>
      </c>
    </row>
    <row r="2223" spans="9:10" x14ac:dyDescent="0.25">
      <c r="I2223" t="s">
        <v>3387</v>
      </c>
      <c r="J2223" t="s">
        <v>3388</v>
      </c>
    </row>
    <row r="2224" spans="9:10" x14ac:dyDescent="0.25">
      <c r="I2224" t="s">
        <v>599</v>
      </c>
      <c r="J2224" t="s">
        <v>3162</v>
      </c>
    </row>
    <row r="2225" spans="9:10" x14ac:dyDescent="0.25">
      <c r="I2225" t="s">
        <v>4798</v>
      </c>
      <c r="J2225" t="s">
        <v>4799</v>
      </c>
    </row>
    <row r="2226" spans="9:10" x14ac:dyDescent="0.25">
      <c r="I2226" t="s">
        <v>3960</v>
      </c>
      <c r="J2226" t="s">
        <v>3961</v>
      </c>
    </row>
    <row r="2227" spans="9:10" x14ac:dyDescent="0.25">
      <c r="I2227" t="s">
        <v>419</v>
      </c>
      <c r="J2227" t="s">
        <v>3963</v>
      </c>
    </row>
    <row r="2228" spans="9:10" x14ac:dyDescent="0.25">
      <c r="I2228" t="s">
        <v>419</v>
      </c>
      <c r="J2228" t="s">
        <v>2354</v>
      </c>
    </row>
    <row r="2229" spans="9:10" x14ac:dyDescent="0.25">
      <c r="I2229" t="s">
        <v>374</v>
      </c>
      <c r="J2229" t="s">
        <v>4612</v>
      </c>
    </row>
    <row r="2230" spans="9:10" x14ac:dyDescent="0.25">
      <c r="I2230" t="s">
        <v>1865</v>
      </c>
      <c r="J2230" t="s">
        <v>3340</v>
      </c>
    </row>
    <row r="2231" spans="9:10" x14ac:dyDescent="0.25">
      <c r="I2231" t="s">
        <v>303</v>
      </c>
      <c r="J2231" t="s">
        <v>3107</v>
      </c>
    </row>
    <row r="2232" spans="9:10" x14ac:dyDescent="0.25">
      <c r="I2232" t="s">
        <v>415</v>
      </c>
      <c r="J2232" t="s">
        <v>2540</v>
      </c>
    </row>
    <row r="2233" spans="9:10" x14ac:dyDescent="0.25">
      <c r="I2233" t="s">
        <v>98</v>
      </c>
      <c r="J2233" t="s">
        <v>4553</v>
      </c>
    </row>
    <row r="2234" spans="9:10" x14ac:dyDescent="0.25">
      <c r="I2234" t="s">
        <v>2265</v>
      </c>
      <c r="J2234" t="s">
        <v>3175</v>
      </c>
    </row>
    <row r="2235" spans="9:10" x14ac:dyDescent="0.25">
      <c r="I2235" t="s">
        <v>2158</v>
      </c>
      <c r="J2235" t="s">
        <v>4002</v>
      </c>
    </row>
    <row r="2236" spans="9:10" x14ac:dyDescent="0.25">
      <c r="I2236" t="s">
        <v>3585</v>
      </c>
      <c r="J2236" t="s">
        <v>3586</v>
      </c>
    </row>
    <row r="2237" spans="9:10" x14ac:dyDescent="0.25">
      <c r="I2237" t="s">
        <v>419</v>
      </c>
      <c r="J2237" t="s">
        <v>1867</v>
      </c>
    </row>
    <row r="2238" spans="9:10" x14ac:dyDescent="0.25">
      <c r="I2238" t="s">
        <v>1830</v>
      </c>
      <c r="J2238" t="s">
        <v>2622</v>
      </c>
    </row>
    <row r="2239" spans="9:10" x14ac:dyDescent="0.25">
      <c r="I2239" t="s">
        <v>1825</v>
      </c>
      <c r="J2239" t="s">
        <v>1826</v>
      </c>
    </row>
    <row r="2240" spans="9:10" x14ac:dyDescent="0.25">
      <c r="I2240" t="s">
        <v>322</v>
      </c>
      <c r="J2240" t="s">
        <v>3143</v>
      </c>
    </row>
    <row r="2241" spans="9:10" x14ac:dyDescent="0.25">
      <c r="I2241" t="s">
        <v>329</v>
      </c>
      <c r="J2241" t="s">
        <v>3564</v>
      </c>
    </row>
    <row r="2242" spans="9:10" x14ac:dyDescent="0.25">
      <c r="I2242" t="s">
        <v>419</v>
      </c>
      <c r="J2242" t="s">
        <v>2652</v>
      </c>
    </row>
    <row r="2243" spans="9:10" x14ac:dyDescent="0.25">
      <c r="I2243" t="s">
        <v>327</v>
      </c>
      <c r="J2243" t="s">
        <v>4803</v>
      </c>
    </row>
    <row r="2244" spans="9:10" x14ac:dyDescent="0.25">
      <c r="I2244" t="s">
        <v>2265</v>
      </c>
      <c r="J2244" t="s">
        <v>3282</v>
      </c>
    </row>
    <row r="2245" spans="9:10" x14ac:dyDescent="0.25">
      <c r="I2245" t="s">
        <v>3193</v>
      </c>
      <c r="J2245" t="s">
        <v>3984</v>
      </c>
    </row>
    <row r="2246" spans="9:10" x14ac:dyDescent="0.25">
      <c r="I2246" t="s">
        <v>2130</v>
      </c>
      <c r="J2246" t="s">
        <v>2677</v>
      </c>
    </row>
    <row r="2247" spans="9:10" x14ac:dyDescent="0.25">
      <c r="I2247" t="s">
        <v>3801</v>
      </c>
      <c r="J2247" t="s">
        <v>3802</v>
      </c>
    </row>
    <row r="2248" spans="9:10" x14ac:dyDescent="0.25">
      <c r="I2248" t="s">
        <v>419</v>
      </c>
      <c r="J2248" t="s">
        <v>4557</v>
      </c>
    </row>
    <row r="2249" spans="9:10" x14ac:dyDescent="0.25">
      <c r="I2249" t="s">
        <v>25</v>
      </c>
      <c r="J2249" t="s">
        <v>3751</v>
      </c>
    </row>
    <row r="2250" spans="9:10" x14ac:dyDescent="0.25">
      <c r="I2250" t="s">
        <v>1825</v>
      </c>
      <c r="J2250" t="s">
        <v>2257</v>
      </c>
    </row>
    <row r="2251" spans="9:10" x14ac:dyDescent="0.25">
      <c r="I2251" t="s">
        <v>268</v>
      </c>
      <c r="J2251" t="s">
        <v>3671</v>
      </c>
    </row>
    <row r="2252" spans="9:10" x14ac:dyDescent="0.25">
      <c r="I2252" t="s">
        <v>804</v>
      </c>
      <c r="J2252" t="s">
        <v>3713</v>
      </c>
    </row>
    <row r="2253" spans="9:10" x14ac:dyDescent="0.25">
      <c r="I2253" t="s">
        <v>2735</v>
      </c>
      <c r="J2253" t="s">
        <v>2736</v>
      </c>
    </row>
    <row r="2254" spans="9:10" x14ac:dyDescent="0.25">
      <c r="I2254" t="s">
        <v>757</v>
      </c>
      <c r="J2254" t="s">
        <v>3657</v>
      </c>
    </row>
    <row r="2255" spans="9:10" x14ac:dyDescent="0.25">
      <c r="I2255" t="s">
        <v>1752</v>
      </c>
      <c r="J2255" t="s">
        <v>1753</v>
      </c>
    </row>
    <row r="2256" spans="9:10" x14ac:dyDescent="0.25">
      <c r="I2256" t="s">
        <v>4424</v>
      </c>
      <c r="J2256" t="s">
        <v>4818</v>
      </c>
    </row>
    <row r="2257" spans="9:10" x14ac:dyDescent="0.25">
      <c r="I2257" t="s">
        <v>40</v>
      </c>
      <c r="J2257" t="s">
        <v>1958</v>
      </c>
    </row>
    <row r="2258" spans="9:10" x14ac:dyDescent="0.25">
      <c r="I2258" t="s">
        <v>268</v>
      </c>
      <c r="J2258" t="s">
        <v>3868</v>
      </c>
    </row>
    <row r="2259" spans="9:10" x14ac:dyDescent="0.25">
      <c r="I2259" t="s">
        <v>331</v>
      </c>
      <c r="J2259" t="s">
        <v>4368</v>
      </c>
    </row>
    <row r="2260" spans="9:10" x14ac:dyDescent="0.25">
      <c r="I2260" t="s">
        <v>419</v>
      </c>
      <c r="J2260" t="s">
        <v>3075</v>
      </c>
    </row>
    <row r="2261" spans="9:10" x14ac:dyDescent="0.25">
      <c r="I2261" t="s">
        <v>303</v>
      </c>
      <c r="J2261" t="s">
        <v>2002</v>
      </c>
    </row>
    <row r="2262" spans="9:10" x14ac:dyDescent="0.25">
      <c r="I2262" t="s">
        <v>419</v>
      </c>
      <c r="J2262" t="s">
        <v>3113</v>
      </c>
    </row>
    <row r="2263" spans="9:10" x14ac:dyDescent="0.25">
      <c r="I2263" t="s">
        <v>419</v>
      </c>
      <c r="J2263" t="s">
        <v>3040</v>
      </c>
    </row>
    <row r="2264" spans="9:10" x14ac:dyDescent="0.25">
      <c r="I2264" t="s">
        <v>325</v>
      </c>
      <c r="J2264" t="s">
        <v>4643</v>
      </c>
    </row>
    <row r="2265" spans="9:10" x14ac:dyDescent="0.25">
      <c r="I2265" t="s">
        <v>327</v>
      </c>
      <c r="J2265" t="s">
        <v>3752</v>
      </c>
    </row>
    <row r="2266" spans="9:10" x14ac:dyDescent="0.25">
      <c r="I2266" t="s">
        <v>303</v>
      </c>
      <c r="J2266" t="s">
        <v>4401</v>
      </c>
    </row>
    <row r="2267" spans="9:10" x14ac:dyDescent="0.25">
      <c r="I2267" t="s">
        <v>567</v>
      </c>
      <c r="J2267" t="s">
        <v>2655</v>
      </c>
    </row>
    <row r="2268" spans="9:10" x14ac:dyDescent="0.25">
      <c r="I2268" t="s">
        <v>419</v>
      </c>
      <c r="J2268" t="s">
        <v>4440</v>
      </c>
    </row>
    <row r="2269" spans="9:10" x14ac:dyDescent="0.25">
      <c r="I2269" t="s">
        <v>415</v>
      </c>
      <c r="J2269" t="s">
        <v>3985</v>
      </c>
    </row>
    <row r="2270" spans="9:10" x14ac:dyDescent="0.25">
      <c r="I2270" t="s">
        <v>303</v>
      </c>
      <c r="J2270" t="s">
        <v>1677</v>
      </c>
    </row>
    <row r="2271" spans="9:10" x14ac:dyDescent="0.25">
      <c r="I2271" t="s">
        <v>268</v>
      </c>
      <c r="J2271" t="s">
        <v>2110</v>
      </c>
    </row>
    <row r="2272" spans="9:10" x14ac:dyDescent="0.25">
      <c r="I2272" t="s">
        <v>329</v>
      </c>
      <c r="J2272" t="s">
        <v>2850</v>
      </c>
    </row>
    <row r="2273" spans="9:10" x14ac:dyDescent="0.25">
      <c r="I2273" t="s">
        <v>3829</v>
      </c>
      <c r="J2273" t="s">
        <v>3830</v>
      </c>
    </row>
    <row r="2274" spans="9:10" x14ac:dyDescent="0.25">
      <c r="I2274" t="s">
        <v>2477</v>
      </c>
      <c r="J2274" t="s">
        <v>2478</v>
      </c>
    </row>
    <row r="2275" spans="9:10" x14ac:dyDescent="0.25">
      <c r="I2275" t="s">
        <v>3267</v>
      </c>
      <c r="J2275" t="s">
        <v>7268</v>
      </c>
    </row>
    <row r="2276" spans="9:10" x14ac:dyDescent="0.25">
      <c r="I2276" t="s">
        <v>331</v>
      </c>
      <c r="J2276" t="s">
        <v>2482</v>
      </c>
    </row>
    <row r="2277" spans="9:10" x14ac:dyDescent="0.25">
      <c r="I2277" t="s">
        <v>2738</v>
      </c>
      <c r="J2277" t="s">
        <v>2739</v>
      </c>
    </row>
    <row r="2278" spans="9:10" x14ac:dyDescent="0.25">
      <c r="I2278" t="s">
        <v>329</v>
      </c>
      <c r="J2278" t="s">
        <v>3573</v>
      </c>
    </row>
    <row r="2279" spans="9:10" x14ac:dyDescent="0.25">
      <c r="I2279" t="s">
        <v>1835</v>
      </c>
      <c r="J2279" t="s">
        <v>2116</v>
      </c>
    </row>
    <row r="2280" spans="9:10" x14ac:dyDescent="0.25">
      <c r="I2280" t="s">
        <v>831</v>
      </c>
      <c r="J2280" t="s">
        <v>3406</v>
      </c>
    </row>
    <row r="2281" spans="9:10" x14ac:dyDescent="0.25">
      <c r="I2281" t="s">
        <v>49</v>
      </c>
      <c r="J2281" t="s">
        <v>2963</v>
      </c>
    </row>
    <row r="2282" spans="9:10" x14ac:dyDescent="0.25">
      <c r="I2282" t="s">
        <v>804</v>
      </c>
      <c r="J2282" t="s">
        <v>2817</v>
      </c>
    </row>
    <row r="2283" spans="9:10" x14ac:dyDescent="0.25">
      <c r="I2283" t="s">
        <v>41</v>
      </c>
      <c r="J2283" t="s">
        <v>4119</v>
      </c>
    </row>
    <row r="2284" spans="9:10" x14ac:dyDescent="0.25">
      <c r="I2284" t="s">
        <v>2706</v>
      </c>
      <c r="J2284" t="s">
        <v>2707</v>
      </c>
    </row>
    <row r="2285" spans="9:10" x14ac:dyDescent="0.25">
      <c r="I2285" t="s">
        <v>1750</v>
      </c>
      <c r="J2285" t="s">
        <v>4093</v>
      </c>
    </row>
    <row r="2286" spans="9:10" x14ac:dyDescent="0.25">
      <c r="I2286" t="s">
        <v>3076</v>
      </c>
      <c r="J2286" t="s">
        <v>3077</v>
      </c>
    </row>
    <row r="2287" spans="9:10" x14ac:dyDescent="0.25">
      <c r="I2287" t="s">
        <v>4445</v>
      </c>
      <c r="J2287" t="s">
        <v>4446</v>
      </c>
    </row>
    <row r="2288" spans="9:10" x14ac:dyDescent="0.25">
      <c r="I2288" t="s">
        <v>599</v>
      </c>
      <c r="J2288" t="s">
        <v>2559</v>
      </c>
    </row>
    <row r="2289" spans="9:10" x14ac:dyDescent="0.25">
      <c r="I2289" t="s">
        <v>268</v>
      </c>
      <c r="J2289" t="s">
        <v>3574</v>
      </c>
    </row>
    <row r="2290" spans="9:10" x14ac:dyDescent="0.25">
      <c r="I2290" t="s">
        <v>329</v>
      </c>
      <c r="J2290" t="s">
        <v>2851</v>
      </c>
    </row>
    <row r="2291" spans="9:10" x14ac:dyDescent="0.25">
      <c r="I2291" t="s">
        <v>268</v>
      </c>
      <c r="J2291" t="s">
        <v>3953</v>
      </c>
    </row>
    <row r="2292" spans="9:10" x14ac:dyDescent="0.25">
      <c r="I2292" t="s">
        <v>2815</v>
      </c>
      <c r="J2292" t="s">
        <v>2816</v>
      </c>
    </row>
    <row r="2293" spans="9:10" x14ac:dyDescent="0.25">
      <c r="I2293" t="s">
        <v>582</v>
      </c>
      <c r="J2293" t="s">
        <v>2222</v>
      </c>
    </row>
    <row r="2294" spans="9:10" x14ac:dyDescent="0.25">
      <c r="I2294" t="s">
        <v>267</v>
      </c>
      <c r="J2294" t="s">
        <v>2732</v>
      </c>
    </row>
    <row r="2295" spans="9:10" x14ac:dyDescent="0.25">
      <c r="I2295" t="s">
        <v>267</v>
      </c>
      <c r="J2295" t="s">
        <v>3900</v>
      </c>
    </row>
    <row r="2296" spans="9:10" x14ac:dyDescent="0.25">
      <c r="I2296" t="s">
        <v>268</v>
      </c>
      <c r="J2296" t="s">
        <v>2742</v>
      </c>
    </row>
    <row r="2297" spans="9:10" x14ac:dyDescent="0.25">
      <c r="I2297" t="s">
        <v>374</v>
      </c>
      <c r="J2297" t="s">
        <v>3455</v>
      </c>
    </row>
    <row r="2298" spans="9:10" x14ac:dyDescent="0.25">
      <c r="I2298" t="s">
        <v>303</v>
      </c>
      <c r="J2298" t="s">
        <v>2791</v>
      </c>
    </row>
    <row r="2299" spans="9:10" x14ac:dyDescent="0.25">
      <c r="I2299" t="s">
        <v>1825</v>
      </c>
      <c r="J2299" t="s">
        <v>2601</v>
      </c>
    </row>
    <row r="2300" spans="9:10" x14ac:dyDescent="0.25">
      <c r="I2300" t="s">
        <v>3207</v>
      </c>
      <c r="J2300" t="s">
        <v>3208</v>
      </c>
    </row>
    <row r="2301" spans="9:10" x14ac:dyDescent="0.25">
      <c r="I2301" t="s">
        <v>599</v>
      </c>
      <c r="J2301" t="s">
        <v>1841</v>
      </c>
    </row>
    <row r="2302" spans="9:10" x14ac:dyDescent="0.25">
      <c r="I2302" t="s">
        <v>1825</v>
      </c>
      <c r="J2302" t="s">
        <v>1990</v>
      </c>
    </row>
    <row r="2303" spans="9:10" x14ac:dyDescent="0.25">
      <c r="I2303" t="s">
        <v>327</v>
      </c>
      <c r="J2303" t="s">
        <v>3465</v>
      </c>
    </row>
    <row r="2304" spans="9:10" x14ac:dyDescent="0.25">
      <c r="I2304" t="s">
        <v>3267</v>
      </c>
      <c r="J2304" t="s">
        <v>4334</v>
      </c>
    </row>
    <row r="2305" spans="9:10" x14ac:dyDescent="0.25">
      <c r="I2305" t="s">
        <v>3267</v>
      </c>
      <c r="J2305" t="s">
        <v>3804</v>
      </c>
    </row>
    <row r="2306" spans="9:10" x14ac:dyDescent="0.25">
      <c r="I2306" t="s">
        <v>1750</v>
      </c>
      <c r="J2306" t="s">
        <v>2423</v>
      </c>
    </row>
    <row r="2307" spans="9:10" x14ac:dyDescent="0.25">
      <c r="I2307" t="s">
        <v>49</v>
      </c>
      <c r="J2307" t="s">
        <v>4284</v>
      </c>
    </row>
    <row r="2308" spans="9:10" x14ac:dyDescent="0.25">
      <c r="I2308" t="s">
        <v>325</v>
      </c>
      <c r="J2308" t="s">
        <v>3112</v>
      </c>
    </row>
    <row r="2309" spans="9:10" x14ac:dyDescent="0.25">
      <c r="I2309" t="s">
        <v>329</v>
      </c>
      <c r="J2309" t="s">
        <v>3278</v>
      </c>
    </row>
    <row r="2310" spans="9:10" x14ac:dyDescent="0.25">
      <c r="I2310" t="s">
        <v>1985</v>
      </c>
      <c r="J2310" t="s">
        <v>4375</v>
      </c>
    </row>
    <row r="2311" spans="9:10" x14ac:dyDescent="0.25">
      <c r="I2311" t="s">
        <v>3207</v>
      </c>
      <c r="J2311" t="s">
        <v>3812</v>
      </c>
    </row>
    <row r="2312" spans="9:10" x14ac:dyDescent="0.25">
      <c r="I2312" t="s">
        <v>268</v>
      </c>
      <c r="J2312" t="s">
        <v>2923</v>
      </c>
    </row>
    <row r="2313" spans="9:10" x14ac:dyDescent="0.25">
      <c r="I2313" t="s">
        <v>303</v>
      </c>
      <c r="J2313" t="s">
        <v>4307</v>
      </c>
    </row>
    <row r="2314" spans="9:10" x14ac:dyDescent="0.25">
      <c r="I2314" t="s">
        <v>1761</v>
      </c>
      <c r="J2314" t="s">
        <v>1762</v>
      </c>
    </row>
    <row r="2315" spans="9:10" x14ac:dyDescent="0.25">
      <c r="I2315" t="s">
        <v>3989</v>
      </c>
      <c r="J2315" t="s">
        <v>3990</v>
      </c>
    </row>
    <row r="2316" spans="9:10" x14ac:dyDescent="0.25">
      <c r="I2316" t="s">
        <v>1682</v>
      </c>
      <c r="J2316" t="s">
        <v>3467</v>
      </c>
    </row>
    <row r="2317" spans="9:10" x14ac:dyDescent="0.25">
      <c r="I2317" t="s">
        <v>2015</v>
      </c>
      <c r="J2317" t="s">
        <v>3937</v>
      </c>
    </row>
    <row r="2318" spans="9:10" x14ac:dyDescent="0.25">
      <c r="I2318" t="s">
        <v>268</v>
      </c>
      <c r="J2318" t="s">
        <v>2978</v>
      </c>
    </row>
    <row r="2319" spans="9:10" x14ac:dyDescent="0.25">
      <c r="I2319" t="s">
        <v>2349</v>
      </c>
      <c r="J2319" t="s">
        <v>2350</v>
      </c>
    </row>
    <row r="2320" spans="9:10" x14ac:dyDescent="0.25">
      <c r="I2320" t="s">
        <v>4478</v>
      </c>
      <c r="J2320" t="s">
        <v>4479</v>
      </c>
    </row>
    <row r="2321" spans="9:10" x14ac:dyDescent="0.25">
      <c r="I2321" t="s">
        <v>46</v>
      </c>
      <c r="J2321" t="s">
        <v>4479</v>
      </c>
    </row>
    <row r="2322" spans="9:10" x14ac:dyDescent="0.25">
      <c r="I2322" t="s">
        <v>4394</v>
      </c>
      <c r="J2322" t="s">
        <v>4395</v>
      </c>
    </row>
    <row r="2323" spans="9:10" x14ac:dyDescent="0.25">
      <c r="I2323" t="s">
        <v>268</v>
      </c>
      <c r="J2323" t="s">
        <v>3274</v>
      </c>
    </row>
    <row r="2324" spans="9:10" x14ac:dyDescent="0.25">
      <c r="I2324" t="s">
        <v>3267</v>
      </c>
      <c r="J2324" t="s">
        <v>3294</v>
      </c>
    </row>
    <row r="2325" spans="9:10" x14ac:dyDescent="0.25">
      <c r="I2325" t="s">
        <v>290</v>
      </c>
      <c r="J2325" t="s">
        <v>3084</v>
      </c>
    </row>
    <row r="2326" spans="9:10" x14ac:dyDescent="0.25">
      <c r="I2326" t="s">
        <v>331</v>
      </c>
      <c r="J2326" t="s">
        <v>2042</v>
      </c>
    </row>
    <row r="2327" spans="9:10" x14ac:dyDescent="0.25">
      <c r="I2327" t="s">
        <v>2295</v>
      </c>
      <c r="J2327" t="s">
        <v>2296</v>
      </c>
    </row>
    <row r="2328" spans="9:10" x14ac:dyDescent="0.25">
      <c r="I2328" t="s">
        <v>2031</v>
      </c>
      <c r="J2328" t="s">
        <v>2032</v>
      </c>
    </row>
    <row r="2329" spans="9:10" x14ac:dyDescent="0.25">
      <c r="I2329" t="s">
        <v>3267</v>
      </c>
      <c r="J2329" t="s">
        <v>3390</v>
      </c>
    </row>
    <row r="2330" spans="9:10" x14ac:dyDescent="0.25">
      <c r="I2330" t="s">
        <v>325</v>
      </c>
      <c r="J2330" t="s">
        <v>1759</v>
      </c>
    </row>
    <row r="2331" spans="9:10" x14ac:dyDescent="0.25">
      <c r="I2331" t="s">
        <v>271</v>
      </c>
      <c r="J2331" t="s">
        <v>3958</v>
      </c>
    </row>
    <row r="2332" spans="9:10" x14ac:dyDescent="0.25">
      <c r="I2332" t="s">
        <v>267</v>
      </c>
      <c r="J2332" t="s">
        <v>2133</v>
      </c>
    </row>
    <row r="2333" spans="9:10" x14ac:dyDescent="0.25">
      <c r="I2333" t="s">
        <v>599</v>
      </c>
      <c r="J2333" t="s">
        <v>2317</v>
      </c>
    </row>
    <row r="2334" spans="9:10" x14ac:dyDescent="0.25">
      <c r="I2334" t="s">
        <v>423</v>
      </c>
      <c r="J2334" t="s">
        <v>2641</v>
      </c>
    </row>
    <row r="2335" spans="9:10" x14ac:dyDescent="0.25">
      <c r="I2335" t="s">
        <v>2836</v>
      </c>
      <c r="J2335" t="s">
        <v>2837</v>
      </c>
    </row>
    <row r="2336" spans="9:10" x14ac:dyDescent="0.25">
      <c r="I2336" t="s">
        <v>374</v>
      </c>
      <c r="J2336" t="s">
        <v>4810</v>
      </c>
    </row>
    <row r="2337" spans="9:10" x14ac:dyDescent="0.25">
      <c r="I2337" t="s">
        <v>2015</v>
      </c>
      <c r="J2337" t="s">
        <v>3019</v>
      </c>
    </row>
    <row r="2338" spans="9:10" x14ac:dyDescent="0.25">
      <c r="I2338" t="s">
        <v>1773</v>
      </c>
      <c r="J2338" t="s">
        <v>1774</v>
      </c>
    </row>
    <row r="2339" spans="9:10" x14ac:dyDescent="0.25">
      <c r="I2339" t="s">
        <v>267</v>
      </c>
      <c r="J2339" t="s">
        <v>2974</v>
      </c>
    </row>
    <row r="2340" spans="9:10" x14ac:dyDescent="0.25">
      <c r="I2340" t="s">
        <v>303</v>
      </c>
      <c r="J2340" t="s">
        <v>4666</v>
      </c>
    </row>
    <row r="2341" spans="9:10" x14ac:dyDescent="0.25">
      <c r="I2341" t="s">
        <v>582</v>
      </c>
      <c r="J2341" t="s">
        <v>2308</v>
      </c>
    </row>
    <row r="2342" spans="9:10" x14ac:dyDescent="0.25">
      <c r="I2342" t="s">
        <v>268</v>
      </c>
      <c r="J2342" t="s">
        <v>2439</v>
      </c>
    </row>
    <row r="2343" spans="9:10" x14ac:dyDescent="0.25">
      <c r="I2343" t="s">
        <v>267</v>
      </c>
      <c r="J2343" t="s">
        <v>4308</v>
      </c>
    </row>
    <row r="2344" spans="9:10" x14ac:dyDescent="0.25">
      <c r="I2344" t="s">
        <v>329</v>
      </c>
      <c r="J2344" t="s">
        <v>3791</v>
      </c>
    </row>
    <row r="2345" spans="9:10" x14ac:dyDescent="0.25">
      <c r="I2345" t="s">
        <v>268</v>
      </c>
      <c r="J2345" t="s">
        <v>2101</v>
      </c>
    </row>
    <row r="2346" spans="9:10" x14ac:dyDescent="0.25">
      <c r="I2346" t="s">
        <v>3064</v>
      </c>
      <c r="J2346" t="s">
        <v>4258</v>
      </c>
    </row>
    <row r="2347" spans="9:10" x14ac:dyDescent="0.25">
      <c r="I2347" t="s">
        <v>331</v>
      </c>
      <c r="J2347" t="s">
        <v>7277</v>
      </c>
    </row>
    <row r="2348" spans="9:10" x14ac:dyDescent="0.25">
      <c r="I2348" t="s">
        <v>331</v>
      </c>
      <c r="J2348" t="s">
        <v>4572</v>
      </c>
    </row>
    <row r="2349" spans="9:10" x14ac:dyDescent="0.25">
      <c r="I2349" t="s">
        <v>271</v>
      </c>
      <c r="J2349" t="s">
        <v>2797</v>
      </c>
    </row>
    <row r="2350" spans="9:10" x14ac:dyDescent="0.25">
      <c r="I2350" t="s">
        <v>599</v>
      </c>
      <c r="J2350" t="s">
        <v>4038</v>
      </c>
    </row>
    <row r="2351" spans="9:10" x14ac:dyDescent="0.25">
      <c r="I2351" t="s">
        <v>2511</v>
      </c>
      <c r="J2351" t="s">
        <v>4460</v>
      </c>
    </row>
    <row r="2352" spans="9:10" x14ac:dyDescent="0.25">
      <c r="I2352" t="s">
        <v>599</v>
      </c>
      <c r="J2352" t="s">
        <v>2322</v>
      </c>
    </row>
    <row r="2353" spans="9:10" x14ac:dyDescent="0.25">
      <c r="I2353" t="s">
        <v>3267</v>
      </c>
      <c r="J2353" t="s">
        <v>4843</v>
      </c>
    </row>
    <row r="2354" spans="9:10" x14ac:dyDescent="0.25">
      <c r="I2354" t="s">
        <v>3481</v>
      </c>
      <c r="J2354" t="s">
        <v>3482</v>
      </c>
    </row>
    <row r="2355" spans="9:10" x14ac:dyDescent="0.25">
      <c r="I2355" t="s">
        <v>290</v>
      </c>
      <c r="J2355" t="s">
        <v>4771</v>
      </c>
    </row>
    <row r="2356" spans="9:10" x14ac:dyDescent="0.25">
      <c r="I2356" t="s">
        <v>2496</v>
      </c>
      <c r="J2356" t="s">
        <v>2497</v>
      </c>
    </row>
    <row r="2357" spans="9:10" x14ac:dyDescent="0.25">
      <c r="I2357" t="s">
        <v>267</v>
      </c>
      <c r="J2357" t="s">
        <v>3474</v>
      </c>
    </row>
    <row r="2358" spans="9:10" x14ac:dyDescent="0.25">
      <c r="I2358" t="s">
        <v>40</v>
      </c>
      <c r="J2358" t="s">
        <v>1796</v>
      </c>
    </row>
    <row r="2359" spans="9:10" x14ac:dyDescent="0.25">
      <c r="I2359" t="s">
        <v>1682</v>
      </c>
      <c r="J2359" t="s">
        <v>2406</v>
      </c>
    </row>
    <row r="2360" spans="9:10" x14ac:dyDescent="0.25">
      <c r="I2360" t="s">
        <v>3524</v>
      </c>
      <c r="J2360" t="s">
        <v>4792</v>
      </c>
    </row>
    <row r="2361" spans="9:10" x14ac:dyDescent="0.25">
      <c r="I2361" t="s">
        <v>268</v>
      </c>
      <c r="J2361" t="s">
        <v>2206</v>
      </c>
    </row>
    <row r="2362" spans="9:10" x14ac:dyDescent="0.25">
      <c r="I2362" t="s">
        <v>582</v>
      </c>
      <c r="J2362" t="s">
        <v>3939</v>
      </c>
    </row>
    <row r="2363" spans="9:10" x14ac:dyDescent="0.25">
      <c r="I2363" t="s">
        <v>290</v>
      </c>
      <c r="J2363" t="s">
        <v>4264</v>
      </c>
    </row>
    <row r="2364" spans="9:10" x14ac:dyDescent="0.25">
      <c r="I2364" t="s">
        <v>7306</v>
      </c>
      <c r="J2364" t="s">
        <v>4257</v>
      </c>
    </row>
    <row r="2365" spans="9:10" x14ac:dyDescent="0.25">
      <c r="I2365" t="s">
        <v>435</v>
      </c>
      <c r="J2365" t="s">
        <v>3244</v>
      </c>
    </row>
    <row r="2366" spans="9:10" x14ac:dyDescent="0.25">
      <c r="I2366" t="s">
        <v>267</v>
      </c>
      <c r="J2366" t="s">
        <v>4473</v>
      </c>
    </row>
    <row r="2367" spans="9:10" x14ac:dyDescent="0.25">
      <c r="I2367" t="s">
        <v>4135</v>
      </c>
      <c r="J2367" t="s">
        <v>4136</v>
      </c>
    </row>
    <row r="2368" spans="9:10" x14ac:dyDescent="0.25">
      <c r="I2368" t="s">
        <v>1682</v>
      </c>
      <c r="J2368" t="s">
        <v>1828</v>
      </c>
    </row>
    <row r="2369" spans="9:10" x14ac:dyDescent="0.25">
      <c r="I2369" t="s">
        <v>7306</v>
      </c>
      <c r="J2369" t="s">
        <v>2199</v>
      </c>
    </row>
    <row r="2370" spans="9:10" x14ac:dyDescent="0.25">
      <c r="I2370" t="s">
        <v>329</v>
      </c>
      <c r="J2370" t="s">
        <v>4535</v>
      </c>
    </row>
    <row r="2371" spans="9:10" x14ac:dyDescent="0.25">
      <c r="I2371" t="s">
        <v>1865</v>
      </c>
      <c r="J2371" t="s">
        <v>4667</v>
      </c>
    </row>
    <row r="2372" spans="9:10" x14ac:dyDescent="0.25">
      <c r="I2372" t="s">
        <v>268</v>
      </c>
      <c r="J2372" t="s">
        <v>2745</v>
      </c>
    </row>
    <row r="2373" spans="9:10" x14ac:dyDescent="0.25">
      <c r="I2373" t="s">
        <v>3508</v>
      </c>
      <c r="J2373" t="s">
        <v>3509</v>
      </c>
    </row>
    <row r="2374" spans="9:10" x14ac:dyDescent="0.25">
      <c r="I2374" t="s">
        <v>4277</v>
      </c>
      <c r="J2374" t="s">
        <v>4278</v>
      </c>
    </row>
    <row r="2375" spans="9:10" x14ac:dyDescent="0.25">
      <c r="I2375" t="s">
        <v>270</v>
      </c>
      <c r="J2375" t="s">
        <v>3578</v>
      </c>
    </row>
    <row r="2376" spans="9:10" x14ac:dyDescent="0.25">
      <c r="I2376" t="s">
        <v>329</v>
      </c>
      <c r="J2376" t="s">
        <v>2094</v>
      </c>
    </row>
    <row r="2377" spans="9:10" x14ac:dyDescent="0.25">
      <c r="I2377" t="s">
        <v>599</v>
      </c>
      <c r="J2377" t="s">
        <v>3155</v>
      </c>
    </row>
    <row r="2378" spans="9:10" x14ac:dyDescent="0.25">
      <c r="I2378" t="s">
        <v>327</v>
      </c>
      <c r="J2378" t="s">
        <v>4468</v>
      </c>
    </row>
    <row r="2379" spans="9:10" x14ac:dyDescent="0.25">
      <c r="I2379" t="s">
        <v>7306</v>
      </c>
      <c r="J2379" t="s">
        <v>1972</v>
      </c>
    </row>
    <row r="2380" spans="9:10" x14ac:dyDescent="0.25">
      <c r="I2380" t="s">
        <v>51</v>
      </c>
      <c r="J2380" t="s">
        <v>4351</v>
      </c>
    </row>
    <row r="2381" spans="9:10" x14ac:dyDescent="0.25">
      <c r="I2381" t="s">
        <v>7190</v>
      </c>
      <c r="J2381" t="s">
        <v>2661</v>
      </c>
    </row>
    <row r="2382" spans="9:10" x14ac:dyDescent="0.25">
      <c r="I2382" t="s">
        <v>303</v>
      </c>
      <c r="J2382" t="s">
        <v>3781</v>
      </c>
    </row>
    <row r="2383" spans="9:10" x14ac:dyDescent="0.25">
      <c r="I2383" t="s">
        <v>268</v>
      </c>
      <c r="J2383" t="s">
        <v>3103</v>
      </c>
    </row>
    <row r="2384" spans="9:10" x14ac:dyDescent="0.25">
      <c r="I2384" t="s">
        <v>329</v>
      </c>
      <c r="J2384" t="s">
        <v>3523</v>
      </c>
    </row>
    <row r="2385" spans="9:10" x14ac:dyDescent="0.25">
      <c r="I2385" t="s">
        <v>3043</v>
      </c>
      <c r="J2385" t="s">
        <v>3044</v>
      </c>
    </row>
    <row r="2386" spans="9:10" x14ac:dyDescent="0.25">
      <c r="I2386" t="s">
        <v>267</v>
      </c>
      <c r="J2386" t="s">
        <v>3312</v>
      </c>
    </row>
    <row r="2387" spans="9:10" x14ac:dyDescent="0.25">
      <c r="I2387" t="s">
        <v>26</v>
      </c>
      <c r="J2387" t="s">
        <v>3614</v>
      </c>
    </row>
    <row r="2388" spans="9:10" x14ac:dyDescent="0.25">
      <c r="I2388" t="s">
        <v>1682</v>
      </c>
      <c r="J2388" t="s">
        <v>3986</v>
      </c>
    </row>
    <row r="2389" spans="9:10" x14ac:dyDescent="0.25">
      <c r="I2389" t="s">
        <v>329</v>
      </c>
      <c r="J2389" t="s">
        <v>4442</v>
      </c>
    </row>
    <row r="2390" spans="9:10" x14ac:dyDescent="0.25">
      <c r="I2390" t="s">
        <v>2999</v>
      </c>
      <c r="J2390" t="s">
        <v>3000</v>
      </c>
    </row>
    <row r="2391" spans="9:10" x14ac:dyDescent="0.25">
      <c r="I2391" t="s">
        <v>7306</v>
      </c>
      <c r="J2391" t="s">
        <v>7256</v>
      </c>
    </row>
    <row r="2392" spans="9:10" x14ac:dyDescent="0.25">
      <c r="I2392" t="s">
        <v>3052</v>
      </c>
      <c r="J2392" t="s">
        <v>3688</v>
      </c>
    </row>
    <row r="2393" spans="9:10" x14ac:dyDescent="0.25">
      <c r="I2393" t="s">
        <v>329</v>
      </c>
      <c r="J2393" t="s">
        <v>3907</v>
      </c>
    </row>
    <row r="2394" spans="9:10" x14ac:dyDescent="0.25">
      <c r="I2394" t="s">
        <v>757</v>
      </c>
      <c r="J2394" t="s">
        <v>3633</v>
      </c>
    </row>
    <row r="2395" spans="9:10" x14ac:dyDescent="0.25">
      <c r="I2395" t="s">
        <v>41</v>
      </c>
      <c r="J2395" t="s">
        <v>4314</v>
      </c>
    </row>
    <row r="2396" spans="9:10" x14ac:dyDescent="0.25">
      <c r="I2396" t="s">
        <v>1847</v>
      </c>
      <c r="J2396" t="s">
        <v>1848</v>
      </c>
    </row>
    <row r="2397" spans="9:10" x14ac:dyDescent="0.25">
      <c r="I2397" t="s">
        <v>303</v>
      </c>
      <c r="J2397" t="s">
        <v>2529</v>
      </c>
    </row>
    <row r="2398" spans="9:10" x14ac:dyDescent="0.25">
      <c r="I2398" t="s">
        <v>1750</v>
      </c>
      <c r="J2398" t="s">
        <v>7253</v>
      </c>
    </row>
    <row r="2399" spans="9:10" x14ac:dyDescent="0.25">
      <c r="I2399" t="s">
        <v>419</v>
      </c>
      <c r="J2399" t="s">
        <v>2656</v>
      </c>
    </row>
    <row r="2400" spans="9:10" x14ac:dyDescent="0.25">
      <c r="I2400" t="s">
        <v>7306</v>
      </c>
      <c r="J2400" t="s">
        <v>3799</v>
      </c>
    </row>
    <row r="2401" spans="9:10" x14ac:dyDescent="0.25">
      <c r="I2401" t="s">
        <v>54</v>
      </c>
      <c r="J2401" t="s">
        <v>2219</v>
      </c>
    </row>
    <row r="2402" spans="9:10" x14ac:dyDescent="0.25">
      <c r="I2402" t="s">
        <v>329</v>
      </c>
      <c r="J2402" t="s">
        <v>7228</v>
      </c>
    </row>
    <row r="2403" spans="9:10" x14ac:dyDescent="0.25">
      <c r="I2403" t="s">
        <v>419</v>
      </c>
      <c r="J2403" t="s">
        <v>3135</v>
      </c>
    </row>
    <row r="2404" spans="9:10" x14ac:dyDescent="0.25">
      <c r="I2404" t="s">
        <v>327</v>
      </c>
      <c r="J2404" t="s">
        <v>2024</v>
      </c>
    </row>
    <row r="2405" spans="9:10" x14ac:dyDescent="0.25">
      <c r="I2405" t="s">
        <v>268</v>
      </c>
      <c r="J2405" t="s">
        <v>4576</v>
      </c>
    </row>
    <row r="2406" spans="9:10" x14ac:dyDescent="0.25">
      <c r="I2406" t="s">
        <v>329</v>
      </c>
      <c r="J2406" t="s">
        <v>3045</v>
      </c>
    </row>
    <row r="2407" spans="9:10" x14ac:dyDescent="0.25">
      <c r="I2407" t="s">
        <v>419</v>
      </c>
      <c r="J2407" t="s">
        <v>2938</v>
      </c>
    </row>
    <row r="2408" spans="9:10" x14ac:dyDescent="0.25">
      <c r="I2408" t="s">
        <v>268</v>
      </c>
      <c r="J2408" t="s">
        <v>4340</v>
      </c>
    </row>
    <row r="2409" spans="9:10" x14ac:dyDescent="0.25">
      <c r="I2409" t="s">
        <v>419</v>
      </c>
      <c r="J2409" t="s">
        <v>3010</v>
      </c>
    </row>
    <row r="2410" spans="9:10" x14ac:dyDescent="0.25">
      <c r="I2410" t="s">
        <v>303</v>
      </c>
      <c r="J2410" t="s">
        <v>4216</v>
      </c>
    </row>
    <row r="2411" spans="9:10" x14ac:dyDescent="0.25">
      <c r="I2411" t="s">
        <v>4656</v>
      </c>
      <c r="J2411" t="s">
        <v>4657</v>
      </c>
    </row>
    <row r="2412" spans="9:10" x14ac:dyDescent="0.25">
      <c r="I2412" t="s">
        <v>567</v>
      </c>
      <c r="J2412" t="s">
        <v>4346</v>
      </c>
    </row>
    <row r="2413" spans="9:10" x14ac:dyDescent="0.25">
      <c r="I2413" t="s">
        <v>2058</v>
      </c>
      <c r="J2413" t="s">
        <v>2059</v>
      </c>
    </row>
    <row r="2414" spans="9:10" x14ac:dyDescent="0.25">
      <c r="I2414" t="s">
        <v>3151</v>
      </c>
      <c r="J2414" t="s">
        <v>3152</v>
      </c>
    </row>
    <row r="2415" spans="9:10" x14ac:dyDescent="0.25">
      <c r="I2415" t="s">
        <v>419</v>
      </c>
      <c r="J2415" t="s">
        <v>7272</v>
      </c>
    </row>
    <row r="2416" spans="9:10" x14ac:dyDescent="0.25">
      <c r="I2416" t="s">
        <v>303</v>
      </c>
      <c r="J2416" t="s">
        <v>4546</v>
      </c>
    </row>
    <row r="2417" spans="9:10" x14ac:dyDescent="0.25">
      <c r="I2417" t="s">
        <v>3265</v>
      </c>
      <c r="J2417" t="s">
        <v>3266</v>
      </c>
    </row>
    <row r="2418" spans="9:10" x14ac:dyDescent="0.25">
      <c r="I2418" t="s">
        <v>1682</v>
      </c>
      <c r="J2418" t="s">
        <v>4069</v>
      </c>
    </row>
    <row r="2419" spans="9:10" x14ac:dyDescent="0.25">
      <c r="I2419" t="s">
        <v>268</v>
      </c>
      <c r="J2419" t="s">
        <v>2961</v>
      </c>
    </row>
    <row r="2420" spans="9:10" x14ac:dyDescent="0.25">
      <c r="I2420" t="s">
        <v>44</v>
      </c>
      <c r="J2420" t="s">
        <v>3192</v>
      </c>
    </row>
    <row r="2421" spans="9:10" x14ac:dyDescent="0.25">
      <c r="I2421" t="s">
        <v>43</v>
      </c>
      <c r="J2421" t="s">
        <v>7244</v>
      </c>
    </row>
    <row r="2422" spans="9:10" x14ac:dyDescent="0.25">
      <c r="I2422" t="s">
        <v>800</v>
      </c>
      <c r="J2422" t="s">
        <v>4296</v>
      </c>
    </row>
    <row r="2423" spans="9:10" x14ac:dyDescent="0.25">
      <c r="I2423" t="s">
        <v>44</v>
      </c>
      <c r="J2423" t="s">
        <v>2618</v>
      </c>
    </row>
    <row r="2424" spans="9:10" x14ac:dyDescent="0.25">
      <c r="I2424" t="s">
        <v>303</v>
      </c>
      <c r="J2424" t="s">
        <v>4644</v>
      </c>
    </row>
    <row r="2425" spans="9:10" x14ac:dyDescent="0.25">
      <c r="I2425" t="s">
        <v>267</v>
      </c>
      <c r="J2425" t="s">
        <v>1735</v>
      </c>
    </row>
    <row r="2426" spans="9:10" x14ac:dyDescent="0.25">
      <c r="I2426" t="s">
        <v>327</v>
      </c>
      <c r="J2426" t="s">
        <v>2946</v>
      </c>
    </row>
    <row r="2427" spans="9:10" x14ac:dyDescent="0.25">
      <c r="I2427" t="s">
        <v>290</v>
      </c>
      <c r="J2427" t="s">
        <v>1905</v>
      </c>
    </row>
    <row r="2428" spans="9:10" x14ac:dyDescent="0.25">
      <c r="I2428" t="s">
        <v>3742</v>
      </c>
      <c r="J2428" t="s">
        <v>3743</v>
      </c>
    </row>
    <row r="2429" spans="9:10" x14ac:dyDescent="0.25">
      <c r="I2429" t="s">
        <v>3153</v>
      </c>
      <c r="J2429" t="s">
        <v>3154</v>
      </c>
    </row>
    <row r="2430" spans="9:10" x14ac:dyDescent="0.25">
      <c r="I2430" t="s">
        <v>327</v>
      </c>
      <c r="J2430" t="s">
        <v>4330</v>
      </c>
    </row>
    <row r="2431" spans="9:10" x14ac:dyDescent="0.25">
      <c r="I2431" t="s">
        <v>267</v>
      </c>
      <c r="J2431" t="s">
        <v>1789</v>
      </c>
    </row>
    <row r="2432" spans="9:10" x14ac:dyDescent="0.25">
      <c r="I2432" t="s">
        <v>2843</v>
      </c>
      <c r="J2432" t="s">
        <v>2844</v>
      </c>
    </row>
    <row r="2433" spans="9:10" x14ac:dyDescent="0.25">
      <c r="I2433" t="s">
        <v>44</v>
      </c>
      <c r="J2433" t="s">
        <v>3818</v>
      </c>
    </row>
    <row r="2434" spans="9:10" x14ac:dyDescent="0.25">
      <c r="I2434" t="s">
        <v>267</v>
      </c>
      <c r="J2434" t="s">
        <v>4721</v>
      </c>
    </row>
    <row r="2435" spans="9:10" x14ac:dyDescent="0.25">
      <c r="I2435" t="s">
        <v>43</v>
      </c>
      <c r="J2435" t="s">
        <v>4611</v>
      </c>
    </row>
    <row r="2436" spans="9:10" x14ac:dyDescent="0.25">
      <c r="I2436" t="s">
        <v>800</v>
      </c>
      <c r="J2436" t="s">
        <v>3012</v>
      </c>
    </row>
    <row r="2437" spans="9:10" x14ac:dyDescent="0.25">
      <c r="I2437" t="s">
        <v>3267</v>
      </c>
      <c r="J2437" t="s">
        <v>3689</v>
      </c>
    </row>
    <row r="2438" spans="9:10" x14ac:dyDescent="0.25">
      <c r="I2438" t="s">
        <v>2170</v>
      </c>
      <c r="J2438" t="s">
        <v>2171</v>
      </c>
    </row>
    <row r="2439" spans="9:10" x14ac:dyDescent="0.25">
      <c r="I2439" t="s">
        <v>2492</v>
      </c>
      <c r="J2439" t="s">
        <v>2508</v>
      </c>
    </row>
    <row r="2440" spans="9:10" x14ac:dyDescent="0.25">
      <c r="I2440" t="s">
        <v>41</v>
      </c>
      <c r="J2440" t="s">
        <v>2189</v>
      </c>
    </row>
    <row r="2441" spans="9:10" x14ac:dyDescent="0.25">
      <c r="I2441" t="s">
        <v>43</v>
      </c>
      <c r="J2441" t="s">
        <v>3444</v>
      </c>
    </row>
    <row r="2442" spans="9:10" x14ac:dyDescent="0.25">
      <c r="I2442" t="s">
        <v>44</v>
      </c>
      <c r="J2442" t="s">
        <v>2420</v>
      </c>
    </row>
    <row r="2443" spans="9:10" x14ac:dyDescent="0.25">
      <c r="I2443" t="s">
        <v>287</v>
      </c>
      <c r="J2443" t="s">
        <v>3484</v>
      </c>
    </row>
    <row r="2444" spans="9:10" x14ac:dyDescent="0.25">
      <c r="I2444" t="s">
        <v>267</v>
      </c>
      <c r="J2444" t="s">
        <v>3024</v>
      </c>
    </row>
    <row r="2445" spans="9:10" x14ac:dyDescent="0.25">
      <c r="I2445" t="s">
        <v>3144</v>
      </c>
      <c r="J2445" t="s">
        <v>3145</v>
      </c>
    </row>
    <row r="2446" spans="9:10" x14ac:dyDescent="0.25">
      <c r="I2446" t="s">
        <v>1750</v>
      </c>
      <c r="J2446" t="s">
        <v>3840</v>
      </c>
    </row>
    <row r="2447" spans="9:10" x14ac:dyDescent="0.25">
      <c r="I2447" t="s">
        <v>327</v>
      </c>
      <c r="J2447" t="s">
        <v>2194</v>
      </c>
    </row>
    <row r="2448" spans="9:10" x14ac:dyDescent="0.25">
      <c r="I2448" t="s">
        <v>268</v>
      </c>
      <c r="J2448" t="s">
        <v>1961</v>
      </c>
    </row>
    <row r="2449" spans="9:10" x14ac:dyDescent="0.25">
      <c r="I2449" t="s">
        <v>43</v>
      </c>
      <c r="J2449" t="s">
        <v>3271</v>
      </c>
    </row>
    <row r="2450" spans="9:10" x14ac:dyDescent="0.25">
      <c r="I2450" t="s">
        <v>2966</v>
      </c>
      <c r="J2450" t="s">
        <v>2967</v>
      </c>
    </row>
    <row r="2451" spans="9:10" x14ac:dyDescent="0.25">
      <c r="I2451" t="s">
        <v>2488</v>
      </c>
      <c r="J2451" t="s">
        <v>2489</v>
      </c>
    </row>
    <row r="2452" spans="9:10" x14ac:dyDescent="0.25">
      <c r="I2452" t="s">
        <v>41</v>
      </c>
      <c r="J2452" t="s">
        <v>4733</v>
      </c>
    </row>
    <row r="2453" spans="9:10" x14ac:dyDescent="0.25">
      <c r="I2453" t="s">
        <v>267</v>
      </c>
      <c r="J2453" t="s">
        <v>2193</v>
      </c>
    </row>
    <row r="2454" spans="9:10" x14ac:dyDescent="0.25">
      <c r="I2454" t="s">
        <v>415</v>
      </c>
      <c r="J2454" t="s">
        <v>3642</v>
      </c>
    </row>
    <row r="2455" spans="9:10" x14ac:dyDescent="0.25">
      <c r="I2455" t="s">
        <v>602</v>
      </c>
      <c r="J2455" t="s">
        <v>4015</v>
      </c>
    </row>
    <row r="2456" spans="9:10" x14ac:dyDescent="0.25">
      <c r="I2456" t="s">
        <v>415</v>
      </c>
      <c r="J2456" t="s">
        <v>2550</v>
      </c>
    </row>
    <row r="2457" spans="9:10" x14ac:dyDescent="0.25">
      <c r="I2457" t="s">
        <v>800</v>
      </c>
      <c r="J2457" t="s">
        <v>3766</v>
      </c>
    </row>
    <row r="2458" spans="9:10" x14ac:dyDescent="0.25">
      <c r="I2458" t="s">
        <v>309</v>
      </c>
      <c r="J2458" t="s">
        <v>3915</v>
      </c>
    </row>
    <row r="2459" spans="9:10" x14ac:dyDescent="0.25">
      <c r="I2459" t="s">
        <v>2297</v>
      </c>
      <c r="J2459" t="s">
        <v>2319</v>
      </c>
    </row>
    <row r="2460" spans="9:10" x14ac:dyDescent="0.25">
      <c r="I2460" t="s">
        <v>49</v>
      </c>
      <c r="J2460" t="s">
        <v>2543</v>
      </c>
    </row>
    <row r="2461" spans="9:10" x14ac:dyDescent="0.25">
      <c r="I2461" t="s">
        <v>602</v>
      </c>
      <c r="J2461" t="s">
        <v>3862</v>
      </c>
    </row>
    <row r="2462" spans="9:10" x14ac:dyDescent="0.25">
      <c r="I2462" t="s">
        <v>415</v>
      </c>
      <c r="J2462" t="s">
        <v>2593</v>
      </c>
    </row>
    <row r="2463" spans="9:10" x14ac:dyDescent="0.25">
      <c r="I2463" t="s">
        <v>415</v>
      </c>
      <c r="J2463" t="s">
        <v>2454</v>
      </c>
    </row>
    <row r="2464" spans="9:10" x14ac:dyDescent="0.25">
      <c r="I2464" t="s">
        <v>41</v>
      </c>
      <c r="J2464" t="s">
        <v>4709</v>
      </c>
    </row>
    <row r="2465" spans="9:10" x14ac:dyDescent="0.25">
      <c r="I2465" t="s">
        <v>329</v>
      </c>
      <c r="J2465" t="s">
        <v>3479</v>
      </c>
    </row>
    <row r="2466" spans="9:10" x14ac:dyDescent="0.25">
      <c r="I2466" t="s">
        <v>294</v>
      </c>
      <c r="J2466" t="s">
        <v>3645</v>
      </c>
    </row>
    <row r="2467" spans="9:10" x14ac:dyDescent="0.25">
      <c r="I2467" t="s">
        <v>423</v>
      </c>
      <c r="J2467" t="s">
        <v>3912</v>
      </c>
    </row>
    <row r="2468" spans="9:10" x14ac:dyDescent="0.25">
      <c r="I2468" t="s">
        <v>2130</v>
      </c>
      <c r="J2468" t="s">
        <v>3199</v>
      </c>
    </row>
    <row r="2469" spans="9:10" x14ac:dyDescent="0.25">
      <c r="I2469" t="s">
        <v>602</v>
      </c>
      <c r="J2469" t="s">
        <v>2637</v>
      </c>
    </row>
    <row r="2470" spans="9:10" x14ac:dyDescent="0.25">
      <c r="I2470" t="s">
        <v>322</v>
      </c>
      <c r="J2470" t="s">
        <v>2715</v>
      </c>
    </row>
    <row r="2471" spans="9:10" x14ac:dyDescent="0.25">
      <c r="I2471" t="s">
        <v>2097</v>
      </c>
      <c r="J2471" t="s">
        <v>2098</v>
      </c>
    </row>
    <row r="2472" spans="9:10" x14ac:dyDescent="0.25">
      <c r="I2472" t="s">
        <v>98</v>
      </c>
      <c r="J2472" t="s">
        <v>4438</v>
      </c>
    </row>
    <row r="2473" spans="9:10" x14ac:dyDescent="0.25">
      <c r="I2473" t="s">
        <v>267</v>
      </c>
      <c r="J2473" t="s">
        <v>4652</v>
      </c>
    </row>
    <row r="2474" spans="9:10" x14ac:dyDescent="0.25">
      <c r="I2474" t="s">
        <v>268</v>
      </c>
      <c r="J2474" t="s">
        <v>3318</v>
      </c>
    </row>
    <row r="2475" spans="9:10" x14ac:dyDescent="0.25">
      <c r="I2475" t="s">
        <v>40</v>
      </c>
      <c r="J2475" t="s">
        <v>3316</v>
      </c>
    </row>
    <row r="2476" spans="9:10" x14ac:dyDescent="0.25">
      <c r="I2476" t="s">
        <v>294</v>
      </c>
      <c r="J2476" t="s">
        <v>1962</v>
      </c>
    </row>
    <row r="2477" spans="9:10" x14ac:dyDescent="0.25">
      <c r="I2477" t="s">
        <v>268</v>
      </c>
      <c r="J2477" t="s">
        <v>4335</v>
      </c>
    </row>
    <row r="2478" spans="9:10" x14ac:dyDescent="0.25">
      <c r="I2478" t="s">
        <v>268</v>
      </c>
      <c r="J2478" t="s">
        <v>1857</v>
      </c>
    </row>
    <row r="2479" spans="9:10" x14ac:dyDescent="0.25">
      <c r="I2479" t="s">
        <v>267</v>
      </c>
      <c r="J2479" t="s">
        <v>3082</v>
      </c>
    </row>
    <row r="2480" spans="9:10" x14ac:dyDescent="0.25">
      <c r="I2480" t="s">
        <v>292</v>
      </c>
      <c r="J2480" t="s">
        <v>4294</v>
      </c>
    </row>
    <row r="2481" spans="9:10" x14ac:dyDescent="0.25">
      <c r="I2481" t="s">
        <v>4575</v>
      </c>
      <c r="J2481" t="s">
        <v>7283</v>
      </c>
    </row>
    <row r="2482" spans="9:10" x14ac:dyDescent="0.25">
      <c r="I2482" t="s">
        <v>3118</v>
      </c>
      <c r="J2482" t="s">
        <v>3119</v>
      </c>
    </row>
    <row r="2483" spans="9:10" x14ac:dyDescent="0.25">
      <c r="I2483" t="s">
        <v>287</v>
      </c>
      <c r="J2483" t="s">
        <v>4436</v>
      </c>
    </row>
    <row r="2484" spans="9:10" x14ac:dyDescent="0.25">
      <c r="I2484" t="s">
        <v>365</v>
      </c>
      <c r="J2484" t="s">
        <v>2175</v>
      </c>
    </row>
    <row r="2485" spans="9:10" x14ac:dyDescent="0.25">
      <c r="I2485" t="s">
        <v>40</v>
      </c>
      <c r="J2485" t="s">
        <v>2786</v>
      </c>
    </row>
    <row r="2486" spans="9:10" x14ac:dyDescent="0.25">
      <c r="I2486" t="s">
        <v>4159</v>
      </c>
      <c r="J2486" t="s">
        <v>4160</v>
      </c>
    </row>
    <row r="2487" spans="9:10" x14ac:dyDescent="0.25">
      <c r="I2487" t="s">
        <v>374</v>
      </c>
      <c r="J2487" t="s">
        <v>1678</v>
      </c>
    </row>
    <row r="2488" spans="9:10" x14ac:dyDescent="0.25">
      <c r="I2488" t="s">
        <v>419</v>
      </c>
      <c r="J2488" t="s">
        <v>2494</v>
      </c>
    </row>
    <row r="2489" spans="9:10" x14ac:dyDescent="0.25">
      <c r="I2489" t="s">
        <v>327</v>
      </c>
      <c r="J2489" t="s">
        <v>2066</v>
      </c>
    </row>
    <row r="2490" spans="9:10" x14ac:dyDescent="0.25">
      <c r="I2490" t="s">
        <v>1830</v>
      </c>
      <c r="J2490" t="s">
        <v>3109</v>
      </c>
    </row>
    <row r="2491" spans="9:10" x14ac:dyDescent="0.25">
      <c r="I2491" t="s">
        <v>419</v>
      </c>
      <c r="J2491" t="s">
        <v>4748</v>
      </c>
    </row>
    <row r="2492" spans="9:10" x14ac:dyDescent="0.25">
      <c r="I2492" t="s">
        <v>294</v>
      </c>
      <c r="J2492" t="s">
        <v>2014</v>
      </c>
    </row>
    <row r="2493" spans="9:10" x14ac:dyDescent="0.25">
      <c r="I2493" t="s">
        <v>419</v>
      </c>
      <c r="J2493" t="s">
        <v>4461</v>
      </c>
    </row>
    <row r="2494" spans="9:10" x14ac:dyDescent="0.25">
      <c r="I2494" t="s">
        <v>43</v>
      </c>
      <c r="J2494" t="s">
        <v>2830</v>
      </c>
    </row>
    <row r="2495" spans="9:10" x14ac:dyDescent="0.25">
      <c r="I2495" t="s">
        <v>419</v>
      </c>
      <c r="J2495" t="s">
        <v>1808</v>
      </c>
    </row>
    <row r="2496" spans="9:10" x14ac:dyDescent="0.25">
      <c r="I2496" t="s">
        <v>1983</v>
      </c>
      <c r="J2496" t="s">
        <v>1984</v>
      </c>
    </row>
    <row r="2497" spans="9:10" x14ac:dyDescent="0.25">
      <c r="I2497" t="s">
        <v>415</v>
      </c>
      <c r="J2497" t="s">
        <v>3847</v>
      </c>
    </row>
    <row r="2498" spans="9:10" x14ac:dyDescent="0.25">
      <c r="I2498" t="s">
        <v>602</v>
      </c>
      <c r="J2498" t="s">
        <v>2940</v>
      </c>
    </row>
    <row r="2499" spans="9:10" x14ac:dyDescent="0.25">
      <c r="I2499" t="s">
        <v>43</v>
      </c>
      <c r="J2499" t="s">
        <v>2054</v>
      </c>
    </row>
    <row r="2500" spans="9:10" x14ac:dyDescent="0.25">
      <c r="I2500" t="s">
        <v>303</v>
      </c>
      <c r="J2500" t="s">
        <v>4770</v>
      </c>
    </row>
    <row r="2501" spans="9:10" x14ac:dyDescent="0.25">
      <c r="I2501" t="s">
        <v>2657</v>
      </c>
      <c r="J2501" t="s">
        <v>4062</v>
      </c>
    </row>
    <row r="2502" spans="9:10" x14ac:dyDescent="0.25">
      <c r="I2502" t="s">
        <v>374</v>
      </c>
      <c r="J2502" t="s">
        <v>2202</v>
      </c>
    </row>
    <row r="2503" spans="9:10" x14ac:dyDescent="0.25">
      <c r="I2503" t="s">
        <v>98</v>
      </c>
      <c r="J2503" t="s">
        <v>3080</v>
      </c>
    </row>
    <row r="2504" spans="9:10" x14ac:dyDescent="0.25">
      <c r="I2504" t="s">
        <v>1670</v>
      </c>
      <c r="J2504" t="s">
        <v>3013</v>
      </c>
    </row>
    <row r="2505" spans="9:10" x14ac:dyDescent="0.25">
      <c r="I2505" t="s">
        <v>267</v>
      </c>
      <c r="J2505" t="s">
        <v>4103</v>
      </c>
    </row>
    <row r="2506" spans="9:10" x14ac:dyDescent="0.25">
      <c r="I2506" t="s">
        <v>379</v>
      </c>
      <c r="J2506" t="s">
        <v>2996</v>
      </c>
    </row>
    <row r="2507" spans="9:10" x14ac:dyDescent="0.25">
      <c r="I2507" t="s">
        <v>4500</v>
      </c>
      <c r="J2507" t="s">
        <v>4501</v>
      </c>
    </row>
    <row r="2508" spans="9:10" x14ac:dyDescent="0.25">
      <c r="I2508" t="s">
        <v>3502</v>
      </c>
      <c r="J2508" t="s">
        <v>3503</v>
      </c>
    </row>
    <row r="2509" spans="9:10" x14ac:dyDescent="0.25">
      <c r="I2509" t="s">
        <v>329</v>
      </c>
      <c r="J2509" t="s">
        <v>2169</v>
      </c>
    </row>
    <row r="2510" spans="9:10" x14ac:dyDescent="0.25">
      <c r="I2510" t="s">
        <v>287</v>
      </c>
      <c r="J2510" t="s">
        <v>3680</v>
      </c>
    </row>
    <row r="2511" spans="9:10" x14ac:dyDescent="0.25">
      <c r="I2511" t="s">
        <v>44</v>
      </c>
      <c r="J2511" t="s">
        <v>4141</v>
      </c>
    </row>
    <row r="2512" spans="9:10" x14ac:dyDescent="0.25">
      <c r="I2512" t="s">
        <v>268</v>
      </c>
      <c r="J2512" t="s">
        <v>4068</v>
      </c>
    </row>
    <row r="2513" spans="9:10" x14ac:dyDescent="0.25">
      <c r="I2513" t="s">
        <v>268</v>
      </c>
      <c r="J2513" t="s">
        <v>3926</v>
      </c>
    </row>
    <row r="2514" spans="9:10" x14ac:dyDescent="0.25">
      <c r="I2514" t="s">
        <v>415</v>
      </c>
      <c r="J2514" t="s">
        <v>2868</v>
      </c>
    </row>
    <row r="2515" spans="9:10" x14ac:dyDescent="0.25">
      <c r="I2515" t="s">
        <v>602</v>
      </c>
      <c r="J2515" t="s">
        <v>2551</v>
      </c>
    </row>
    <row r="2516" spans="9:10" x14ac:dyDescent="0.25">
      <c r="I2516" t="s">
        <v>831</v>
      </c>
      <c r="J2516" t="s">
        <v>2957</v>
      </c>
    </row>
    <row r="2517" spans="9:10" x14ac:dyDescent="0.25">
      <c r="I2517" t="s">
        <v>3048</v>
      </c>
      <c r="J2517" t="s">
        <v>3049</v>
      </c>
    </row>
    <row r="2518" spans="9:10" x14ac:dyDescent="0.25">
      <c r="I2518" t="s">
        <v>40</v>
      </c>
      <c r="J2518" t="s">
        <v>3678</v>
      </c>
    </row>
    <row r="2519" spans="9:10" x14ac:dyDescent="0.25">
      <c r="I2519" t="s">
        <v>40</v>
      </c>
      <c r="J2519" t="s">
        <v>2387</v>
      </c>
    </row>
    <row r="2520" spans="9:10" x14ac:dyDescent="0.25">
      <c r="I2520" t="s">
        <v>294</v>
      </c>
      <c r="J2520" t="s">
        <v>2174</v>
      </c>
    </row>
    <row r="2521" spans="9:10" x14ac:dyDescent="0.25">
      <c r="I2521" t="s">
        <v>365</v>
      </c>
      <c r="J2521" t="s">
        <v>3822</v>
      </c>
    </row>
    <row r="2522" spans="9:10" x14ac:dyDescent="0.25">
      <c r="I2522" t="s">
        <v>290</v>
      </c>
      <c r="J2522" t="s">
        <v>2796</v>
      </c>
    </row>
    <row r="2523" spans="9:10" x14ac:dyDescent="0.25">
      <c r="I2523" t="s">
        <v>602</v>
      </c>
      <c r="J2523" t="s">
        <v>1872</v>
      </c>
    </row>
    <row r="2524" spans="9:10" x14ac:dyDescent="0.25">
      <c r="I2524" t="s">
        <v>102</v>
      </c>
      <c r="J2524" t="s">
        <v>3972</v>
      </c>
    </row>
    <row r="2525" spans="9:10" x14ac:dyDescent="0.25">
      <c r="I2525" t="s">
        <v>290</v>
      </c>
      <c r="J2525" t="s">
        <v>2664</v>
      </c>
    </row>
    <row r="2526" spans="9:10" x14ac:dyDescent="0.25">
      <c r="I2526" t="s">
        <v>1830</v>
      </c>
      <c r="J2526" t="s">
        <v>2288</v>
      </c>
    </row>
    <row r="2527" spans="9:10" x14ac:dyDescent="0.25">
      <c r="I2527" t="s">
        <v>329</v>
      </c>
      <c r="J2527" t="s">
        <v>2191</v>
      </c>
    </row>
    <row r="2528" spans="9:10" x14ac:dyDescent="0.25">
      <c r="I2528" t="s">
        <v>415</v>
      </c>
      <c r="J2528" t="s">
        <v>2519</v>
      </c>
    </row>
    <row r="2529" spans="9:10" x14ac:dyDescent="0.25">
      <c r="I2529" t="s">
        <v>329</v>
      </c>
      <c r="J2529" t="s">
        <v>3754</v>
      </c>
    </row>
    <row r="2530" spans="9:10" x14ac:dyDescent="0.25">
      <c r="I2530" t="s">
        <v>294</v>
      </c>
      <c r="J2530" t="s">
        <v>1669</v>
      </c>
    </row>
    <row r="2531" spans="9:10" x14ac:dyDescent="0.25">
      <c r="I2531" t="s">
        <v>374</v>
      </c>
      <c r="J2531" t="s">
        <v>1719</v>
      </c>
    </row>
    <row r="2532" spans="9:10" x14ac:dyDescent="0.25">
      <c r="I2532" t="s">
        <v>327</v>
      </c>
      <c r="J2532" t="s">
        <v>3009</v>
      </c>
    </row>
    <row r="2533" spans="9:10" x14ac:dyDescent="0.25">
      <c r="I2533" t="s">
        <v>781</v>
      </c>
      <c r="J2533" t="s">
        <v>1877</v>
      </c>
    </row>
    <row r="2534" spans="9:10" x14ac:dyDescent="0.25">
      <c r="I2534" t="s">
        <v>781</v>
      </c>
      <c r="J2534" t="s">
        <v>1877</v>
      </c>
    </row>
    <row r="2535" spans="9:10" x14ac:dyDescent="0.25">
      <c r="I2535" t="s">
        <v>781</v>
      </c>
      <c r="J2535" t="s">
        <v>1877</v>
      </c>
    </row>
    <row r="2536" spans="9:10" x14ac:dyDescent="0.25">
      <c r="I2536" t="s">
        <v>781</v>
      </c>
      <c r="J2536" t="s">
        <v>1877</v>
      </c>
    </row>
    <row r="2537" spans="9:10" x14ac:dyDescent="0.25">
      <c r="I2537" t="s">
        <v>781</v>
      </c>
      <c r="J2537" t="s">
        <v>1877</v>
      </c>
    </row>
    <row r="2538" spans="9:10" x14ac:dyDescent="0.25">
      <c r="I2538" t="s">
        <v>781</v>
      </c>
      <c r="J2538" t="s">
        <v>1877</v>
      </c>
    </row>
    <row r="2539" spans="9:10" x14ac:dyDescent="0.25">
      <c r="I2539" t="s">
        <v>781</v>
      </c>
      <c r="J2539" t="s">
        <v>1877</v>
      </c>
    </row>
    <row r="2540" spans="9:10" x14ac:dyDescent="0.25">
      <c r="I2540" t="s">
        <v>781</v>
      </c>
      <c r="J2540" t="s">
        <v>1877</v>
      </c>
    </row>
    <row r="2541" spans="9:10" x14ac:dyDescent="0.25">
      <c r="I2541" t="s">
        <v>781</v>
      </c>
      <c r="J2541" t="s">
        <v>1877</v>
      </c>
    </row>
    <row r="2542" spans="9:10" x14ac:dyDescent="0.25">
      <c r="I2542" t="s">
        <v>781</v>
      </c>
      <c r="J2542" t="s">
        <v>1877</v>
      </c>
    </row>
    <row r="2543" spans="9:10" x14ac:dyDescent="0.25">
      <c r="I2543" t="s">
        <v>781</v>
      </c>
      <c r="J2543" t="s">
        <v>1877</v>
      </c>
    </row>
    <row r="2544" spans="9:10" x14ac:dyDescent="0.25">
      <c r="I2544" t="s">
        <v>329</v>
      </c>
      <c r="J2544" t="s">
        <v>4162</v>
      </c>
    </row>
    <row r="2545" spans="9:10" x14ac:dyDescent="0.25">
      <c r="I2545" t="s">
        <v>329</v>
      </c>
      <c r="J2545" t="s">
        <v>3753</v>
      </c>
    </row>
    <row r="2546" spans="9:10" x14ac:dyDescent="0.25">
      <c r="I2546" t="s">
        <v>329</v>
      </c>
      <c r="J2546" t="s">
        <v>3249</v>
      </c>
    </row>
    <row r="2547" spans="9:10" x14ac:dyDescent="0.25">
      <c r="I2547" t="s">
        <v>268</v>
      </c>
      <c r="J2547" t="s">
        <v>3158</v>
      </c>
    </row>
    <row r="2548" spans="9:10" x14ac:dyDescent="0.25">
      <c r="I2548" t="s">
        <v>3884</v>
      </c>
      <c r="J2548" t="s">
        <v>3885</v>
      </c>
    </row>
    <row r="2549" spans="9:10" x14ac:dyDescent="0.25">
      <c r="I2549" t="s">
        <v>2136</v>
      </c>
      <c r="J2549" t="s">
        <v>7266</v>
      </c>
    </row>
    <row r="2550" spans="9:10" x14ac:dyDescent="0.25">
      <c r="I2550" t="s">
        <v>3321</v>
      </c>
      <c r="J2550" t="s">
        <v>3322</v>
      </c>
    </row>
    <row r="2551" spans="9:10" x14ac:dyDescent="0.25">
      <c r="I2551" t="s">
        <v>1966</v>
      </c>
      <c r="J2551" t="s">
        <v>1967</v>
      </c>
    </row>
    <row r="2552" spans="9:10" x14ac:dyDescent="0.25">
      <c r="I2552" t="s">
        <v>303</v>
      </c>
      <c r="J2552" t="s">
        <v>4849</v>
      </c>
    </row>
    <row r="2553" spans="9:10" x14ac:dyDescent="0.25">
      <c r="I2553" t="s">
        <v>374</v>
      </c>
      <c r="J2553" t="s">
        <v>2084</v>
      </c>
    </row>
    <row r="2554" spans="9:10" x14ac:dyDescent="0.25">
      <c r="I2554" t="s">
        <v>40</v>
      </c>
      <c r="J2554" t="s">
        <v>2048</v>
      </c>
    </row>
    <row r="2555" spans="9:10" x14ac:dyDescent="0.25">
      <c r="I2555" t="s">
        <v>102</v>
      </c>
      <c r="J2555" t="s">
        <v>3662</v>
      </c>
    </row>
    <row r="2556" spans="9:10" x14ac:dyDescent="0.25">
      <c r="I2556" t="s">
        <v>40</v>
      </c>
      <c r="J2556" t="s">
        <v>2865</v>
      </c>
    </row>
    <row r="2557" spans="9:10" x14ac:dyDescent="0.25">
      <c r="I2557" t="s">
        <v>2372</v>
      </c>
      <c r="J2557" t="s">
        <v>2890</v>
      </c>
    </row>
    <row r="2558" spans="9:10" x14ac:dyDescent="0.25">
      <c r="I2558" t="s">
        <v>2372</v>
      </c>
      <c r="J2558" t="s">
        <v>2557</v>
      </c>
    </row>
    <row r="2559" spans="9:10" x14ac:dyDescent="0.25">
      <c r="I2559" t="s">
        <v>2372</v>
      </c>
      <c r="J2559" t="s">
        <v>3393</v>
      </c>
    </row>
    <row r="2560" spans="9:10" x14ac:dyDescent="0.25">
      <c r="I2560" t="s">
        <v>40</v>
      </c>
      <c r="J2560" t="s">
        <v>4761</v>
      </c>
    </row>
    <row r="2561" spans="9:10" x14ac:dyDescent="0.25">
      <c r="I2561" t="s">
        <v>2372</v>
      </c>
      <c r="J2561" t="s">
        <v>3311</v>
      </c>
    </row>
    <row r="2562" spans="9:10" x14ac:dyDescent="0.25">
      <c r="I2562" t="s">
        <v>1983</v>
      </c>
      <c r="J2562" t="s">
        <v>3951</v>
      </c>
    </row>
    <row r="2563" spans="9:10" x14ac:dyDescent="0.25">
      <c r="I2563" t="s">
        <v>2372</v>
      </c>
      <c r="J2563" t="s">
        <v>2460</v>
      </c>
    </row>
    <row r="2564" spans="9:10" x14ac:dyDescent="0.25">
      <c r="I2564" t="s">
        <v>2372</v>
      </c>
      <c r="J2564" t="s">
        <v>3669</v>
      </c>
    </row>
    <row r="2565" spans="9:10" x14ac:dyDescent="0.25">
      <c r="I2565" t="s">
        <v>268</v>
      </c>
      <c r="J2565" t="s">
        <v>3420</v>
      </c>
    </row>
    <row r="2566" spans="9:10" x14ac:dyDescent="0.25">
      <c r="I2566" t="s">
        <v>2372</v>
      </c>
      <c r="J2566" t="s">
        <v>2373</v>
      </c>
    </row>
    <row r="2567" spans="9:10" x14ac:dyDescent="0.25">
      <c r="I2567" t="s">
        <v>43</v>
      </c>
      <c r="J2567" t="s">
        <v>7241</v>
      </c>
    </row>
    <row r="2568" spans="9:10" x14ac:dyDescent="0.25">
      <c r="I2568" t="s">
        <v>2372</v>
      </c>
      <c r="J2568" t="s">
        <v>3459</v>
      </c>
    </row>
    <row r="2569" spans="9:10" x14ac:dyDescent="0.25">
      <c r="I2569" t="s">
        <v>7190</v>
      </c>
      <c r="J2569" t="s">
        <v>2952</v>
      </c>
    </row>
    <row r="2570" spans="9:10" x14ac:dyDescent="0.25">
      <c r="I2570" t="s">
        <v>2372</v>
      </c>
      <c r="J2570" t="s">
        <v>3137</v>
      </c>
    </row>
    <row r="2571" spans="9:10" x14ac:dyDescent="0.25">
      <c r="I2571" t="s">
        <v>294</v>
      </c>
      <c r="J2571" t="s">
        <v>2899</v>
      </c>
    </row>
    <row r="2572" spans="9:10" x14ac:dyDescent="0.25">
      <c r="I2572" t="s">
        <v>303</v>
      </c>
      <c r="J2572" t="s">
        <v>4521</v>
      </c>
    </row>
    <row r="2573" spans="9:10" x14ac:dyDescent="0.25">
      <c r="I2573" t="s">
        <v>2372</v>
      </c>
      <c r="J2573" t="s">
        <v>4167</v>
      </c>
    </row>
    <row r="2574" spans="9:10" x14ac:dyDescent="0.25">
      <c r="I2574" t="s">
        <v>3947</v>
      </c>
      <c r="J2574" t="s">
        <v>3948</v>
      </c>
    </row>
    <row r="2575" spans="9:10" x14ac:dyDescent="0.25">
      <c r="I2575" t="s">
        <v>4085</v>
      </c>
      <c r="J2575" t="s">
        <v>4086</v>
      </c>
    </row>
    <row r="2576" spans="9:10" x14ac:dyDescent="0.25">
      <c r="I2576" t="s">
        <v>804</v>
      </c>
      <c r="J2576" t="s">
        <v>3229</v>
      </c>
    </row>
    <row r="2577" spans="9:10" x14ac:dyDescent="0.25">
      <c r="I2577" t="s">
        <v>374</v>
      </c>
      <c r="J2577" t="s">
        <v>1834</v>
      </c>
    </row>
    <row r="2578" spans="9:10" x14ac:dyDescent="0.25">
      <c r="I2578" t="s">
        <v>419</v>
      </c>
      <c r="J2578" t="s">
        <v>4451</v>
      </c>
    </row>
    <row r="2579" spans="9:10" x14ac:dyDescent="0.25">
      <c r="I2579" t="s">
        <v>423</v>
      </c>
      <c r="J2579" t="s">
        <v>3354</v>
      </c>
    </row>
    <row r="2580" spans="9:10" x14ac:dyDescent="0.25">
      <c r="I2580" t="s">
        <v>419</v>
      </c>
      <c r="J2580" t="s">
        <v>3805</v>
      </c>
    </row>
    <row r="2581" spans="9:10" x14ac:dyDescent="0.25">
      <c r="I2581" t="s">
        <v>40</v>
      </c>
      <c r="J2581" t="s">
        <v>3493</v>
      </c>
    </row>
    <row r="2582" spans="9:10" x14ac:dyDescent="0.25">
      <c r="I2582" t="s">
        <v>2372</v>
      </c>
      <c r="J2582" t="s">
        <v>3021</v>
      </c>
    </row>
    <row r="2583" spans="9:10" x14ac:dyDescent="0.25">
      <c r="I2583" t="s">
        <v>419</v>
      </c>
      <c r="J2583" t="s">
        <v>3334</v>
      </c>
    </row>
    <row r="2584" spans="9:10" x14ac:dyDescent="0.25">
      <c r="I2584" t="s">
        <v>582</v>
      </c>
      <c r="J2584" t="s">
        <v>4813</v>
      </c>
    </row>
    <row r="2585" spans="9:10" x14ac:dyDescent="0.25">
      <c r="I2585" t="s">
        <v>2372</v>
      </c>
      <c r="J2585" t="s">
        <v>3786</v>
      </c>
    </row>
    <row r="2586" spans="9:10" x14ac:dyDescent="0.25">
      <c r="I2586" t="s">
        <v>423</v>
      </c>
      <c r="J2586" t="s">
        <v>1770</v>
      </c>
    </row>
    <row r="2587" spans="9:10" x14ac:dyDescent="0.25">
      <c r="I2587" t="s">
        <v>290</v>
      </c>
      <c r="J2587" t="s">
        <v>2417</v>
      </c>
    </row>
    <row r="2588" spans="9:10" x14ac:dyDescent="0.25">
      <c r="I2588" t="s">
        <v>290</v>
      </c>
      <c r="J2588" t="s">
        <v>2985</v>
      </c>
    </row>
    <row r="2589" spans="9:10" x14ac:dyDescent="0.25">
      <c r="I2589" t="s">
        <v>1830</v>
      </c>
      <c r="J2589" t="s">
        <v>4487</v>
      </c>
    </row>
    <row r="2590" spans="9:10" x14ac:dyDescent="0.25">
      <c r="I2590" t="s">
        <v>419</v>
      </c>
      <c r="J2590" t="s">
        <v>3132</v>
      </c>
    </row>
    <row r="2591" spans="9:10" x14ac:dyDescent="0.25">
      <c r="I2591" t="s">
        <v>40</v>
      </c>
      <c r="J2591" t="s">
        <v>3063</v>
      </c>
    </row>
    <row r="2592" spans="9:10" x14ac:dyDescent="0.25">
      <c r="I2592" t="s">
        <v>831</v>
      </c>
      <c r="J2592" t="s">
        <v>3138</v>
      </c>
    </row>
    <row r="2593" spans="9:10" x14ac:dyDescent="0.25">
      <c r="I2593" t="s">
        <v>2367</v>
      </c>
      <c r="J2593" t="s">
        <v>2368</v>
      </c>
    </row>
    <row r="2594" spans="9:10" x14ac:dyDescent="0.25">
      <c r="I2594" t="s">
        <v>329</v>
      </c>
      <c r="J2594" t="s">
        <v>2617</v>
      </c>
    </row>
    <row r="2595" spans="9:10" x14ac:dyDescent="0.25">
      <c r="I2595" t="s">
        <v>582</v>
      </c>
      <c r="J2595" t="s">
        <v>2670</v>
      </c>
    </row>
    <row r="2596" spans="9:10" x14ac:dyDescent="0.25">
      <c r="I2596" t="s">
        <v>1865</v>
      </c>
      <c r="J2596" t="s">
        <v>1866</v>
      </c>
    </row>
    <row r="2597" spans="9:10" x14ac:dyDescent="0.25">
      <c r="I2597" t="s">
        <v>309</v>
      </c>
      <c r="J2597" t="s">
        <v>4124</v>
      </c>
    </row>
    <row r="2598" spans="9:10" x14ac:dyDescent="0.25">
      <c r="I2598" t="s">
        <v>303</v>
      </c>
      <c r="J2598" t="s">
        <v>4544</v>
      </c>
    </row>
    <row r="2599" spans="9:10" x14ac:dyDescent="0.25">
      <c r="I2599" t="s">
        <v>300</v>
      </c>
      <c r="J2599" t="s">
        <v>1760</v>
      </c>
    </row>
    <row r="2600" spans="9:10" x14ac:dyDescent="0.25">
      <c r="I2600" t="s">
        <v>300</v>
      </c>
      <c r="J2600" t="s">
        <v>3197</v>
      </c>
    </row>
    <row r="2601" spans="9:10" x14ac:dyDescent="0.25">
      <c r="I2601" t="s">
        <v>303</v>
      </c>
      <c r="J2601" t="s">
        <v>4568</v>
      </c>
    </row>
    <row r="2602" spans="9:10" x14ac:dyDescent="0.25">
      <c r="I2602" t="s">
        <v>300</v>
      </c>
      <c r="J2602" t="s">
        <v>2721</v>
      </c>
    </row>
    <row r="2603" spans="9:10" x14ac:dyDescent="0.25">
      <c r="I2603" t="s">
        <v>40</v>
      </c>
      <c r="J2603" t="s">
        <v>4809</v>
      </c>
    </row>
    <row r="2604" spans="9:10" x14ac:dyDescent="0.25">
      <c r="I2604" t="s">
        <v>1830</v>
      </c>
      <c r="J2604" t="s">
        <v>2744</v>
      </c>
    </row>
    <row r="2605" spans="9:10" x14ac:dyDescent="0.25">
      <c r="I2605" t="s">
        <v>2154</v>
      </c>
      <c r="J2605" t="s">
        <v>4848</v>
      </c>
    </row>
    <row r="2606" spans="9:10" x14ac:dyDescent="0.25">
      <c r="I2606" t="s">
        <v>329</v>
      </c>
      <c r="J2606" t="s">
        <v>3279</v>
      </c>
    </row>
    <row r="2607" spans="9:10" x14ac:dyDescent="0.25">
      <c r="I2607" t="s">
        <v>2410</v>
      </c>
      <c r="J2607" t="s">
        <v>2411</v>
      </c>
    </row>
    <row r="2608" spans="9:10" x14ac:dyDescent="0.25">
      <c r="I2608" t="s">
        <v>1920</v>
      </c>
      <c r="J2608" t="s">
        <v>3643</v>
      </c>
    </row>
    <row r="2609" spans="9:10" x14ac:dyDescent="0.25">
      <c r="I2609" t="s">
        <v>1920</v>
      </c>
      <c r="J2609" t="s">
        <v>2889</v>
      </c>
    </row>
    <row r="2610" spans="9:10" x14ac:dyDescent="0.25">
      <c r="I2610" t="s">
        <v>300</v>
      </c>
      <c r="J2610" t="s">
        <v>3178</v>
      </c>
    </row>
    <row r="2611" spans="9:10" x14ac:dyDescent="0.25">
      <c r="I2611" t="s">
        <v>43</v>
      </c>
      <c r="J2611" t="s">
        <v>3093</v>
      </c>
    </row>
    <row r="2612" spans="9:10" x14ac:dyDescent="0.25">
      <c r="I2612" t="s">
        <v>1920</v>
      </c>
      <c r="J2612" t="s">
        <v>2993</v>
      </c>
    </row>
    <row r="2613" spans="9:10" x14ac:dyDescent="0.25">
      <c r="I2613" t="s">
        <v>1920</v>
      </c>
      <c r="J2613" t="s">
        <v>4426</v>
      </c>
    </row>
    <row r="2614" spans="9:10" x14ac:dyDescent="0.25">
      <c r="I2614" t="s">
        <v>43</v>
      </c>
      <c r="J2614" t="s">
        <v>2564</v>
      </c>
    </row>
    <row r="2615" spans="9:10" x14ac:dyDescent="0.25">
      <c r="I2615" t="s">
        <v>40</v>
      </c>
      <c r="J2615" t="s">
        <v>2309</v>
      </c>
    </row>
    <row r="2616" spans="9:10" x14ac:dyDescent="0.25">
      <c r="I2616" t="s">
        <v>582</v>
      </c>
      <c r="J2616" t="s">
        <v>3970</v>
      </c>
    </row>
    <row r="2617" spans="9:10" x14ac:dyDescent="0.25">
      <c r="I2617" t="s">
        <v>290</v>
      </c>
      <c r="J2617" t="s">
        <v>4694</v>
      </c>
    </row>
    <row r="2618" spans="9:10" x14ac:dyDescent="0.25">
      <c r="I2618" t="s">
        <v>290</v>
      </c>
      <c r="J2618" t="s">
        <v>4514</v>
      </c>
    </row>
    <row r="2619" spans="9:10" x14ac:dyDescent="0.25">
      <c r="I2619" t="s">
        <v>41</v>
      </c>
      <c r="J2619" t="s">
        <v>1715</v>
      </c>
    </row>
    <row r="2620" spans="9:10" x14ac:dyDescent="0.25">
      <c r="I2620" t="s">
        <v>2710</v>
      </c>
      <c r="J2620" t="s">
        <v>2711</v>
      </c>
    </row>
    <row r="2621" spans="9:10" x14ac:dyDescent="0.25">
      <c r="I2621" t="s">
        <v>2280</v>
      </c>
      <c r="J2621" t="s">
        <v>7238</v>
      </c>
    </row>
    <row r="2622" spans="9:10" x14ac:dyDescent="0.25">
      <c r="I2622" t="s">
        <v>4110</v>
      </c>
      <c r="J2622" t="s">
        <v>4111</v>
      </c>
    </row>
    <row r="2623" spans="9:10" x14ac:dyDescent="0.25">
      <c r="I2623" t="s">
        <v>329</v>
      </c>
      <c r="J2623" t="s">
        <v>3002</v>
      </c>
    </row>
    <row r="2624" spans="9:10" x14ac:dyDescent="0.25">
      <c r="I2624" t="s">
        <v>352</v>
      </c>
      <c r="J2624" t="s">
        <v>3293</v>
      </c>
    </row>
    <row r="2625" spans="9:10" x14ac:dyDescent="0.25">
      <c r="I2625" t="s">
        <v>602</v>
      </c>
      <c r="J2625" t="s">
        <v>3827</v>
      </c>
    </row>
    <row r="2626" spans="9:10" x14ac:dyDescent="0.25">
      <c r="I2626" t="s">
        <v>40</v>
      </c>
      <c r="J2626" t="s">
        <v>4057</v>
      </c>
    </row>
    <row r="2627" spans="9:10" x14ac:dyDescent="0.25">
      <c r="I2627" t="s">
        <v>40</v>
      </c>
      <c r="J2627" t="s">
        <v>1788</v>
      </c>
    </row>
    <row r="2628" spans="9:10" x14ac:dyDescent="0.25">
      <c r="I2628" t="s">
        <v>602</v>
      </c>
      <c r="J2628" t="s">
        <v>2212</v>
      </c>
    </row>
    <row r="2629" spans="9:10" x14ac:dyDescent="0.25">
      <c r="I2629" t="s">
        <v>46</v>
      </c>
      <c r="J2629" t="s">
        <v>3087</v>
      </c>
    </row>
    <row r="2630" spans="9:10" x14ac:dyDescent="0.25">
      <c r="I2630" t="s">
        <v>43</v>
      </c>
      <c r="J2630" t="s">
        <v>4315</v>
      </c>
    </row>
    <row r="2631" spans="9:10" x14ac:dyDescent="0.25">
      <c r="I2631" t="s">
        <v>3085</v>
      </c>
      <c r="J2631" t="s">
        <v>3086</v>
      </c>
    </row>
    <row r="2632" spans="9:10" x14ac:dyDescent="0.25">
      <c r="I2632" t="s">
        <v>43</v>
      </c>
      <c r="J2632" t="s">
        <v>3067</v>
      </c>
    </row>
    <row r="2633" spans="9:10" x14ac:dyDescent="0.25">
      <c r="I2633" t="s">
        <v>43</v>
      </c>
      <c r="J2633" t="s">
        <v>4641</v>
      </c>
    </row>
    <row r="2634" spans="9:10" x14ac:dyDescent="0.25">
      <c r="I2634" t="s">
        <v>43</v>
      </c>
      <c r="J2634" t="s">
        <v>3120</v>
      </c>
    </row>
    <row r="2635" spans="9:10" x14ac:dyDescent="0.25">
      <c r="I2635" t="s">
        <v>602</v>
      </c>
      <c r="J2635" t="s">
        <v>2434</v>
      </c>
    </row>
    <row r="2636" spans="9:10" x14ac:dyDescent="0.25">
      <c r="I2636" t="s">
        <v>43</v>
      </c>
      <c r="J2636" t="s">
        <v>1756</v>
      </c>
    </row>
    <row r="2637" spans="9:10" x14ac:dyDescent="0.25">
      <c r="I2637" t="s">
        <v>329</v>
      </c>
      <c r="J2637" t="s">
        <v>3876</v>
      </c>
    </row>
    <row r="2638" spans="9:10" x14ac:dyDescent="0.25">
      <c r="I2638" t="s">
        <v>602</v>
      </c>
      <c r="J2638" t="s">
        <v>2597</v>
      </c>
    </row>
    <row r="2639" spans="9:10" x14ac:dyDescent="0.25">
      <c r="I2639" t="s">
        <v>329</v>
      </c>
      <c r="J2639" t="s">
        <v>2060</v>
      </c>
    </row>
    <row r="2640" spans="9:10" x14ac:dyDescent="0.25">
      <c r="I2640" t="s">
        <v>292</v>
      </c>
      <c r="J2640" t="s">
        <v>2683</v>
      </c>
    </row>
    <row r="2641" spans="9:10" x14ac:dyDescent="0.25">
      <c r="I2641" t="s">
        <v>602</v>
      </c>
      <c r="J2641" t="s">
        <v>4054</v>
      </c>
    </row>
    <row r="2642" spans="9:10" x14ac:dyDescent="0.25">
      <c r="I2642" t="s">
        <v>327</v>
      </c>
      <c r="J2642" t="s">
        <v>4600</v>
      </c>
    </row>
    <row r="2643" spans="9:10" x14ac:dyDescent="0.25">
      <c r="I2643" t="s">
        <v>267</v>
      </c>
      <c r="J2643" t="s">
        <v>4481</v>
      </c>
    </row>
    <row r="2644" spans="9:10" x14ac:dyDescent="0.25">
      <c r="I2644" t="s">
        <v>268</v>
      </c>
      <c r="J2644" t="s">
        <v>4208</v>
      </c>
    </row>
    <row r="2645" spans="9:10" x14ac:dyDescent="0.25">
      <c r="I2645" t="s">
        <v>2399</v>
      </c>
      <c r="J2645" t="s">
        <v>2969</v>
      </c>
    </row>
    <row r="2646" spans="9:10" x14ac:dyDescent="0.25">
      <c r="I2646" t="s">
        <v>268</v>
      </c>
      <c r="J2646" t="s">
        <v>7282</v>
      </c>
    </row>
    <row r="2647" spans="9:10" x14ac:dyDescent="0.25">
      <c r="I2647" t="s">
        <v>327</v>
      </c>
      <c r="J2647" t="s">
        <v>3706</v>
      </c>
    </row>
    <row r="2648" spans="9:10" x14ac:dyDescent="0.25">
      <c r="I2648" t="s">
        <v>327</v>
      </c>
      <c r="J2648" t="s">
        <v>4096</v>
      </c>
    </row>
    <row r="2649" spans="9:10" x14ac:dyDescent="0.25">
      <c r="I2649" t="s">
        <v>1861</v>
      </c>
      <c r="J2649" t="s">
        <v>3625</v>
      </c>
    </row>
    <row r="2650" spans="9:10" x14ac:dyDescent="0.25">
      <c r="I2650" t="s">
        <v>1865</v>
      </c>
      <c r="J2650" t="s">
        <v>2102</v>
      </c>
    </row>
    <row r="2651" spans="9:10" x14ac:dyDescent="0.25">
      <c r="I2651" t="s">
        <v>267</v>
      </c>
      <c r="J2651" t="s">
        <v>4231</v>
      </c>
    </row>
    <row r="2652" spans="9:10" x14ac:dyDescent="0.25">
      <c r="I2652" t="s">
        <v>270</v>
      </c>
      <c r="J2652" t="s">
        <v>3732</v>
      </c>
    </row>
    <row r="2653" spans="9:10" x14ac:dyDescent="0.25">
      <c r="I2653" t="s">
        <v>329</v>
      </c>
      <c r="J2653" t="s">
        <v>3652</v>
      </c>
    </row>
    <row r="2654" spans="9:10" x14ac:dyDescent="0.25">
      <c r="I2654" t="s">
        <v>329</v>
      </c>
      <c r="J2654" t="s">
        <v>4022</v>
      </c>
    </row>
    <row r="2655" spans="9:10" x14ac:dyDescent="0.25">
      <c r="I2655" t="s">
        <v>268</v>
      </c>
      <c r="J2655" t="s">
        <v>4507</v>
      </c>
    </row>
    <row r="2656" spans="9:10" x14ac:dyDescent="0.25">
      <c r="I2656" t="s">
        <v>50</v>
      </c>
      <c r="J2656" t="s">
        <v>4132</v>
      </c>
    </row>
    <row r="2657" spans="9:10" x14ac:dyDescent="0.25">
      <c r="I2657" t="s">
        <v>3345</v>
      </c>
      <c r="J2657" t="s">
        <v>3346</v>
      </c>
    </row>
    <row r="2658" spans="9:10" x14ac:dyDescent="0.25">
      <c r="I2658" t="s">
        <v>267</v>
      </c>
      <c r="J2658" t="s">
        <v>2726</v>
      </c>
    </row>
    <row r="2659" spans="9:10" x14ac:dyDescent="0.25">
      <c r="I2659" t="s">
        <v>599</v>
      </c>
      <c r="J2659" t="s">
        <v>2846</v>
      </c>
    </row>
    <row r="2660" spans="9:10" x14ac:dyDescent="0.25">
      <c r="I2660" t="s">
        <v>329</v>
      </c>
      <c r="J2660" t="s">
        <v>4199</v>
      </c>
    </row>
    <row r="2661" spans="9:10" x14ac:dyDescent="0.25">
      <c r="I2661" t="s">
        <v>1870</v>
      </c>
      <c r="J2661" t="s">
        <v>1871</v>
      </c>
    </row>
    <row r="2662" spans="9:10" x14ac:dyDescent="0.25">
      <c r="I2662" t="s">
        <v>3064</v>
      </c>
      <c r="J2662" t="s">
        <v>3065</v>
      </c>
    </row>
    <row r="2663" spans="9:10" x14ac:dyDescent="0.25">
      <c r="I2663" t="s">
        <v>423</v>
      </c>
      <c r="J2663" t="s">
        <v>3357</v>
      </c>
    </row>
    <row r="2664" spans="9:10" x14ac:dyDescent="0.25">
      <c r="I2664" t="s">
        <v>268</v>
      </c>
      <c r="J2664" t="s">
        <v>1980</v>
      </c>
    </row>
    <row r="2665" spans="9:10" x14ac:dyDescent="0.25">
      <c r="I2665" t="s">
        <v>4175</v>
      </c>
      <c r="J2665" t="s">
        <v>4176</v>
      </c>
    </row>
    <row r="2666" spans="9:10" x14ac:dyDescent="0.25">
      <c r="I2666" t="s">
        <v>441</v>
      </c>
      <c r="J2666" t="s">
        <v>2906</v>
      </c>
    </row>
    <row r="2667" spans="9:10" x14ac:dyDescent="0.25">
      <c r="I2667" t="s">
        <v>267</v>
      </c>
      <c r="J2667" t="s">
        <v>4285</v>
      </c>
    </row>
    <row r="2668" spans="9:10" x14ac:dyDescent="0.25">
      <c r="I2668" t="s">
        <v>267</v>
      </c>
      <c r="J2668" t="s">
        <v>2608</v>
      </c>
    </row>
    <row r="2669" spans="9:10" x14ac:dyDescent="0.25">
      <c r="I2669" t="s">
        <v>268</v>
      </c>
      <c r="J2669" t="s">
        <v>2301</v>
      </c>
    </row>
    <row r="2670" spans="9:10" x14ac:dyDescent="0.25">
      <c r="I2670" t="s">
        <v>268</v>
      </c>
      <c r="J2670" t="s">
        <v>2270</v>
      </c>
    </row>
    <row r="2671" spans="9:10" x14ac:dyDescent="0.25">
      <c r="I2671" t="s">
        <v>97</v>
      </c>
      <c r="J2671" t="s">
        <v>1863</v>
      </c>
    </row>
    <row r="2672" spans="9:10" x14ac:dyDescent="0.25">
      <c r="I2672" t="s">
        <v>267</v>
      </c>
      <c r="J2672" t="s">
        <v>7305</v>
      </c>
    </row>
    <row r="2673" spans="9:10" x14ac:dyDescent="0.25">
      <c r="I2673" t="s">
        <v>327</v>
      </c>
      <c r="J2673" t="s">
        <v>3011</v>
      </c>
    </row>
    <row r="2674" spans="9:10" x14ac:dyDescent="0.25">
      <c r="I2674" t="s">
        <v>267</v>
      </c>
      <c r="J2674" t="s">
        <v>2188</v>
      </c>
    </row>
    <row r="2675" spans="9:10" x14ac:dyDescent="0.25">
      <c r="I2675" t="s">
        <v>4834</v>
      </c>
      <c r="J2675" t="s">
        <v>4835</v>
      </c>
    </row>
    <row r="2676" spans="9:10" x14ac:dyDescent="0.25">
      <c r="I2676" t="s">
        <v>429</v>
      </c>
      <c r="J2676" t="s">
        <v>4619</v>
      </c>
    </row>
    <row r="2677" spans="9:10" x14ac:dyDescent="0.25">
      <c r="I2677" t="s">
        <v>130</v>
      </c>
      <c r="J2677" t="s">
        <v>1726</v>
      </c>
    </row>
    <row r="2678" spans="9:10" x14ac:dyDescent="0.25">
      <c r="I2678" t="s">
        <v>97</v>
      </c>
      <c r="J2678" t="s">
        <v>2623</v>
      </c>
    </row>
    <row r="2679" spans="9:10" x14ac:dyDescent="0.25">
      <c r="I2679" t="s">
        <v>3499</v>
      </c>
      <c r="J2679" t="s">
        <v>3500</v>
      </c>
    </row>
    <row r="2680" spans="9:10" x14ac:dyDescent="0.25">
      <c r="I2680" t="s">
        <v>334</v>
      </c>
      <c r="J2680" t="s">
        <v>4578</v>
      </c>
    </row>
    <row r="2681" spans="9:10" x14ac:dyDescent="0.25">
      <c r="I2681" t="s">
        <v>329</v>
      </c>
      <c r="J2681" t="s">
        <v>3308</v>
      </c>
    </row>
    <row r="2682" spans="9:10" x14ac:dyDescent="0.25">
      <c r="I2682" t="s">
        <v>1804</v>
      </c>
      <c r="J2682" t="s">
        <v>1805</v>
      </c>
    </row>
    <row r="2683" spans="9:10" x14ac:dyDescent="0.25">
      <c r="I2683" t="s">
        <v>329</v>
      </c>
      <c r="J2683" t="s">
        <v>3962</v>
      </c>
    </row>
    <row r="2684" spans="9:10" x14ac:dyDescent="0.25">
      <c r="I2684" t="s">
        <v>2389</v>
      </c>
      <c r="J2684" t="s">
        <v>3014</v>
      </c>
    </row>
    <row r="2685" spans="9:10" x14ac:dyDescent="0.25">
      <c r="I2685" t="s">
        <v>602</v>
      </c>
      <c r="J2685" t="s">
        <v>2310</v>
      </c>
    </row>
    <row r="2686" spans="9:10" x14ac:dyDescent="0.25">
      <c r="I2686" t="s">
        <v>2108</v>
      </c>
      <c r="J2686" t="s">
        <v>4094</v>
      </c>
    </row>
    <row r="2687" spans="9:10" x14ac:dyDescent="0.25">
      <c r="I2687" t="s">
        <v>7306</v>
      </c>
      <c r="J2687" t="s">
        <v>3738</v>
      </c>
    </row>
    <row r="2688" spans="9:10" x14ac:dyDescent="0.25">
      <c r="I2688" t="s">
        <v>2230</v>
      </c>
      <c r="J2688" t="s">
        <v>2231</v>
      </c>
    </row>
    <row r="2689" spans="9:10" x14ac:dyDescent="0.25">
      <c r="I2689" t="s">
        <v>2853</v>
      </c>
      <c r="J2689" t="s">
        <v>2854</v>
      </c>
    </row>
    <row r="2690" spans="9:10" x14ac:dyDescent="0.25">
      <c r="I2690" t="s">
        <v>268</v>
      </c>
      <c r="J2690" t="s">
        <v>3605</v>
      </c>
    </row>
    <row r="2691" spans="9:10" x14ac:dyDescent="0.25">
      <c r="I2691" t="s">
        <v>7306</v>
      </c>
      <c r="J2691" t="s">
        <v>1725</v>
      </c>
    </row>
    <row r="2692" spans="9:10" x14ac:dyDescent="0.25">
      <c r="I2692" t="s">
        <v>268</v>
      </c>
      <c r="J2692" t="s">
        <v>3914</v>
      </c>
    </row>
    <row r="2693" spans="9:10" x14ac:dyDescent="0.25">
      <c r="I2693" t="s">
        <v>567</v>
      </c>
      <c r="J2693" t="s">
        <v>2859</v>
      </c>
    </row>
    <row r="2694" spans="9:10" x14ac:dyDescent="0.25">
      <c r="I2694" t="s">
        <v>4554</v>
      </c>
      <c r="J2694" t="s">
        <v>4555</v>
      </c>
    </row>
    <row r="2695" spans="9:10" x14ac:dyDescent="0.25">
      <c r="I2695" t="s">
        <v>267</v>
      </c>
      <c r="J2695" t="s">
        <v>1852</v>
      </c>
    </row>
    <row r="2696" spans="9:10" x14ac:dyDescent="0.25">
      <c r="I2696" t="s">
        <v>329</v>
      </c>
      <c r="J2696" t="s">
        <v>3471</v>
      </c>
    </row>
    <row r="2697" spans="9:10" x14ac:dyDescent="0.25">
      <c r="I2697" t="s">
        <v>267</v>
      </c>
      <c r="J2697" t="s">
        <v>2616</v>
      </c>
    </row>
    <row r="2698" spans="9:10" x14ac:dyDescent="0.25">
      <c r="I2698" t="s">
        <v>415</v>
      </c>
      <c r="J2698" t="s">
        <v>4363</v>
      </c>
    </row>
    <row r="2699" spans="9:10" x14ac:dyDescent="0.25">
      <c r="I2699" t="s">
        <v>2941</v>
      </c>
      <c r="J2699" t="s">
        <v>2942</v>
      </c>
    </row>
    <row r="2700" spans="9:10" x14ac:dyDescent="0.25">
      <c r="I2700" t="s">
        <v>327</v>
      </c>
      <c r="J2700" t="s">
        <v>3849</v>
      </c>
    </row>
    <row r="2701" spans="9:10" x14ac:dyDescent="0.25">
      <c r="I2701" t="s">
        <v>7304</v>
      </c>
      <c r="J2701" t="s">
        <v>2109</v>
      </c>
    </row>
    <row r="2702" spans="9:10" x14ac:dyDescent="0.25">
      <c r="I2702" t="s">
        <v>2184</v>
      </c>
      <c r="J2702" t="s">
        <v>2109</v>
      </c>
    </row>
    <row r="2703" spans="9:10" x14ac:dyDescent="0.25">
      <c r="I2703" t="s">
        <v>11</v>
      </c>
      <c r="J2703" t="s">
        <v>1782</v>
      </c>
    </row>
    <row r="2704" spans="9:10" x14ac:dyDescent="0.25">
      <c r="I2704" t="s">
        <v>3323</v>
      </c>
      <c r="J2704" t="s">
        <v>3324</v>
      </c>
    </row>
    <row r="2705" spans="9:10" x14ac:dyDescent="0.25">
      <c r="I2705" t="s">
        <v>3186</v>
      </c>
      <c r="J2705" t="s">
        <v>3187</v>
      </c>
    </row>
    <row r="2706" spans="9:10" x14ac:dyDescent="0.25">
      <c r="I2706" t="s">
        <v>268</v>
      </c>
      <c r="J2706" t="s">
        <v>3051</v>
      </c>
    </row>
    <row r="2707" spans="9:10" x14ac:dyDescent="0.25">
      <c r="I2707" t="s">
        <v>2241</v>
      </c>
      <c r="J2707" t="s">
        <v>2242</v>
      </c>
    </row>
    <row r="2708" spans="9:10" x14ac:dyDescent="0.25">
      <c r="I2708" t="s">
        <v>1698</v>
      </c>
      <c r="J2708" t="s">
        <v>4585</v>
      </c>
    </row>
    <row r="2709" spans="9:10" x14ac:dyDescent="0.25">
      <c r="I2709" t="s">
        <v>268</v>
      </c>
      <c r="J2709" t="s">
        <v>4235</v>
      </c>
    </row>
    <row r="2710" spans="9:10" x14ac:dyDescent="0.25">
      <c r="I2710" t="s">
        <v>268</v>
      </c>
      <c r="J2710" t="s">
        <v>3954</v>
      </c>
    </row>
    <row r="2711" spans="9:10" x14ac:dyDescent="0.25">
      <c r="I2711" t="s">
        <v>290</v>
      </c>
      <c r="J2711" t="s">
        <v>2716</v>
      </c>
    </row>
    <row r="2712" spans="9:10" x14ac:dyDescent="0.25">
      <c r="I2712" t="s">
        <v>329</v>
      </c>
      <c r="J2712" t="s">
        <v>2981</v>
      </c>
    </row>
    <row r="2713" spans="9:10" x14ac:dyDescent="0.25">
      <c r="I2713" t="s">
        <v>4013</v>
      </c>
      <c r="J2713" t="s">
        <v>4014</v>
      </c>
    </row>
    <row r="2714" spans="9:10" x14ac:dyDescent="0.25">
      <c r="I2714" t="s">
        <v>1801</v>
      </c>
      <c r="J2714" t="s">
        <v>1802</v>
      </c>
    </row>
    <row r="2715" spans="9:10" x14ac:dyDescent="0.25">
      <c r="I2715" t="s">
        <v>426</v>
      </c>
      <c r="J2715" t="s">
        <v>2359</v>
      </c>
    </row>
    <row r="2716" spans="9:10" x14ac:dyDescent="0.25">
      <c r="I2716" t="s">
        <v>599</v>
      </c>
      <c r="J2716" t="s">
        <v>4830</v>
      </c>
    </row>
    <row r="2717" spans="9:10" x14ac:dyDescent="0.25">
      <c r="I2717" t="s">
        <v>292</v>
      </c>
      <c r="J2717" t="s">
        <v>2709</v>
      </c>
    </row>
    <row r="2718" spans="9:10" x14ac:dyDescent="0.25">
      <c r="I2718" t="s">
        <v>1750</v>
      </c>
      <c r="J2718" t="s">
        <v>3579</v>
      </c>
    </row>
    <row r="2719" spans="9:10" x14ac:dyDescent="0.25">
      <c r="I2719" t="s">
        <v>267</v>
      </c>
      <c r="J2719" t="s">
        <v>1690</v>
      </c>
    </row>
    <row r="2720" spans="9:10" x14ac:dyDescent="0.25">
      <c r="I2720" t="s">
        <v>290</v>
      </c>
      <c r="J2720" t="s">
        <v>1829</v>
      </c>
    </row>
    <row r="2721" spans="9:10" x14ac:dyDescent="0.25">
      <c r="I2721" t="s">
        <v>334</v>
      </c>
      <c r="J2721" t="s">
        <v>4009</v>
      </c>
    </row>
    <row r="2722" spans="9:10" x14ac:dyDescent="0.25">
      <c r="I2722" t="s">
        <v>4519</v>
      </c>
      <c r="J2722" t="s">
        <v>4520</v>
      </c>
    </row>
    <row r="2723" spans="9:10" x14ac:dyDescent="0.25">
      <c r="I2723" t="s">
        <v>268</v>
      </c>
      <c r="J2723" t="s">
        <v>1667</v>
      </c>
    </row>
    <row r="2724" spans="9:10" x14ac:dyDescent="0.25">
      <c r="I2724" t="s">
        <v>334</v>
      </c>
      <c r="J2724" t="s">
        <v>1971</v>
      </c>
    </row>
    <row r="2725" spans="9:10" x14ac:dyDescent="0.25">
      <c r="I2725" t="s">
        <v>599</v>
      </c>
      <c r="J2725" t="s">
        <v>3987</v>
      </c>
    </row>
    <row r="2726" spans="9:10" x14ac:dyDescent="0.25">
      <c r="I2726" t="s">
        <v>292</v>
      </c>
      <c r="J2726" t="s">
        <v>2743</v>
      </c>
    </row>
    <row r="2727" spans="9:10" x14ac:dyDescent="0.25">
      <c r="I2727" t="s">
        <v>3694</v>
      </c>
      <c r="J2727" t="s">
        <v>3695</v>
      </c>
    </row>
    <row r="2728" spans="9:10" x14ac:dyDescent="0.25">
      <c r="I2728" t="s">
        <v>1899</v>
      </c>
      <c r="J2728" t="s">
        <v>1900</v>
      </c>
    </row>
    <row r="2729" spans="9:10" x14ac:dyDescent="0.25">
      <c r="I2729" t="s">
        <v>3460</v>
      </c>
      <c r="J2729" t="s">
        <v>3461</v>
      </c>
    </row>
    <row r="2730" spans="9:10" x14ac:dyDescent="0.25">
      <c r="I2730" t="s">
        <v>2341</v>
      </c>
      <c r="J2730" t="s">
        <v>4316</v>
      </c>
    </row>
    <row r="2731" spans="9:10" x14ac:dyDescent="0.25">
      <c r="I2731" t="s">
        <v>292</v>
      </c>
      <c r="J2731" t="s">
        <v>3449</v>
      </c>
    </row>
    <row r="2732" spans="9:10" x14ac:dyDescent="0.25">
      <c r="I2732" t="s">
        <v>3615</v>
      </c>
      <c r="J2732" t="s">
        <v>3616</v>
      </c>
    </row>
    <row r="2733" spans="9:10" x14ac:dyDescent="0.25">
      <c r="I2733" t="s">
        <v>1698</v>
      </c>
      <c r="J2733" t="s">
        <v>1699</v>
      </c>
    </row>
    <row r="2734" spans="9:10" x14ac:dyDescent="0.25">
      <c r="I2734" t="s">
        <v>1844</v>
      </c>
      <c r="J2734" t="s">
        <v>4198</v>
      </c>
    </row>
    <row r="2735" spans="9:10" x14ac:dyDescent="0.25">
      <c r="I2735" t="s">
        <v>441</v>
      </c>
      <c r="J2735" t="s">
        <v>4801</v>
      </c>
    </row>
    <row r="2736" spans="9:10" x14ac:dyDescent="0.25">
      <c r="I2736" t="s">
        <v>415</v>
      </c>
      <c r="J2736" t="s">
        <v>2473</v>
      </c>
    </row>
    <row r="2737" spans="9:10" x14ac:dyDescent="0.25">
      <c r="I2737" t="s">
        <v>2437</v>
      </c>
      <c r="J2737" t="s">
        <v>2438</v>
      </c>
    </row>
    <row r="2738" spans="9:10" x14ac:dyDescent="0.25">
      <c r="I2738" t="s">
        <v>292</v>
      </c>
      <c r="J2738" t="s">
        <v>3468</v>
      </c>
    </row>
    <row r="2739" spans="9:10" x14ac:dyDescent="0.25">
      <c r="I2739" t="s">
        <v>292</v>
      </c>
      <c r="J2739" t="s">
        <v>4152</v>
      </c>
    </row>
    <row r="2740" spans="9:10" x14ac:dyDescent="0.25">
      <c r="I2740" t="s">
        <v>2128</v>
      </c>
      <c r="J2740" t="s">
        <v>2129</v>
      </c>
    </row>
    <row r="2741" spans="9:10" x14ac:dyDescent="0.25">
      <c r="I2741" t="s">
        <v>300</v>
      </c>
      <c r="J2741" t="s">
        <v>4194</v>
      </c>
    </row>
    <row r="2742" spans="9:10" x14ac:dyDescent="0.25">
      <c r="I2742" t="s">
        <v>441</v>
      </c>
      <c r="J2742" t="s">
        <v>1679</v>
      </c>
    </row>
    <row r="2743" spans="9:10" x14ac:dyDescent="0.25">
      <c r="I2743" t="s">
        <v>4530</v>
      </c>
      <c r="J2743" t="s">
        <v>4531</v>
      </c>
    </row>
    <row r="2744" spans="9:10" x14ac:dyDescent="0.25">
      <c r="I2744" t="s">
        <v>4744</v>
      </c>
      <c r="J2744" t="s">
        <v>4745</v>
      </c>
    </row>
    <row r="2745" spans="9:10" x14ac:dyDescent="0.25">
      <c r="I2745" t="s">
        <v>268</v>
      </c>
      <c r="J2745" t="s">
        <v>3761</v>
      </c>
    </row>
    <row r="2746" spans="9:10" x14ac:dyDescent="0.25">
      <c r="I2746" t="s">
        <v>602</v>
      </c>
      <c r="J2746" t="s">
        <v>4516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218</v>
      </c>
      <c r="R3" t="s">
        <v>210</v>
      </c>
      <c r="S3" t="s">
        <v>211</v>
      </c>
    </row>
    <row r="4" spans="3:20" x14ac:dyDescent="0.25">
      <c r="M4" s="66" t="s">
        <v>197</v>
      </c>
      <c r="N4" s="67" t="s">
        <v>195</v>
      </c>
      <c r="O4" s="67" t="s">
        <v>196</v>
      </c>
      <c r="P4" s="68" t="s">
        <v>199</v>
      </c>
      <c r="R4" s="35" t="s">
        <v>205</v>
      </c>
      <c r="S4" s="17" t="s">
        <v>208</v>
      </c>
      <c r="T4" s="17" t="s">
        <v>207</v>
      </c>
    </row>
    <row r="5" spans="3:20" x14ac:dyDescent="0.25">
      <c r="C5" s="42" t="s">
        <v>217</v>
      </c>
      <c r="D5" s="70">
        <v>20</v>
      </c>
      <c r="M5" s="46" t="s">
        <v>200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206</v>
      </c>
      <c r="I12" s="67" t="s">
        <v>195</v>
      </c>
      <c r="J12" s="68" t="s">
        <v>196</v>
      </c>
      <c r="K12" s="68" t="s">
        <v>209</v>
      </c>
      <c r="Q12" s="42" t="s">
        <v>212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213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214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215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216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AD270"/>
  <sheetViews>
    <sheetView workbookViewId="0">
      <selection activeCell="L93" sqref="L93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185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186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187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188</v>
      </c>
      <c r="F19" s="44">
        <v>0.4</v>
      </c>
      <c r="I19" s="28"/>
    </row>
    <row r="20" spans="2:19" x14ac:dyDescent="0.25">
      <c r="E20" t="s">
        <v>189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K64" s="126"/>
      <c r="L64" s="126"/>
      <c r="M64" s="126"/>
      <c r="N64" s="127" t="s">
        <v>7309</v>
      </c>
      <c r="O64" s="126"/>
      <c r="P64" s="126"/>
      <c r="Q64" s="126"/>
      <c r="R64" s="126"/>
      <c r="S64" s="126"/>
      <c r="T64" s="126"/>
      <c r="U64" s="126"/>
      <c r="V64" s="126"/>
      <c r="W64" s="126"/>
      <c r="Z64" s="1" t="s">
        <v>655</v>
      </c>
    </row>
    <row r="65" spans="3:30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126"/>
      <c r="L65" s="128" t="s">
        <v>7332</v>
      </c>
      <c r="M65" s="128" t="s">
        <v>175</v>
      </c>
      <c r="N65" s="128" t="s">
        <v>191</v>
      </c>
      <c r="O65" s="128" t="s">
        <v>177</v>
      </c>
      <c r="P65" s="128" t="s">
        <v>7331</v>
      </c>
      <c r="Q65" s="126"/>
      <c r="R65" s="129" t="s">
        <v>190</v>
      </c>
      <c r="S65" s="126"/>
      <c r="T65" s="126"/>
      <c r="U65" s="127" t="s">
        <v>176</v>
      </c>
      <c r="V65" s="126"/>
      <c r="W65" s="126"/>
      <c r="Y65" s="85" t="s">
        <v>652</v>
      </c>
      <c r="Z65" s="86"/>
      <c r="AA65" s="86"/>
      <c r="AB65" s="86" t="s">
        <v>653</v>
      </c>
      <c r="AC65" s="86"/>
      <c r="AD65" s="87"/>
    </row>
    <row r="66" spans="3:30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130" t="s">
        <v>132</v>
      </c>
      <c r="L66" s="131">
        <f>DATA_DRAGONS_CONTENT!M5</f>
        <v>2</v>
      </c>
      <c r="M66" s="131">
        <f>ROUND(((DATA_DRAGONS_CONTENT!J5*Dragons!L66)/DATA_DRAGONS_CONTENT!L5)/DATA_DRAGONS_CONTENT!K5,1)</f>
        <v>18.399999999999999</v>
      </c>
      <c r="N66" s="131">
        <f>ROUND(DATA_DRAGONS_CONTENT!N5/DATA_DRAGONS_CONTENT!O5,1)</f>
        <v>2.5</v>
      </c>
      <c r="O66" s="131">
        <f>ROUND(DATA_DRAGONS_CONTENT!N5/DATA_DRAGONS_CONTENT!P5,1)</f>
        <v>3.6</v>
      </c>
      <c r="P66" s="131">
        <f>DATA_DRAGONS_CONTENT!N5</f>
        <v>100</v>
      </c>
      <c r="Q66" s="126"/>
      <c r="R66" s="132">
        <f>ROUND(N66/O66,1)</f>
        <v>0.7</v>
      </c>
      <c r="S66" s="126"/>
      <c r="T66" s="126"/>
      <c r="U66" s="132">
        <v>0</v>
      </c>
      <c r="V66" s="126"/>
      <c r="W66" s="126"/>
      <c r="Y66" s="88" t="s">
        <v>654</v>
      </c>
      <c r="Z66" s="23"/>
      <c r="AA66" s="23"/>
      <c r="AB66" s="23"/>
      <c r="AC66" s="23"/>
      <c r="AD66" s="89"/>
    </row>
    <row r="67" spans="3:30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133" t="s">
        <v>133</v>
      </c>
      <c r="L67" s="134">
        <f>DATA_DRAGONS_CONTENT!M6</f>
        <v>1.7</v>
      </c>
      <c r="M67" s="134">
        <f>ROUND(((DATA_DRAGONS_CONTENT!J6*Dragons!L67)/DATA_DRAGONS_CONTENT!L6)/DATA_DRAGONS_CONTENT!K6,1)</f>
        <v>17.899999999999999</v>
      </c>
      <c r="N67" s="134">
        <f>ROUND(DATA_DRAGONS_CONTENT!N6/DATA_DRAGONS_CONTENT!O6,1)</f>
        <v>5</v>
      </c>
      <c r="O67" s="134">
        <f>ROUND(DATA_DRAGONS_CONTENT!N6/DATA_DRAGONS_CONTENT!P6,1)</f>
        <v>10</v>
      </c>
      <c r="P67" s="134">
        <f>DATA_DRAGONS_CONTENT!N6</f>
        <v>100</v>
      </c>
      <c r="Q67" s="126"/>
      <c r="R67" s="135">
        <f t="shared" ref="R67:R75" si="8">ROUND(N67/O67,1)</f>
        <v>0.5</v>
      </c>
      <c r="S67" s="126"/>
      <c r="T67" s="126"/>
      <c r="U67" s="135">
        <f t="shared" ref="U67:U75" si="9">M67-M66</f>
        <v>-0.5</v>
      </c>
      <c r="V67" s="126"/>
      <c r="W67" s="126"/>
      <c r="Y67" s="88"/>
      <c r="Z67" s="23"/>
      <c r="AA67" s="23"/>
      <c r="AB67" s="23" t="s">
        <v>654</v>
      </c>
      <c r="AC67" s="23"/>
      <c r="AD67" s="89"/>
    </row>
    <row r="68" spans="3:30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136" t="s">
        <v>135</v>
      </c>
      <c r="L68" s="137">
        <f>DATA_DRAGONS_CONTENT!M7</f>
        <v>2.1</v>
      </c>
      <c r="M68" s="137">
        <f>ROUND(((DATA_DRAGONS_CONTENT!J7*Dragons!L68)/DATA_DRAGONS_CONTENT!L7)/DATA_DRAGONS_CONTENT!K7,1)</f>
        <v>24.1</v>
      </c>
      <c r="N68" s="137">
        <f>ROUND(DATA_DRAGONS_CONTENT!N7/DATA_DRAGONS_CONTENT!O7,1)</f>
        <v>2.5</v>
      </c>
      <c r="O68" s="137">
        <f>ROUND(DATA_DRAGONS_CONTENT!N7/DATA_DRAGONS_CONTENT!P7,1)</f>
        <v>7.1</v>
      </c>
      <c r="P68" s="137">
        <f>DATA_DRAGONS_CONTENT!N7</f>
        <v>100</v>
      </c>
      <c r="Q68" s="126"/>
      <c r="R68" s="135">
        <f t="shared" si="8"/>
        <v>0.4</v>
      </c>
      <c r="S68" s="126"/>
      <c r="T68" s="126"/>
      <c r="U68" s="135">
        <f t="shared" si="9"/>
        <v>6.2000000000000028</v>
      </c>
      <c r="V68" s="126"/>
      <c r="W68" s="126"/>
      <c r="Y68" s="88" t="s">
        <v>654</v>
      </c>
      <c r="Z68" s="23"/>
      <c r="AA68" s="23"/>
      <c r="AB68" s="23"/>
      <c r="AC68" s="23"/>
      <c r="AD68" s="89"/>
    </row>
    <row r="69" spans="3:30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136" t="s">
        <v>134</v>
      </c>
      <c r="L69" s="137">
        <f>DATA_DRAGONS_CONTENT!M8</f>
        <v>1.3</v>
      </c>
      <c r="M69" s="137">
        <f>ROUND(((DATA_DRAGONS_CONTENT!J8*Dragons!L69)/DATA_DRAGONS_CONTENT!L8)/DATA_DRAGONS_CONTENT!K8,1)</f>
        <v>16.5</v>
      </c>
      <c r="N69" s="137">
        <f>ROUND(DATA_DRAGONS_CONTENT!N8/DATA_DRAGONS_CONTENT!O8,1)</f>
        <v>5.6</v>
      </c>
      <c r="O69" s="137">
        <f>ROUND(DATA_DRAGONS_CONTENT!N8/DATA_DRAGONS_CONTENT!P8,1)</f>
        <v>4.5</v>
      </c>
      <c r="P69" s="137">
        <f>DATA_DRAGONS_CONTENT!N8</f>
        <v>100</v>
      </c>
      <c r="Q69" s="126"/>
      <c r="R69" s="135">
        <f t="shared" si="8"/>
        <v>1.2</v>
      </c>
      <c r="S69" s="126"/>
      <c r="T69" s="126"/>
      <c r="U69" s="135">
        <f t="shared" si="9"/>
        <v>-7.6000000000000014</v>
      </c>
      <c r="V69" s="126"/>
      <c r="W69" s="126"/>
      <c r="Y69" s="88"/>
      <c r="Z69" s="23"/>
      <c r="AA69" s="23"/>
      <c r="AB69" s="23" t="s">
        <v>654</v>
      </c>
      <c r="AC69" s="23"/>
      <c r="AD69" s="89"/>
    </row>
    <row r="70" spans="3:30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138" t="s">
        <v>137</v>
      </c>
      <c r="L70" s="139">
        <f>DATA_DRAGONS_CONTENT!M9</f>
        <v>1.4</v>
      </c>
      <c r="M70" s="139">
        <f>ROUND(((DATA_DRAGONS_CONTENT!J9*Dragons!L70)/DATA_DRAGONS_CONTENT!L9)/DATA_DRAGONS_CONTENT!K9,1)</f>
        <v>18.399999999999999</v>
      </c>
      <c r="N70" s="139">
        <f>ROUND(DATA_DRAGONS_CONTENT!N9/DATA_DRAGONS_CONTENT!O9,1)</f>
        <v>3.2</v>
      </c>
      <c r="O70" s="139">
        <f>ROUND(DATA_DRAGONS_CONTENT!N9/DATA_DRAGONS_CONTENT!P9,1)</f>
        <v>2.9</v>
      </c>
      <c r="P70" s="139">
        <f>DATA_DRAGONS_CONTENT!N9</f>
        <v>100</v>
      </c>
      <c r="Q70" s="126"/>
      <c r="R70" s="135">
        <f t="shared" si="8"/>
        <v>1.1000000000000001</v>
      </c>
      <c r="S70" s="126"/>
      <c r="T70" s="126"/>
      <c r="U70" s="135">
        <f t="shared" si="9"/>
        <v>1.8999999999999986</v>
      </c>
      <c r="V70" s="126"/>
      <c r="W70" s="126"/>
      <c r="Y70" s="88"/>
      <c r="Z70" s="23"/>
      <c r="AA70" s="23"/>
      <c r="AB70" s="23" t="s">
        <v>654</v>
      </c>
      <c r="AC70" s="23"/>
      <c r="AD70" s="89"/>
    </row>
    <row r="71" spans="3:30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138" t="s">
        <v>136</v>
      </c>
      <c r="L71" s="139">
        <f>DATA_DRAGONS_CONTENT!M10</f>
        <v>2.1</v>
      </c>
      <c r="M71" s="139">
        <f>ROUND(((DATA_DRAGONS_CONTENT!J10*Dragons!L71)/DATA_DRAGONS_CONTENT!L10)/DATA_DRAGONS_CONTENT!K10,1)</f>
        <v>28.5</v>
      </c>
      <c r="N71" s="139">
        <f>ROUND(DATA_DRAGONS_CONTENT!N10/DATA_DRAGONS_CONTENT!O10,1)</f>
        <v>2</v>
      </c>
      <c r="O71" s="139">
        <f>ROUND(DATA_DRAGONS_CONTENT!N10/DATA_DRAGONS_CONTENT!P10,1)</f>
        <v>7.1</v>
      </c>
      <c r="P71" s="139">
        <f>DATA_DRAGONS_CONTENT!N10</f>
        <v>100</v>
      </c>
      <c r="Q71" s="126"/>
      <c r="R71" s="135">
        <f t="shared" si="8"/>
        <v>0.3</v>
      </c>
      <c r="S71" s="126"/>
      <c r="T71" s="126"/>
      <c r="U71" s="135">
        <f t="shared" si="9"/>
        <v>10.100000000000001</v>
      </c>
      <c r="V71" s="126"/>
      <c r="W71" s="126"/>
      <c r="Y71" s="88" t="s">
        <v>654</v>
      </c>
      <c r="Z71" s="23"/>
      <c r="AA71" s="23"/>
      <c r="AB71" s="23"/>
      <c r="AC71" s="23"/>
      <c r="AD71" s="89"/>
    </row>
    <row r="72" spans="3:30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140" t="s">
        <v>138</v>
      </c>
      <c r="L72" s="141">
        <f>DATA_DRAGONS_CONTENT!M11</f>
        <v>1.6</v>
      </c>
      <c r="M72" s="141">
        <f>ROUND(((DATA_DRAGONS_CONTENT!J11*Dragons!L72)/DATA_DRAGONS_CONTENT!L11)/DATA_DRAGONS_CONTENT!K11,1)</f>
        <v>22.2</v>
      </c>
      <c r="N72" s="141">
        <f>ROUND(DATA_DRAGONS_CONTENT!N11/DATA_DRAGONS_CONTENT!O11,1)</f>
        <v>3.4</v>
      </c>
      <c r="O72" s="141">
        <f>ROUND(DATA_DRAGONS_CONTENT!N11/DATA_DRAGONS_CONTENT!P11,1)</f>
        <v>5.9</v>
      </c>
      <c r="P72" s="141">
        <f>DATA_DRAGONS_CONTENT!N11</f>
        <v>100</v>
      </c>
      <c r="Q72" s="126"/>
      <c r="R72" s="135">
        <f t="shared" si="8"/>
        <v>0.6</v>
      </c>
      <c r="S72" s="126"/>
      <c r="T72" s="126"/>
      <c r="U72" s="135">
        <f t="shared" si="9"/>
        <v>-6.3000000000000007</v>
      </c>
      <c r="V72" s="126"/>
      <c r="W72" s="126"/>
      <c r="Y72" s="88" t="s">
        <v>654</v>
      </c>
      <c r="Z72" s="23"/>
      <c r="AA72" s="23"/>
      <c r="AB72" s="23"/>
      <c r="AC72" s="23"/>
      <c r="AD72" s="89"/>
    </row>
    <row r="73" spans="3:30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142" t="s">
        <v>140</v>
      </c>
      <c r="L73" s="143">
        <f>DATA_DRAGONS_CONTENT!M12</f>
        <v>1.4</v>
      </c>
      <c r="M73" s="143">
        <f>ROUND(((DATA_DRAGONS_CONTENT!J12*Dragons!L73)/DATA_DRAGONS_CONTENT!L12)/DATA_DRAGONS_CONTENT!K12,1)</f>
        <v>19.600000000000001</v>
      </c>
      <c r="N73" s="143">
        <f>ROUND(DATA_DRAGONS_CONTENT!N12/DATA_DRAGONS_CONTENT!O12,1)</f>
        <v>5</v>
      </c>
      <c r="O73" s="143">
        <f>ROUND(DATA_DRAGONS_CONTENT!N12/DATA_DRAGONS_CONTENT!P12,1)</f>
        <v>5.6</v>
      </c>
      <c r="P73" s="143">
        <f>DATA_DRAGONS_CONTENT!N12</f>
        <v>100</v>
      </c>
      <c r="Q73" s="126"/>
      <c r="R73" s="135">
        <f t="shared" si="8"/>
        <v>0.9</v>
      </c>
      <c r="S73" s="126"/>
      <c r="T73" s="126"/>
      <c r="U73" s="135">
        <f t="shared" si="9"/>
        <v>-2.5999999999999979</v>
      </c>
      <c r="V73" s="126"/>
      <c r="W73" s="126"/>
      <c r="Y73" s="88"/>
      <c r="Z73" s="23"/>
      <c r="AA73" s="23"/>
      <c r="AB73" s="23" t="s">
        <v>654</v>
      </c>
      <c r="AC73" s="23"/>
      <c r="AD73" s="89"/>
    </row>
    <row r="74" spans="3:30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142" t="s">
        <v>139</v>
      </c>
      <c r="L74" s="143">
        <f>DATA_DRAGONS_CONTENT!M13</f>
        <v>1.6</v>
      </c>
      <c r="M74" s="143">
        <f>ROUND(((DATA_DRAGONS_CONTENT!J13*Dragons!L74)/DATA_DRAGONS_CONTENT!L13)/DATA_DRAGONS_CONTENT!K13,1)</f>
        <v>23.3</v>
      </c>
      <c r="N74" s="143">
        <f>ROUND(DATA_DRAGONS_CONTENT!N13/DATA_DRAGONS_CONTENT!O13,1)</f>
        <v>2</v>
      </c>
      <c r="O74" s="143">
        <f>ROUND(DATA_DRAGONS_CONTENT!N13/DATA_DRAGONS_CONTENT!P13,1)</f>
        <v>2.9</v>
      </c>
      <c r="P74" s="143">
        <f>DATA_DRAGONS_CONTENT!N13</f>
        <v>100</v>
      </c>
      <c r="Q74" s="126"/>
      <c r="R74" s="135">
        <f t="shared" si="8"/>
        <v>0.7</v>
      </c>
      <c r="S74" s="126"/>
      <c r="T74" s="126"/>
      <c r="U74" s="135">
        <f t="shared" si="9"/>
        <v>3.6999999999999993</v>
      </c>
      <c r="V74" s="126"/>
      <c r="W74" s="126"/>
      <c r="Y74" s="88" t="s">
        <v>654</v>
      </c>
      <c r="Z74" s="23"/>
      <c r="AA74" s="23"/>
      <c r="AB74" s="23"/>
      <c r="AC74" s="23"/>
      <c r="AD74" s="89"/>
    </row>
    <row r="75" spans="3:30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144" t="s">
        <v>141</v>
      </c>
      <c r="L75" s="145">
        <f>DATA_DRAGONS_CONTENT!M14</f>
        <v>1.4</v>
      </c>
      <c r="M75" s="145">
        <f>ROUND(((DATA_DRAGONS_CONTENT!J14*Dragons!L75)/DATA_DRAGONS_CONTENT!L14)/DATA_DRAGONS_CONTENT!K14,1)</f>
        <v>21.3</v>
      </c>
      <c r="N75" s="145">
        <f>ROUND(DATA_DRAGONS_CONTENT!N14/DATA_DRAGONS_CONTENT!O14,1)</f>
        <v>3</v>
      </c>
      <c r="O75" s="145">
        <f>ROUND(DATA_DRAGONS_CONTENT!N14/DATA_DRAGONS_CONTENT!P14,1)</f>
        <v>2.9</v>
      </c>
      <c r="P75" s="145">
        <f>DATA_DRAGONS_CONTENT!N14</f>
        <v>100</v>
      </c>
      <c r="Q75" s="126"/>
      <c r="R75" s="146">
        <f t="shared" si="8"/>
        <v>1</v>
      </c>
      <c r="S75" s="126"/>
      <c r="T75" s="126"/>
      <c r="U75" s="146">
        <f t="shared" si="9"/>
        <v>-2</v>
      </c>
      <c r="V75" s="126"/>
      <c r="W75" s="126"/>
      <c r="Y75" s="90"/>
      <c r="Z75" s="91"/>
      <c r="AA75" s="91"/>
      <c r="AB75" s="91" t="s">
        <v>654</v>
      </c>
      <c r="AC75" s="91"/>
      <c r="AD75" s="92"/>
    </row>
    <row r="76" spans="3:30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</row>
    <row r="77" spans="3:30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  <c r="K77" s="126"/>
      <c r="L77" s="126"/>
      <c r="M77" s="126"/>
      <c r="N77" s="127" t="s">
        <v>7310</v>
      </c>
      <c r="O77" s="126"/>
      <c r="P77" s="126"/>
      <c r="Q77" s="126"/>
      <c r="R77" s="126"/>
      <c r="S77" s="126"/>
      <c r="T77" s="126"/>
      <c r="U77" s="126"/>
      <c r="V77" s="126"/>
      <c r="W77" s="126"/>
    </row>
    <row r="78" spans="3:30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  <c r="K78" s="126"/>
      <c r="L78" s="128" t="s">
        <v>7332</v>
      </c>
      <c r="M78" s="128" t="s">
        <v>175</v>
      </c>
      <c r="N78" s="128" t="s">
        <v>191</v>
      </c>
      <c r="O78" s="128" t="s">
        <v>177</v>
      </c>
      <c r="P78" s="128" t="s">
        <v>7331</v>
      </c>
      <c r="Q78" s="126"/>
      <c r="R78" s="129" t="s">
        <v>190</v>
      </c>
      <c r="S78" s="126"/>
      <c r="T78" s="126"/>
      <c r="U78" s="127" t="s">
        <v>176</v>
      </c>
      <c r="V78" s="126"/>
      <c r="W78" s="126"/>
    </row>
    <row r="79" spans="3:30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  <c r="K79" s="130" t="s">
        <v>132</v>
      </c>
      <c r="L79" s="131">
        <v>2</v>
      </c>
      <c r="M79" s="131">
        <f>ROUND(((DATA_DRAGONS_CONTENT!J5*L79)/DATA_DRAGONS_CONTENT!L5)/DATA_DRAGONS_CONTENT!K5,1)</f>
        <v>18.399999999999999</v>
      </c>
      <c r="N79" s="131">
        <f>ROUND(DATA_DRAGONS_CONTENT!N5/DATA_DRAGONS_CONTENT!O5,1)</f>
        <v>2.5</v>
      </c>
      <c r="O79" s="131">
        <f>ROUND(DATA_DRAGONS_CONTENT!N5/DATA_DRAGONS_CONTENT!P5,1)</f>
        <v>3.6</v>
      </c>
      <c r="P79" s="131">
        <f>40*2.5</f>
        <v>100</v>
      </c>
      <c r="Q79" s="126"/>
      <c r="R79" s="132">
        <f>ROUND(N79/O79,1)</f>
        <v>0.7</v>
      </c>
      <c r="S79" s="126"/>
      <c r="T79" s="126"/>
      <c r="U79" s="132">
        <v>0</v>
      </c>
      <c r="V79" s="126"/>
      <c r="W79" s="126"/>
    </row>
    <row r="80" spans="3:30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  <c r="K80" s="133" t="s">
        <v>133</v>
      </c>
      <c r="L80" s="134">
        <v>2</v>
      </c>
      <c r="M80" s="134">
        <f>ROUND(((DATA_DRAGONS_CONTENT!J6*L80)/DATA_DRAGONS_CONTENT!L6)/DATA_DRAGONS_CONTENT!K6,1)</f>
        <v>21.1</v>
      </c>
      <c r="N80" s="134">
        <f>ROUND(DATA_DRAGONS_CONTENT!N6/DATA_DRAGONS_CONTENT!O6,1)</f>
        <v>5</v>
      </c>
      <c r="O80" s="134">
        <f>ROUND(DATA_DRAGONS_CONTENT!N6/DATA_DRAGONS_CONTENT!P6,1)</f>
        <v>10</v>
      </c>
      <c r="P80" s="134">
        <v>100</v>
      </c>
      <c r="Q80" s="126"/>
      <c r="R80" s="135">
        <f t="shared" ref="R80:R88" si="11">ROUND(N80/O80,1)</f>
        <v>0.5</v>
      </c>
      <c r="S80" s="126"/>
      <c r="T80" s="126"/>
      <c r="U80" s="135">
        <f t="shared" ref="U80:U88" si="12">M80-M79</f>
        <v>2.7000000000000028</v>
      </c>
      <c r="V80" s="126"/>
      <c r="W80" s="126"/>
    </row>
    <row r="81" spans="3:23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  <c r="K81" s="136" t="s">
        <v>135</v>
      </c>
      <c r="L81" s="137">
        <v>1.9</v>
      </c>
      <c r="M81" s="137">
        <f>ROUND(((DATA_DRAGONS_CONTENT!J7*L81)/DATA_DRAGONS_CONTENT!L7)/DATA_DRAGONS_CONTENT!K7,1)</f>
        <v>21.8</v>
      </c>
      <c r="N81" s="137">
        <f>ROUND(DATA_DRAGONS_CONTENT!N7/DATA_DRAGONS_CONTENT!O7,1)</f>
        <v>2.5</v>
      </c>
      <c r="O81" s="137">
        <f>ROUND(DATA_DRAGONS_CONTENT!N7/DATA_DRAGONS_CONTENT!P7,1)</f>
        <v>7.1</v>
      </c>
      <c r="P81" s="137">
        <v>100</v>
      </c>
      <c r="Q81" s="126"/>
      <c r="R81" s="135">
        <f t="shared" si="11"/>
        <v>0.4</v>
      </c>
      <c r="S81" s="126"/>
      <c r="T81" s="126"/>
      <c r="U81" s="135">
        <f t="shared" si="12"/>
        <v>0.69999999999999929</v>
      </c>
      <c r="V81" s="126"/>
      <c r="W81" s="126"/>
    </row>
    <row r="82" spans="3:23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  <c r="K82" s="136" t="s">
        <v>134</v>
      </c>
      <c r="L82" s="137">
        <v>1.9</v>
      </c>
      <c r="M82" s="137">
        <f>ROUND(((DATA_DRAGONS_CONTENT!J8*L82)/DATA_DRAGONS_CONTENT!L8)/DATA_DRAGONS_CONTENT!K8,1)</f>
        <v>24.1</v>
      </c>
      <c r="N82" s="137">
        <f>ROUND(DATA_DRAGONS_CONTENT!N8/DATA_DRAGONS_CONTENT!O8,1)</f>
        <v>5.6</v>
      </c>
      <c r="O82" s="137">
        <f>ROUND(DATA_DRAGONS_CONTENT!N8/DATA_DRAGONS_CONTENT!P8,1)</f>
        <v>4.5</v>
      </c>
      <c r="P82" s="137">
        <v>100</v>
      </c>
      <c r="Q82" s="126"/>
      <c r="R82" s="135">
        <f>ROUND(N82/O82,1)</f>
        <v>1.2</v>
      </c>
      <c r="S82" s="126"/>
      <c r="T82" s="126"/>
      <c r="U82" s="135">
        <f t="shared" si="12"/>
        <v>2.3000000000000007</v>
      </c>
      <c r="V82" s="126"/>
      <c r="W82" s="126"/>
    </row>
    <row r="83" spans="3:23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  <c r="K83" s="138" t="s">
        <v>137</v>
      </c>
      <c r="L83" s="139">
        <v>1.8</v>
      </c>
      <c r="M83" s="139">
        <f>ROUND(((DATA_DRAGONS_CONTENT!J9*L83)/DATA_DRAGONS_CONTENT!L9)/DATA_DRAGONS_CONTENT!K9,1)</f>
        <v>23.7</v>
      </c>
      <c r="N83" s="139">
        <f>ROUND(DATA_DRAGONS_CONTENT!N9/DATA_DRAGONS_CONTENT!O9,1)</f>
        <v>3.2</v>
      </c>
      <c r="O83" s="139">
        <f>ROUND(DATA_DRAGONS_CONTENT!N9/DATA_DRAGONS_CONTENT!P9,1)</f>
        <v>2.9</v>
      </c>
      <c r="P83" s="139">
        <v>100</v>
      </c>
      <c r="Q83" s="126"/>
      <c r="R83" s="135">
        <f t="shared" si="11"/>
        <v>1.1000000000000001</v>
      </c>
      <c r="S83" s="126"/>
      <c r="T83" s="126"/>
      <c r="U83" s="135">
        <f t="shared" si="12"/>
        <v>-0.40000000000000213</v>
      </c>
      <c r="V83" s="126"/>
      <c r="W83" s="126"/>
    </row>
    <row r="84" spans="3:23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  <c r="K84" s="138" t="s">
        <v>136</v>
      </c>
      <c r="L84" s="139">
        <v>1.8</v>
      </c>
      <c r="M84" s="139">
        <f>ROUND(((DATA_DRAGONS_CONTENT!J10*L84)/DATA_DRAGONS_CONTENT!L10)/DATA_DRAGONS_CONTENT!K10,1)</f>
        <v>24.4</v>
      </c>
      <c r="N84" s="139">
        <f>ROUND(DATA_DRAGONS_CONTENT!N10/DATA_DRAGONS_CONTENT!O10,1)</f>
        <v>2</v>
      </c>
      <c r="O84" s="139">
        <f>ROUND(DATA_DRAGONS_CONTENT!N10/DATA_DRAGONS_CONTENT!P10,1)</f>
        <v>7.1</v>
      </c>
      <c r="P84" s="139">
        <v>100</v>
      </c>
      <c r="Q84" s="126"/>
      <c r="R84" s="135">
        <f t="shared" si="11"/>
        <v>0.3</v>
      </c>
      <c r="S84" s="126"/>
      <c r="T84" s="126"/>
      <c r="U84" s="135">
        <f t="shared" si="12"/>
        <v>0.69999999999999929</v>
      </c>
      <c r="V84" s="126"/>
      <c r="W84" s="126"/>
    </row>
    <row r="85" spans="3:23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  <c r="K85" s="140" t="s">
        <v>138</v>
      </c>
      <c r="L85" s="141">
        <v>1.8</v>
      </c>
      <c r="M85" s="141">
        <f>ROUND(((DATA_DRAGONS_CONTENT!J11*L85)/DATA_DRAGONS_CONTENT!L11)/DATA_DRAGONS_CONTENT!K11,1)</f>
        <v>25</v>
      </c>
      <c r="N85" s="141">
        <f>ROUND(DATA_DRAGONS_CONTENT!N11/DATA_DRAGONS_CONTENT!O11,1)</f>
        <v>3.4</v>
      </c>
      <c r="O85" s="141">
        <f>ROUND(DATA_DRAGONS_CONTENT!N11/DATA_DRAGONS_CONTENT!P11,1)</f>
        <v>5.9</v>
      </c>
      <c r="P85" s="141">
        <v>100</v>
      </c>
      <c r="Q85" s="126"/>
      <c r="R85" s="135">
        <f>ROUND(N85/O85,1)</f>
        <v>0.6</v>
      </c>
      <c r="S85" s="126"/>
      <c r="T85" s="126"/>
      <c r="U85" s="135">
        <f t="shared" si="12"/>
        <v>0.60000000000000142</v>
      </c>
      <c r="V85" s="126"/>
      <c r="W85" s="126"/>
    </row>
    <row r="86" spans="3:23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  <c r="K86" s="142" t="s">
        <v>140</v>
      </c>
      <c r="L86" s="143">
        <v>1.8</v>
      </c>
      <c r="M86" s="143">
        <f>ROUND(((DATA_DRAGONS_CONTENT!J12*L86)/DATA_DRAGONS_CONTENT!L12)/DATA_DRAGONS_CONTENT!K12,1)</f>
        <v>25.2</v>
      </c>
      <c r="N86" s="143">
        <f>ROUND(DATA_DRAGONS_CONTENT!N12/DATA_DRAGONS_CONTENT!O12,1)</f>
        <v>5</v>
      </c>
      <c r="O86" s="143">
        <f>ROUND(DATA_DRAGONS_CONTENT!N12/DATA_DRAGONS_CONTENT!P12,1)</f>
        <v>5.6</v>
      </c>
      <c r="P86" s="143">
        <v>100</v>
      </c>
      <c r="Q86" s="126"/>
      <c r="R86" s="135">
        <f t="shared" si="11"/>
        <v>0.9</v>
      </c>
      <c r="S86" s="126"/>
      <c r="T86" s="126"/>
      <c r="U86" s="135">
        <f t="shared" si="12"/>
        <v>0.19999999999999929</v>
      </c>
      <c r="V86" s="126"/>
      <c r="W86" s="126"/>
    </row>
    <row r="87" spans="3:23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  <c r="K87" s="142" t="s">
        <v>139</v>
      </c>
      <c r="L87" s="143">
        <v>1.8</v>
      </c>
      <c r="M87" s="143">
        <f>ROUND(((DATA_DRAGONS_CONTENT!J13*L87)/DATA_DRAGONS_CONTENT!L13)/DATA_DRAGONS_CONTENT!K13,1)</f>
        <v>26.2</v>
      </c>
      <c r="N87" s="143">
        <f>ROUND(DATA_DRAGONS_CONTENT!N13/DATA_DRAGONS_CONTENT!O13,1)</f>
        <v>2</v>
      </c>
      <c r="O87" s="143">
        <f>ROUND(DATA_DRAGONS_CONTENT!N13/DATA_DRAGONS_CONTENT!P13,1)</f>
        <v>2.9</v>
      </c>
      <c r="P87" s="143">
        <v>100</v>
      </c>
      <c r="Q87" s="126"/>
      <c r="R87" s="135">
        <f t="shared" si="11"/>
        <v>0.7</v>
      </c>
      <c r="S87" s="126"/>
      <c r="T87" s="126"/>
      <c r="U87" s="135">
        <f t="shared" si="12"/>
        <v>1</v>
      </c>
      <c r="V87" s="126"/>
      <c r="W87" s="126"/>
    </row>
    <row r="88" spans="3:23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  <c r="K88" s="144" t="s">
        <v>141</v>
      </c>
      <c r="L88" s="145">
        <v>1.8</v>
      </c>
      <c r="M88" s="145">
        <f>ROUND(((DATA_DRAGONS_CONTENT!J14*L88)/DATA_DRAGONS_CONTENT!L14)/DATA_DRAGONS_CONTENT!K14,1)</f>
        <v>27.4</v>
      </c>
      <c r="N88" s="145">
        <f>ROUND(DATA_DRAGONS_CONTENT!N14/DATA_DRAGONS_CONTENT!O14,1)</f>
        <v>3</v>
      </c>
      <c r="O88" s="145">
        <f>ROUND(DATA_DRAGONS_CONTENT!N14/DATA_DRAGONS_CONTENT!P14,1)</f>
        <v>2.9</v>
      </c>
      <c r="P88" s="145">
        <v>100</v>
      </c>
      <c r="Q88" s="126"/>
      <c r="R88" s="146">
        <f t="shared" si="11"/>
        <v>1</v>
      </c>
      <c r="S88" s="126"/>
      <c r="T88" s="126"/>
      <c r="U88" s="146">
        <f t="shared" si="12"/>
        <v>1.1999999999999993</v>
      </c>
      <c r="V88" s="126"/>
      <c r="W88" s="126"/>
    </row>
    <row r="89" spans="3:23" x14ac:dyDescent="0.25">
      <c r="C89">
        <f t="shared" si="10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</row>
    <row r="90" spans="3:23" x14ac:dyDescent="0.25">
      <c r="C90">
        <f t="shared" si="10"/>
        <v>67</v>
      </c>
      <c r="E90">
        <f t="shared" si="13"/>
        <v>1.5525</v>
      </c>
      <c r="G90">
        <f t="shared" ref="G90:G153" si="14">G89-E90</f>
        <v>23.314999999999987</v>
      </c>
      <c r="I90" s="28"/>
      <c r="N90" s="1" t="s">
        <v>7311</v>
      </c>
    </row>
    <row r="91" spans="3:23" x14ac:dyDescent="0.25">
      <c r="C91">
        <f t="shared" si="10"/>
        <v>68</v>
      </c>
      <c r="E91">
        <f t="shared" si="13"/>
        <v>1.56</v>
      </c>
      <c r="G91">
        <f t="shared" si="14"/>
        <v>21.754999999999988</v>
      </c>
      <c r="I91" s="28"/>
      <c r="L91" s="2" t="s">
        <v>7332</v>
      </c>
      <c r="M91" s="2" t="s">
        <v>175</v>
      </c>
      <c r="N91" s="2" t="s">
        <v>191</v>
      </c>
      <c r="O91" s="2" t="s">
        <v>177</v>
      </c>
      <c r="P91" s="2" t="s">
        <v>7331</v>
      </c>
      <c r="R91" s="17" t="s">
        <v>190</v>
      </c>
      <c r="U91" s="1" t="s">
        <v>176</v>
      </c>
    </row>
    <row r="92" spans="3:23" x14ac:dyDescent="0.25">
      <c r="C92">
        <f t="shared" si="10"/>
        <v>69</v>
      </c>
      <c r="E92">
        <f t="shared" si="13"/>
        <v>1.5674999999999999</v>
      </c>
      <c r="G92">
        <f t="shared" si="14"/>
        <v>20.187499999999989</v>
      </c>
      <c r="I92" s="28"/>
      <c r="K92" s="3" t="s">
        <v>132</v>
      </c>
      <c r="L92" s="10">
        <v>2</v>
      </c>
      <c r="M92" s="10">
        <f>ROUND(((DATA_DRAGONS_CONTENT!J5*L92)/DATA_DRAGONS_CONTENT!L5)/DATA_DRAGONS_CONTENT!K5,1)</f>
        <v>18.399999999999999</v>
      </c>
      <c r="N92" s="10">
        <v>2.5</v>
      </c>
      <c r="O92" s="10">
        <v>3.6</v>
      </c>
      <c r="P92" s="10">
        <f>40*2.5</f>
        <v>100</v>
      </c>
      <c r="R92" s="35">
        <f>ROUND(N92/O92,1)</f>
        <v>0.7</v>
      </c>
      <c r="U92" s="35">
        <v>0</v>
      </c>
    </row>
    <row r="93" spans="3:23" x14ac:dyDescent="0.25">
      <c r="C93">
        <f t="shared" si="10"/>
        <v>70</v>
      </c>
      <c r="E93">
        <f t="shared" si="13"/>
        <v>1.5750000000000002</v>
      </c>
      <c r="G93">
        <f t="shared" si="14"/>
        <v>18.61249999999999</v>
      </c>
      <c r="I93" s="28"/>
      <c r="K93" s="5" t="s">
        <v>133</v>
      </c>
      <c r="L93" s="11">
        <v>1.7</v>
      </c>
      <c r="M93" s="11">
        <f>ROUND(((DATA_DRAGONS_CONTENT!J6*L93)/DATA_DRAGONS_CONTENT!L6)/DATA_DRAGONS_CONTENT!K6,1)</f>
        <v>17.899999999999999</v>
      </c>
      <c r="N93" s="11">
        <v>5.0999999999999996</v>
      </c>
      <c r="O93" s="11">
        <v>10</v>
      </c>
      <c r="P93" s="11">
        <v>100</v>
      </c>
      <c r="R93" s="36">
        <f t="shared" ref="R93:R94" si="15">ROUND(N93/O93,1)</f>
        <v>0.5</v>
      </c>
      <c r="U93" s="36">
        <f t="shared" ref="U93:U101" si="16">M93-M92</f>
        <v>-0.5</v>
      </c>
    </row>
    <row r="94" spans="3:23" x14ac:dyDescent="0.25">
      <c r="C94">
        <f t="shared" si="10"/>
        <v>71</v>
      </c>
      <c r="E94">
        <f t="shared" si="13"/>
        <v>1.5825</v>
      </c>
      <c r="G94">
        <f t="shared" si="14"/>
        <v>17.02999999999999</v>
      </c>
      <c r="I94" s="28"/>
      <c r="K94" s="6" t="s">
        <v>135</v>
      </c>
      <c r="L94" s="12">
        <v>2.1</v>
      </c>
      <c r="M94" s="12">
        <f>ROUND(((DATA_DRAGONS_CONTENT!J7*L94)/DATA_DRAGONS_CONTENT!L7)/DATA_DRAGONS_CONTENT!K7,1)</f>
        <v>24.1</v>
      </c>
      <c r="N94" s="12">
        <v>2.5</v>
      </c>
      <c r="O94" s="12">
        <v>7.1</v>
      </c>
      <c r="P94" s="12">
        <v>100</v>
      </c>
      <c r="R94" s="36">
        <f t="shared" si="15"/>
        <v>0.4</v>
      </c>
      <c r="U94" s="36">
        <f t="shared" si="16"/>
        <v>6.2000000000000028</v>
      </c>
    </row>
    <row r="95" spans="3:23" x14ac:dyDescent="0.25">
      <c r="C95">
        <f t="shared" si="10"/>
        <v>72</v>
      </c>
      <c r="E95">
        <f t="shared" si="13"/>
        <v>1.59</v>
      </c>
      <c r="G95">
        <f t="shared" si="14"/>
        <v>15.439999999999991</v>
      </c>
      <c r="I95" s="28"/>
      <c r="K95" s="6" t="s">
        <v>134</v>
      </c>
      <c r="L95" s="12">
        <v>1.3</v>
      </c>
      <c r="M95" s="12">
        <f>ROUND(((DATA_DRAGONS_CONTENT!J8*L95)/DATA_DRAGONS_CONTENT!L8)/DATA_DRAGONS_CONTENT!K8,1)</f>
        <v>16.5</v>
      </c>
      <c r="N95" s="12">
        <v>5.5</v>
      </c>
      <c r="O95" s="12">
        <v>4.5</v>
      </c>
      <c r="P95" s="12">
        <v>100</v>
      </c>
      <c r="R95" s="36">
        <f>ROUND(N95/O95,1)</f>
        <v>1.2</v>
      </c>
      <c r="U95" s="36">
        <f t="shared" si="16"/>
        <v>-7.6000000000000014</v>
      </c>
    </row>
    <row r="96" spans="3:23" x14ac:dyDescent="0.25">
      <c r="C96">
        <f t="shared" si="10"/>
        <v>73</v>
      </c>
      <c r="E96">
        <f t="shared" si="13"/>
        <v>1.5975000000000001</v>
      </c>
      <c r="G96">
        <f t="shared" si="14"/>
        <v>13.84249999999999</v>
      </c>
      <c r="I96" s="28"/>
      <c r="K96" s="7" t="s">
        <v>137</v>
      </c>
      <c r="L96" s="13">
        <v>1.4</v>
      </c>
      <c r="M96" s="13">
        <f>ROUND(((DATA_DRAGONS_CONTENT!J9*L96)/DATA_DRAGONS_CONTENT!L9)/DATA_DRAGONS_CONTENT!K9,1)</f>
        <v>18.399999999999999</v>
      </c>
      <c r="N96" s="13">
        <v>3.2</v>
      </c>
      <c r="O96" s="13">
        <v>2.9</v>
      </c>
      <c r="P96" s="13">
        <v>100</v>
      </c>
      <c r="R96" s="36">
        <f t="shared" ref="R96:R97" si="17">ROUND(N96/O96,1)</f>
        <v>1.1000000000000001</v>
      </c>
      <c r="U96" s="36">
        <f t="shared" si="16"/>
        <v>1.8999999999999986</v>
      </c>
    </row>
    <row r="97" spans="3:23" x14ac:dyDescent="0.25">
      <c r="C97">
        <f t="shared" si="10"/>
        <v>74</v>
      </c>
      <c r="E97">
        <f t="shared" si="13"/>
        <v>1.605</v>
      </c>
      <c r="G97">
        <f t="shared" si="14"/>
        <v>12.23749999999999</v>
      </c>
      <c r="I97" s="28"/>
      <c r="K97" s="7" t="s">
        <v>136</v>
      </c>
      <c r="L97" s="13">
        <v>2.1</v>
      </c>
      <c r="M97" s="13">
        <f>ROUND(((DATA_DRAGONS_CONTENT!J10*L97)/DATA_DRAGONS_CONTENT!L10)/DATA_DRAGONS_CONTENT!K10,1)</f>
        <v>28.5</v>
      </c>
      <c r="N97" s="13">
        <v>2</v>
      </c>
      <c r="O97" s="13">
        <v>6.9</v>
      </c>
      <c r="P97" s="13">
        <v>100</v>
      </c>
      <c r="R97" s="36">
        <f t="shared" si="17"/>
        <v>0.3</v>
      </c>
      <c r="U97" s="36">
        <f t="shared" si="16"/>
        <v>10.100000000000001</v>
      </c>
    </row>
    <row r="98" spans="3:23" x14ac:dyDescent="0.25">
      <c r="C98">
        <f t="shared" si="10"/>
        <v>75</v>
      </c>
      <c r="E98">
        <f t="shared" si="13"/>
        <v>1.6125</v>
      </c>
      <c r="G98">
        <f t="shared" si="14"/>
        <v>10.624999999999989</v>
      </c>
      <c r="I98" s="28"/>
      <c r="K98" s="8" t="s">
        <v>138</v>
      </c>
      <c r="L98" s="14">
        <v>1.6</v>
      </c>
      <c r="M98" s="14">
        <f>ROUND(((DATA_DRAGONS_CONTENT!J11*L98)/DATA_DRAGONS_CONTENT!L11)/DATA_DRAGONS_CONTENT!K11,1)</f>
        <v>22.2</v>
      </c>
      <c r="N98" s="14">
        <v>3.5</v>
      </c>
      <c r="O98" s="14">
        <v>6</v>
      </c>
      <c r="P98" s="14">
        <v>100</v>
      </c>
      <c r="R98" s="36">
        <f>ROUND(N98/O98,1)</f>
        <v>0.6</v>
      </c>
      <c r="U98" s="36">
        <f t="shared" si="16"/>
        <v>-6.3000000000000007</v>
      </c>
    </row>
    <row r="99" spans="3:23" x14ac:dyDescent="0.25">
      <c r="C99">
        <f t="shared" si="10"/>
        <v>76</v>
      </c>
      <c r="E99">
        <f t="shared" si="13"/>
        <v>1.62</v>
      </c>
      <c r="G99">
        <f t="shared" si="14"/>
        <v>9.0049999999999883</v>
      </c>
      <c r="I99" s="28"/>
      <c r="K99" s="9" t="s">
        <v>140</v>
      </c>
      <c r="L99" s="15">
        <v>1.4</v>
      </c>
      <c r="M99" s="15">
        <f>ROUND(((DATA_DRAGONS_CONTENT!J12*L99)/DATA_DRAGONS_CONTENT!L12)/DATA_DRAGONS_CONTENT!K12,1)</f>
        <v>19.600000000000001</v>
      </c>
      <c r="N99" s="15">
        <v>5.0999999999999996</v>
      </c>
      <c r="O99" s="15">
        <v>5.5</v>
      </c>
      <c r="P99" s="15">
        <v>100</v>
      </c>
      <c r="R99" s="36">
        <f t="shared" ref="R99:R101" si="18">ROUND(N99/O99,1)</f>
        <v>0.9</v>
      </c>
      <c r="U99" s="36">
        <f t="shared" si="16"/>
        <v>-2.5999999999999979</v>
      </c>
    </row>
    <row r="100" spans="3:23" x14ac:dyDescent="0.25">
      <c r="C100">
        <f t="shared" si="10"/>
        <v>77</v>
      </c>
      <c r="E100">
        <f t="shared" si="13"/>
        <v>1.6274999999999999</v>
      </c>
      <c r="G100">
        <f t="shared" si="14"/>
        <v>7.3774999999999888</v>
      </c>
      <c r="I100" s="28"/>
      <c r="K100" s="9" t="s">
        <v>139</v>
      </c>
      <c r="L100" s="15">
        <v>1.6</v>
      </c>
      <c r="M100" s="15">
        <f>ROUND(((DATA_DRAGONS_CONTENT!J13*L100)/DATA_DRAGONS_CONTENT!L13)/DATA_DRAGONS_CONTENT!K13,1)</f>
        <v>23.3</v>
      </c>
      <c r="N100" s="15">
        <v>2</v>
      </c>
      <c r="O100" s="15">
        <v>2.9</v>
      </c>
      <c r="P100" s="15">
        <v>100</v>
      </c>
      <c r="R100" s="36">
        <f t="shared" si="18"/>
        <v>0.7</v>
      </c>
      <c r="U100" s="36">
        <f t="shared" si="16"/>
        <v>3.6999999999999993</v>
      </c>
    </row>
    <row r="101" spans="3:23" x14ac:dyDescent="0.25">
      <c r="C101">
        <f t="shared" si="10"/>
        <v>78</v>
      </c>
      <c r="E101">
        <f t="shared" si="13"/>
        <v>1.635</v>
      </c>
      <c r="G101">
        <f t="shared" si="14"/>
        <v>5.7424999999999891</v>
      </c>
      <c r="I101" s="28"/>
      <c r="K101" s="4" t="s">
        <v>141</v>
      </c>
      <c r="L101" s="16">
        <v>1.4</v>
      </c>
      <c r="M101" s="16">
        <f>ROUND(((DATA_DRAGONS_CONTENT!J14*L101)/DATA_DRAGONS_CONTENT!L14)/DATA_DRAGONS_CONTENT!K14,1)</f>
        <v>21.3</v>
      </c>
      <c r="N101" s="16">
        <v>3</v>
      </c>
      <c r="O101" s="16">
        <v>2.9</v>
      </c>
      <c r="P101" s="16">
        <v>100</v>
      </c>
      <c r="R101" s="18">
        <f t="shared" si="18"/>
        <v>1</v>
      </c>
      <c r="U101" s="18">
        <f t="shared" si="16"/>
        <v>-2</v>
      </c>
    </row>
    <row r="102" spans="3:23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23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  <c r="L103" s="1" t="s">
        <v>7312</v>
      </c>
      <c r="N103" s="1" t="s">
        <v>7322</v>
      </c>
      <c r="O103" s="1" t="s">
        <v>7325</v>
      </c>
      <c r="Q103" s="1" t="s">
        <v>7329</v>
      </c>
      <c r="S103" s="1" t="s">
        <v>7330</v>
      </c>
    </row>
    <row r="104" spans="3:23" x14ac:dyDescent="0.25">
      <c r="C104">
        <f t="shared" ref="C104:C134" si="19">C103+1</f>
        <v>81</v>
      </c>
      <c r="E104">
        <f t="shared" si="13"/>
        <v>1.6575</v>
      </c>
      <c r="G104">
        <f t="shared" si="14"/>
        <v>0.7924999999999891</v>
      </c>
      <c r="I104" s="28"/>
      <c r="K104" s="3" t="s">
        <v>132</v>
      </c>
      <c r="L104" t="s">
        <v>7314</v>
      </c>
      <c r="N104" t="s">
        <v>7314</v>
      </c>
      <c r="O104" t="s">
        <v>7314</v>
      </c>
      <c r="Q104" s="1">
        <f t="shared" ref="Q104:Q113" si="20">ROUND(P92/N92,0)</f>
        <v>40</v>
      </c>
      <c r="S104" s="1">
        <f>ROUND(P92/O92,0)</f>
        <v>28</v>
      </c>
      <c r="U104" s="66" t="s">
        <v>7315</v>
      </c>
      <c r="V104" s="86"/>
      <c r="W104" s="87"/>
    </row>
    <row r="105" spans="3:23" x14ac:dyDescent="0.25">
      <c r="C105">
        <f t="shared" si="19"/>
        <v>82</v>
      </c>
      <c r="E105">
        <f t="shared" si="13"/>
        <v>1.665</v>
      </c>
      <c r="G105">
        <f t="shared" si="14"/>
        <v>-0.87250000000001093</v>
      </c>
      <c r="I105" s="28"/>
      <c r="K105" s="5" t="s">
        <v>133</v>
      </c>
      <c r="L105" t="s">
        <v>7314</v>
      </c>
      <c r="N105" t="s">
        <v>7313</v>
      </c>
      <c r="O105" s="124" t="s">
        <v>654</v>
      </c>
      <c r="Q105" s="1">
        <f t="shared" si="20"/>
        <v>20</v>
      </c>
      <c r="S105" s="1">
        <f t="shared" ref="S105:S113" si="21">ROUND(P93/O93,0)</f>
        <v>10</v>
      </c>
      <c r="U105" s="125"/>
      <c r="V105" s="23" t="s">
        <v>7318</v>
      </c>
      <c r="W105" s="89"/>
    </row>
    <row r="106" spans="3:23" x14ac:dyDescent="0.25">
      <c r="C106">
        <f t="shared" si="19"/>
        <v>83</v>
      </c>
      <c r="E106">
        <f t="shared" si="13"/>
        <v>1.6724999999999999</v>
      </c>
      <c r="G106">
        <f t="shared" si="14"/>
        <v>-2.5450000000000106</v>
      </c>
      <c r="I106" s="28"/>
      <c r="K106" s="6" t="s">
        <v>135</v>
      </c>
      <c r="L106" t="s">
        <v>7313</v>
      </c>
      <c r="N106" t="s">
        <v>7314</v>
      </c>
      <c r="O106" s="124" t="s">
        <v>654</v>
      </c>
      <c r="Q106" s="1">
        <f t="shared" si="20"/>
        <v>40</v>
      </c>
      <c r="S106" s="1">
        <f t="shared" si="21"/>
        <v>14</v>
      </c>
      <c r="T106" s="1"/>
      <c r="U106" s="88"/>
      <c r="V106" s="23" t="s">
        <v>7317</v>
      </c>
      <c r="W106" s="89"/>
    </row>
    <row r="107" spans="3:23" x14ac:dyDescent="0.25">
      <c r="C107">
        <f t="shared" si="19"/>
        <v>84</v>
      </c>
      <c r="E107">
        <f t="shared" si="13"/>
        <v>1.6800000000000002</v>
      </c>
      <c r="G107">
        <f t="shared" si="14"/>
        <v>-4.2250000000000103</v>
      </c>
      <c r="I107" s="28"/>
      <c r="K107" s="6" t="s">
        <v>134</v>
      </c>
      <c r="L107" t="s">
        <v>654</v>
      </c>
      <c r="N107" t="s">
        <v>7313</v>
      </c>
      <c r="O107" s="124" t="s">
        <v>7314</v>
      </c>
      <c r="Q107" s="1">
        <f t="shared" si="20"/>
        <v>18</v>
      </c>
      <c r="S107" s="1">
        <f>ROUND(P95/O95,0)</f>
        <v>22</v>
      </c>
      <c r="U107" s="88"/>
      <c r="V107" s="23" t="s">
        <v>7316</v>
      </c>
      <c r="W107" s="89"/>
    </row>
    <row r="108" spans="3:23" x14ac:dyDescent="0.25">
      <c r="C108">
        <f t="shared" si="19"/>
        <v>85</v>
      </c>
      <c r="E108">
        <f t="shared" si="13"/>
        <v>1.6875</v>
      </c>
      <c r="G108">
        <f t="shared" si="14"/>
        <v>-5.9125000000000103</v>
      </c>
      <c r="I108" s="28"/>
      <c r="K108" s="7" t="s">
        <v>137</v>
      </c>
      <c r="L108" t="s">
        <v>654</v>
      </c>
      <c r="N108" t="s">
        <v>7314</v>
      </c>
      <c r="O108" s="124" t="s">
        <v>7313</v>
      </c>
      <c r="Q108" s="1">
        <f t="shared" si="20"/>
        <v>31</v>
      </c>
      <c r="S108" s="1">
        <f t="shared" si="21"/>
        <v>34</v>
      </c>
      <c r="U108" s="88"/>
      <c r="V108" s="23"/>
      <c r="W108" s="89"/>
    </row>
    <row r="109" spans="3:23" x14ac:dyDescent="0.25">
      <c r="C109">
        <f t="shared" si="19"/>
        <v>86</v>
      </c>
      <c r="E109">
        <f t="shared" si="13"/>
        <v>1.6950000000000001</v>
      </c>
      <c r="G109">
        <f t="shared" si="14"/>
        <v>-7.6075000000000106</v>
      </c>
      <c r="I109" s="28"/>
      <c r="K109" s="7" t="s">
        <v>136</v>
      </c>
      <c r="L109" t="s">
        <v>7313</v>
      </c>
      <c r="N109" t="s">
        <v>654</v>
      </c>
      <c r="O109" s="124" t="s">
        <v>7314</v>
      </c>
      <c r="Q109" s="1">
        <f t="shared" si="20"/>
        <v>50</v>
      </c>
      <c r="S109" s="1">
        <f>ROUND(P97/O97,0)</f>
        <v>14</v>
      </c>
      <c r="U109" s="125" t="s">
        <v>7324</v>
      </c>
      <c r="V109" s="23"/>
      <c r="W109" s="89"/>
    </row>
    <row r="110" spans="3:23" x14ac:dyDescent="0.25">
      <c r="C110">
        <f t="shared" si="19"/>
        <v>87</v>
      </c>
      <c r="E110">
        <f t="shared" si="13"/>
        <v>1.7025000000000001</v>
      </c>
      <c r="G110">
        <f t="shared" si="14"/>
        <v>-9.3100000000000112</v>
      </c>
      <c r="I110" s="28"/>
      <c r="K110" s="8" t="s">
        <v>138</v>
      </c>
      <c r="L110" t="s">
        <v>7314</v>
      </c>
      <c r="N110" t="s">
        <v>7314</v>
      </c>
      <c r="O110" s="124" t="s">
        <v>7314</v>
      </c>
      <c r="Q110" s="1">
        <f t="shared" si="20"/>
        <v>29</v>
      </c>
      <c r="S110" s="1">
        <f t="shared" si="21"/>
        <v>17</v>
      </c>
      <c r="U110" s="88"/>
      <c r="V110" s="23" t="s">
        <v>7319</v>
      </c>
      <c r="W110" s="89"/>
    </row>
    <row r="111" spans="3:23" x14ac:dyDescent="0.25">
      <c r="C111">
        <f t="shared" si="19"/>
        <v>88</v>
      </c>
      <c r="E111">
        <f t="shared" si="13"/>
        <v>1.71</v>
      </c>
      <c r="G111">
        <f t="shared" si="14"/>
        <v>-11.02000000000001</v>
      </c>
      <c r="I111" s="28"/>
      <c r="K111" s="9" t="s">
        <v>140</v>
      </c>
      <c r="L111" t="s">
        <v>654</v>
      </c>
      <c r="N111" t="s">
        <v>7313</v>
      </c>
      <c r="O111" s="124" t="s">
        <v>7314</v>
      </c>
      <c r="Q111" s="1">
        <f t="shared" si="20"/>
        <v>20</v>
      </c>
      <c r="S111" s="1">
        <f>ROUND(P99/O99,0)</f>
        <v>18</v>
      </c>
      <c r="U111" s="88"/>
      <c r="V111" s="23" t="s">
        <v>7320</v>
      </c>
      <c r="W111" s="89"/>
    </row>
    <row r="112" spans="3:23" x14ac:dyDescent="0.25">
      <c r="C112">
        <f t="shared" si="19"/>
        <v>89</v>
      </c>
      <c r="E112">
        <f t="shared" si="13"/>
        <v>1.7175</v>
      </c>
      <c r="G112">
        <f t="shared" si="14"/>
        <v>-12.73750000000001</v>
      </c>
      <c r="I112" s="28"/>
      <c r="K112" s="9" t="s">
        <v>139</v>
      </c>
      <c r="L112" t="s">
        <v>7314</v>
      </c>
      <c r="N112" t="s">
        <v>654</v>
      </c>
      <c r="O112" s="124" t="s">
        <v>7313</v>
      </c>
      <c r="Q112" s="1">
        <f t="shared" si="20"/>
        <v>50</v>
      </c>
      <c r="S112" s="1">
        <f t="shared" si="21"/>
        <v>34</v>
      </c>
      <c r="U112" s="88"/>
      <c r="V112" s="23" t="s">
        <v>7321</v>
      </c>
      <c r="W112" s="89"/>
    </row>
    <row r="113" spans="3:23" x14ac:dyDescent="0.25">
      <c r="C113">
        <f t="shared" si="19"/>
        <v>90</v>
      </c>
      <c r="E113">
        <f t="shared" si="13"/>
        <v>1.7250000000000001</v>
      </c>
      <c r="G113">
        <f t="shared" si="14"/>
        <v>-14.462500000000009</v>
      </c>
      <c r="I113" s="28"/>
      <c r="K113" s="4" t="s">
        <v>141</v>
      </c>
      <c r="L113" t="s">
        <v>654</v>
      </c>
      <c r="N113" t="s">
        <v>7314</v>
      </c>
      <c r="O113" s="124" t="s">
        <v>7313</v>
      </c>
      <c r="Q113" s="1">
        <f t="shared" si="20"/>
        <v>33</v>
      </c>
      <c r="S113" s="1">
        <f t="shared" si="21"/>
        <v>34</v>
      </c>
      <c r="U113" s="88"/>
      <c r="V113" s="23"/>
      <c r="W113" s="89"/>
    </row>
    <row r="114" spans="3:23" x14ac:dyDescent="0.25">
      <c r="C114">
        <f t="shared" si="19"/>
        <v>91</v>
      </c>
      <c r="E114">
        <f t="shared" si="13"/>
        <v>1.7324999999999999</v>
      </c>
      <c r="G114">
        <f t="shared" si="14"/>
        <v>-16.195000000000007</v>
      </c>
      <c r="I114" s="28"/>
      <c r="U114" s="125" t="s">
        <v>7323</v>
      </c>
      <c r="V114" s="23"/>
      <c r="W114" s="89"/>
    </row>
    <row r="115" spans="3:23" x14ac:dyDescent="0.25">
      <c r="C115">
        <f t="shared" si="19"/>
        <v>92</v>
      </c>
      <c r="E115">
        <f t="shared" si="13"/>
        <v>1.74</v>
      </c>
      <c r="G115">
        <f t="shared" si="14"/>
        <v>-17.935000000000006</v>
      </c>
      <c r="I115" s="28"/>
      <c r="U115" s="88"/>
      <c r="V115" s="23" t="s">
        <v>7326</v>
      </c>
      <c r="W115" s="89"/>
    </row>
    <row r="116" spans="3:23" x14ac:dyDescent="0.25">
      <c r="C116">
        <f t="shared" si="19"/>
        <v>93</v>
      </c>
      <c r="E116">
        <f t="shared" si="13"/>
        <v>1.7475000000000001</v>
      </c>
      <c r="G116">
        <f t="shared" si="14"/>
        <v>-19.682500000000005</v>
      </c>
      <c r="I116" s="28"/>
      <c r="U116" s="88"/>
      <c r="V116" s="23" t="s">
        <v>7327</v>
      </c>
      <c r="W116" s="89"/>
    </row>
    <row r="117" spans="3:23" x14ac:dyDescent="0.25">
      <c r="C117">
        <f t="shared" si="19"/>
        <v>94</v>
      </c>
      <c r="E117">
        <f t="shared" si="13"/>
        <v>1.7549999999999999</v>
      </c>
      <c r="G117">
        <f t="shared" si="14"/>
        <v>-21.437500000000004</v>
      </c>
      <c r="I117" s="28"/>
      <c r="U117" s="90"/>
      <c r="V117" s="91" t="s">
        <v>7328</v>
      </c>
      <c r="W117" s="92"/>
    </row>
    <row r="118" spans="3:23" x14ac:dyDescent="0.25">
      <c r="C118">
        <f t="shared" si="19"/>
        <v>95</v>
      </c>
      <c r="E118">
        <f t="shared" si="13"/>
        <v>1.7625000000000002</v>
      </c>
      <c r="G118">
        <f t="shared" si="14"/>
        <v>-23.200000000000003</v>
      </c>
      <c r="I118" s="28"/>
      <c r="K118" s="1"/>
    </row>
    <row r="119" spans="3:23" x14ac:dyDescent="0.25">
      <c r="C119">
        <f t="shared" si="19"/>
        <v>96</v>
      </c>
      <c r="E119">
        <f t="shared" si="13"/>
        <v>1.77</v>
      </c>
      <c r="G119">
        <f t="shared" si="14"/>
        <v>-24.970000000000002</v>
      </c>
      <c r="I119" s="28"/>
      <c r="K119" s="1"/>
      <c r="M119" s="1"/>
    </row>
    <row r="120" spans="3:23" x14ac:dyDescent="0.25">
      <c r="C120">
        <f t="shared" si="19"/>
        <v>97</v>
      </c>
      <c r="E120">
        <f t="shared" si="13"/>
        <v>1.7774999999999999</v>
      </c>
      <c r="G120">
        <f t="shared" si="14"/>
        <v>-26.747500000000002</v>
      </c>
      <c r="I120" s="28"/>
    </row>
    <row r="121" spans="3:23" x14ac:dyDescent="0.25">
      <c r="C121">
        <f t="shared" si="19"/>
        <v>98</v>
      </c>
      <c r="E121">
        <f t="shared" si="13"/>
        <v>1.7850000000000001</v>
      </c>
      <c r="G121">
        <f t="shared" si="14"/>
        <v>-28.532500000000002</v>
      </c>
      <c r="I121" s="28"/>
    </row>
    <row r="122" spans="3:23" x14ac:dyDescent="0.25">
      <c r="C122">
        <f t="shared" si="19"/>
        <v>99</v>
      </c>
      <c r="E122">
        <f t="shared" si="13"/>
        <v>1.7925</v>
      </c>
      <c r="G122">
        <f t="shared" si="14"/>
        <v>-30.325000000000003</v>
      </c>
      <c r="I122" s="28"/>
    </row>
    <row r="123" spans="3:23" x14ac:dyDescent="0.25">
      <c r="C123">
        <f t="shared" si="19"/>
        <v>100</v>
      </c>
      <c r="E123">
        <f t="shared" si="13"/>
        <v>1.8</v>
      </c>
      <c r="G123">
        <f t="shared" si="14"/>
        <v>-32.125</v>
      </c>
      <c r="I123" s="28"/>
    </row>
    <row r="124" spans="3:23" x14ac:dyDescent="0.25">
      <c r="C124">
        <f t="shared" si="19"/>
        <v>101</v>
      </c>
      <c r="E124">
        <f t="shared" si="13"/>
        <v>1.8075000000000001</v>
      </c>
      <c r="G124">
        <f t="shared" si="14"/>
        <v>-33.932499999999997</v>
      </c>
      <c r="I124" s="28"/>
    </row>
    <row r="125" spans="3:23" x14ac:dyDescent="0.25">
      <c r="C125">
        <f t="shared" si="19"/>
        <v>102</v>
      </c>
      <c r="E125">
        <f t="shared" si="13"/>
        <v>1.8149999999999999</v>
      </c>
      <c r="G125">
        <f t="shared" si="14"/>
        <v>-35.747499999999995</v>
      </c>
      <c r="I125" s="28"/>
    </row>
    <row r="126" spans="3:23" x14ac:dyDescent="0.25">
      <c r="C126">
        <f t="shared" si="19"/>
        <v>103</v>
      </c>
      <c r="E126">
        <f t="shared" si="13"/>
        <v>1.8225</v>
      </c>
      <c r="G126">
        <f t="shared" si="14"/>
        <v>-37.569999999999993</v>
      </c>
      <c r="I126" s="28"/>
    </row>
    <row r="127" spans="3:23" x14ac:dyDescent="0.25">
      <c r="C127">
        <f t="shared" si="19"/>
        <v>104</v>
      </c>
      <c r="E127">
        <f t="shared" si="13"/>
        <v>1.83</v>
      </c>
      <c r="G127">
        <f t="shared" si="14"/>
        <v>-39.399999999999991</v>
      </c>
      <c r="I127" s="28"/>
    </row>
    <row r="128" spans="3:23" x14ac:dyDescent="0.25">
      <c r="C128">
        <f t="shared" si="19"/>
        <v>105</v>
      </c>
      <c r="E128">
        <f t="shared" si="13"/>
        <v>1.8374999999999999</v>
      </c>
      <c r="G128">
        <f t="shared" si="14"/>
        <v>-41.23749999999999</v>
      </c>
      <c r="I128" s="28"/>
    </row>
    <row r="129" spans="3:9" x14ac:dyDescent="0.25">
      <c r="C129">
        <f t="shared" si="19"/>
        <v>106</v>
      </c>
      <c r="E129">
        <f t="shared" si="13"/>
        <v>1.845</v>
      </c>
      <c r="G129">
        <f t="shared" si="14"/>
        <v>-43.082499999999989</v>
      </c>
      <c r="I129" s="28"/>
    </row>
    <row r="130" spans="3:9" x14ac:dyDescent="0.25">
      <c r="C130">
        <f t="shared" si="19"/>
        <v>107</v>
      </c>
      <c r="E130">
        <f t="shared" si="13"/>
        <v>1.8525</v>
      </c>
      <c r="G130">
        <f t="shared" si="14"/>
        <v>-44.934999999999988</v>
      </c>
      <c r="I130" s="28"/>
    </row>
    <row r="131" spans="3:9" x14ac:dyDescent="0.25">
      <c r="C131">
        <f t="shared" si="19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9" x14ac:dyDescent="0.25">
      <c r="C132">
        <f t="shared" si="19"/>
        <v>109</v>
      </c>
      <c r="E132">
        <f t="shared" si="13"/>
        <v>1.8675000000000002</v>
      </c>
      <c r="G132">
        <f t="shared" si="14"/>
        <v>-48.662499999999987</v>
      </c>
      <c r="I132" s="28"/>
    </row>
    <row r="133" spans="3:9" x14ac:dyDescent="0.25">
      <c r="C133">
        <f t="shared" si="19"/>
        <v>110</v>
      </c>
      <c r="E133">
        <f t="shared" si="13"/>
        <v>1.875</v>
      </c>
      <c r="G133">
        <f t="shared" si="14"/>
        <v>-50.537499999999987</v>
      </c>
      <c r="I133" s="28"/>
    </row>
    <row r="134" spans="3:9" x14ac:dyDescent="0.25">
      <c r="C134">
        <f t="shared" si="19"/>
        <v>111</v>
      </c>
      <c r="E134">
        <f t="shared" si="13"/>
        <v>1.8825000000000001</v>
      </c>
      <c r="G134">
        <f t="shared" si="14"/>
        <v>-52.419999999999987</v>
      </c>
      <c r="I134" s="28"/>
    </row>
    <row r="135" spans="3:9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</row>
    <row r="136" spans="3:9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</row>
    <row r="137" spans="3:9" x14ac:dyDescent="0.25">
      <c r="C137">
        <f t="shared" ref="C137:C172" si="22">C136+1</f>
        <v>114</v>
      </c>
      <c r="E137">
        <f t="shared" si="13"/>
        <v>1.905</v>
      </c>
      <c r="G137">
        <f t="shared" si="14"/>
        <v>-58.11249999999999</v>
      </c>
      <c r="I137" s="28"/>
    </row>
    <row r="138" spans="3:9" x14ac:dyDescent="0.25">
      <c r="C138">
        <f t="shared" si="22"/>
        <v>115</v>
      </c>
      <c r="E138">
        <f t="shared" si="13"/>
        <v>1.9125000000000001</v>
      </c>
      <c r="G138">
        <f t="shared" si="14"/>
        <v>-60.024999999999991</v>
      </c>
      <c r="I138" s="28"/>
    </row>
    <row r="139" spans="3:9" x14ac:dyDescent="0.25">
      <c r="C139">
        <f t="shared" si="22"/>
        <v>116</v>
      </c>
      <c r="E139">
        <f t="shared" si="13"/>
        <v>1.92</v>
      </c>
      <c r="G139">
        <f t="shared" si="14"/>
        <v>-61.944999999999993</v>
      </c>
      <c r="I139" s="28"/>
    </row>
    <row r="140" spans="3:9" x14ac:dyDescent="0.25">
      <c r="C140">
        <f t="shared" si="22"/>
        <v>117</v>
      </c>
      <c r="E140">
        <f t="shared" si="13"/>
        <v>1.9275</v>
      </c>
      <c r="G140">
        <f t="shared" si="14"/>
        <v>-63.872499999999995</v>
      </c>
      <c r="I140" s="28"/>
    </row>
    <row r="141" spans="3:9" x14ac:dyDescent="0.25">
      <c r="C141">
        <f t="shared" si="22"/>
        <v>118</v>
      </c>
      <c r="E141">
        <f t="shared" si="13"/>
        <v>1.9350000000000001</v>
      </c>
      <c r="G141">
        <f t="shared" si="14"/>
        <v>-65.80749999999999</v>
      </c>
      <c r="I141" s="28"/>
    </row>
    <row r="142" spans="3:9" x14ac:dyDescent="0.25">
      <c r="C142">
        <f t="shared" si="22"/>
        <v>119</v>
      </c>
      <c r="E142">
        <f t="shared" si="13"/>
        <v>1.9424999999999999</v>
      </c>
      <c r="G142">
        <f t="shared" si="14"/>
        <v>-67.749999999999986</v>
      </c>
      <c r="I142" s="28"/>
    </row>
    <row r="143" spans="3:9" x14ac:dyDescent="0.25">
      <c r="C143">
        <f t="shared" si="22"/>
        <v>120</v>
      </c>
      <c r="E143">
        <f t="shared" si="13"/>
        <v>1.95</v>
      </c>
      <c r="G143">
        <f t="shared" si="14"/>
        <v>-69.699999999999989</v>
      </c>
      <c r="I143" s="28"/>
    </row>
    <row r="144" spans="3:9" x14ac:dyDescent="0.25">
      <c r="C144">
        <f t="shared" si="22"/>
        <v>121</v>
      </c>
      <c r="E144">
        <f t="shared" si="13"/>
        <v>1.9575</v>
      </c>
      <c r="G144">
        <f t="shared" si="14"/>
        <v>-71.657499999999985</v>
      </c>
      <c r="I144" s="28"/>
    </row>
    <row r="145" spans="3:9" x14ac:dyDescent="0.25">
      <c r="C145">
        <f t="shared" si="22"/>
        <v>122</v>
      </c>
      <c r="E145">
        <f t="shared" si="13"/>
        <v>1.9649999999999999</v>
      </c>
      <c r="G145">
        <f t="shared" si="14"/>
        <v>-73.622499999999988</v>
      </c>
      <c r="I145" s="28"/>
    </row>
    <row r="146" spans="3:9" x14ac:dyDescent="0.25">
      <c r="C146">
        <f t="shared" si="22"/>
        <v>123</v>
      </c>
      <c r="E146">
        <f t="shared" si="13"/>
        <v>1.9725000000000001</v>
      </c>
      <c r="G146">
        <f t="shared" si="14"/>
        <v>-75.594999999999985</v>
      </c>
      <c r="I146" s="28"/>
    </row>
    <row r="147" spans="3:9" x14ac:dyDescent="0.25">
      <c r="C147">
        <f t="shared" si="22"/>
        <v>124</v>
      </c>
      <c r="E147">
        <f t="shared" si="13"/>
        <v>1.98</v>
      </c>
      <c r="G147">
        <f t="shared" si="14"/>
        <v>-77.574999999999989</v>
      </c>
      <c r="I147" s="28"/>
    </row>
    <row r="148" spans="3:9" x14ac:dyDescent="0.25">
      <c r="C148">
        <f t="shared" si="22"/>
        <v>125</v>
      </c>
      <c r="E148">
        <f t="shared" si="13"/>
        <v>1.9875</v>
      </c>
      <c r="G148">
        <f t="shared" si="14"/>
        <v>-79.562499999999986</v>
      </c>
      <c r="I148" s="28"/>
    </row>
    <row r="149" spans="3:9" x14ac:dyDescent="0.25">
      <c r="C149">
        <f t="shared" si="22"/>
        <v>126</v>
      </c>
      <c r="E149">
        <f t="shared" si="13"/>
        <v>1.9950000000000001</v>
      </c>
      <c r="G149">
        <f t="shared" si="14"/>
        <v>-81.55749999999999</v>
      </c>
      <c r="I149" s="28"/>
    </row>
    <row r="150" spans="3:9" x14ac:dyDescent="0.25">
      <c r="C150">
        <f t="shared" si="22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9" x14ac:dyDescent="0.25">
      <c r="C151">
        <f t="shared" si="22"/>
        <v>128</v>
      </c>
      <c r="E151">
        <f t="shared" si="13"/>
        <v>2.0099999999999998</v>
      </c>
      <c r="G151">
        <f t="shared" si="14"/>
        <v>-85.57</v>
      </c>
      <c r="I151" s="28"/>
    </row>
    <row r="152" spans="3:9" x14ac:dyDescent="0.25">
      <c r="C152">
        <f t="shared" si="22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9" x14ac:dyDescent="0.25">
      <c r="C153">
        <f t="shared" si="22"/>
        <v>130</v>
      </c>
      <c r="E153">
        <f t="shared" ref="E153:E216" si="23">IF(C153&gt;$C$18,$C$16+(C153*$C$17),(($C$16)*$C$19)+(C153*$C$17))</f>
        <v>2.0249999999999999</v>
      </c>
      <c r="G153">
        <f t="shared" si="14"/>
        <v>-89.612499999999997</v>
      </c>
      <c r="I153" s="28"/>
    </row>
    <row r="154" spans="3:9" x14ac:dyDescent="0.25">
      <c r="C154">
        <f t="shared" si="22"/>
        <v>131</v>
      </c>
      <c r="E154">
        <f t="shared" si="23"/>
        <v>2.0324999999999998</v>
      </c>
      <c r="G154">
        <f t="shared" ref="G154:G217" si="24">G153-E154</f>
        <v>-91.644999999999996</v>
      </c>
      <c r="I154" s="28"/>
    </row>
    <row r="155" spans="3:9" x14ac:dyDescent="0.25">
      <c r="C155">
        <f t="shared" si="22"/>
        <v>132</v>
      </c>
      <c r="E155">
        <f t="shared" si="23"/>
        <v>2.04</v>
      </c>
      <c r="G155">
        <f t="shared" si="24"/>
        <v>-93.685000000000002</v>
      </c>
      <c r="I155" s="28"/>
    </row>
    <row r="156" spans="3:9" x14ac:dyDescent="0.25">
      <c r="C156">
        <f t="shared" si="22"/>
        <v>133</v>
      </c>
      <c r="E156">
        <f t="shared" si="23"/>
        <v>2.0474999999999999</v>
      </c>
      <c r="G156">
        <f t="shared" si="24"/>
        <v>-95.732500000000002</v>
      </c>
      <c r="I156" s="28"/>
    </row>
    <row r="157" spans="3:9" x14ac:dyDescent="0.25">
      <c r="C157">
        <f t="shared" si="22"/>
        <v>134</v>
      </c>
      <c r="E157">
        <f t="shared" si="23"/>
        <v>2.0549999999999997</v>
      </c>
      <c r="G157">
        <f t="shared" si="24"/>
        <v>-97.787499999999994</v>
      </c>
      <c r="I157" s="28"/>
    </row>
    <row r="158" spans="3:9" x14ac:dyDescent="0.25">
      <c r="C158">
        <f t="shared" si="22"/>
        <v>135</v>
      </c>
      <c r="E158">
        <f t="shared" si="23"/>
        <v>2.0625</v>
      </c>
      <c r="G158">
        <f t="shared" si="24"/>
        <v>-99.85</v>
      </c>
      <c r="I158" s="28"/>
    </row>
    <row r="159" spans="3:9" x14ac:dyDescent="0.25">
      <c r="C159">
        <f t="shared" si="22"/>
        <v>136</v>
      </c>
      <c r="E159">
        <f t="shared" si="23"/>
        <v>2.0700000000000003</v>
      </c>
      <c r="G159">
        <f t="shared" si="24"/>
        <v>-101.91999999999999</v>
      </c>
      <c r="I159" s="28"/>
    </row>
    <row r="160" spans="3:9" x14ac:dyDescent="0.25">
      <c r="C160">
        <f t="shared" si="22"/>
        <v>137</v>
      </c>
      <c r="E160">
        <f t="shared" si="23"/>
        <v>2.0774999999999997</v>
      </c>
      <c r="G160">
        <f t="shared" si="24"/>
        <v>-103.99749999999999</v>
      </c>
      <c r="I160" s="28"/>
    </row>
    <row r="161" spans="3:9" x14ac:dyDescent="0.25">
      <c r="C161">
        <f t="shared" si="22"/>
        <v>138</v>
      </c>
      <c r="E161">
        <f t="shared" si="23"/>
        <v>2.085</v>
      </c>
      <c r="G161">
        <f t="shared" si="24"/>
        <v>-106.08249999999998</v>
      </c>
      <c r="I161" s="28"/>
    </row>
    <row r="162" spans="3:9" x14ac:dyDescent="0.25">
      <c r="C162">
        <f t="shared" si="22"/>
        <v>139</v>
      </c>
      <c r="E162">
        <f t="shared" si="23"/>
        <v>2.0925000000000002</v>
      </c>
      <c r="G162">
        <f t="shared" si="24"/>
        <v>-108.17499999999998</v>
      </c>
      <c r="I162" s="28"/>
    </row>
    <row r="163" spans="3:9" x14ac:dyDescent="0.25">
      <c r="C163">
        <f t="shared" si="22"/>
        <v>140</v>
      </c>
      <c r="E163">
        <f t="shared" si="23"/>
        <v>2.1</v>
      </c>
      <c r="G163">
        <f t="shared" si="24"/>
        <v>-110.27499999999998</v>
      </c>
      <c r="I163" s="28"/>
    </row>
    <row r="164" spans="3:9" x14ac:dyDescent="0.25">
      <c r="C164">
        <f t="shared" si="22"/>
        <v>141</v>
      </c>
      <c r="E164">
        <f t="shared" si="23"/>
        <v>2.1074999999999999</v>
      </c>
      <c r="G164">
        <f t="shared" si="24"/>
        <v>-112.38249999999998</v>
      </c>
      <c r="I164" s="28"/>
    </row>
    <row r="165" spans="3:9" x14ac:dyDescent="0.25">
      <c r="C165">
        <f t="shared" si="22"/>
        <v>142</v>
      </c>
      <c r="E165">
        <f t="shared" si="23"/>
        <v>2.1150000000000002</v>
      </c>
      <c r="G165">
        <f t="shared" si="24"/>
        <v>-114.49749999999997</v>
      </c>
      <c r="I165" s="28"/>
    </row>
    <row r="166" spans="3:9" x14ac:dyDescent="0.25">
      <c r="C166">
        <f t="shared" si="22"/>
        <v>143</v>
      </c>
      <c r="E166">
        <f t="shared" si="23"/>
        <v>2.1225000000000001</v>
      </c>
      <c r="G166">
        <f t="shared" si="24"/>
        <v>-116.61999999999998</v>
      </c>
      <c r="I166" s="28"/>
    </row>
    <row r="167" spans="3:9" x14ac:dyDescent="0.25">
      <c r="C167">
        <f t="shared" si="22"/>
        <v>144</v>
      </c>
      <c r="E167">
        <f t="shared" si="23"/>
        <v>2.13</v>
      </c>
      <c r="G167">
        <f t="shared" si="24"/>
        <v>-118.74999999999997</v>
      </c>
      <c r="I167" s="28"/>
    </row>
    <row r="168" spans="3:9" x14ac:dyDescent="0.25">
      <c r="C168">
        <f t="shared" si="22"/>
        <v>145</v>
      </c>
      <c r="E168">
        <f t="shared" si="23"/>
        <v>2.1375000000000002</v>
      </c>
      <c r="G168">
        <f t="shared" si="24"/>
        <v>-120.88749999999997</v>
      </c>
      <c r="I168" s="28"/>
    </row>
    <row r="169" spans="3:9" x14ac:dyDescent="0.25">
      <c r="C169">
        <f t="shared" si="22"/>
        <v>146</v>
      </c>
      <c r="E169">
        <f t="shared" si="23"/>
        <v>2.145</v>
      </c>
      <c r="G169">
        <f t="shared" si="24"/>
        <v>-123.03249999999997</v>
      </c>
      <c r="I169" s="28"/>
    </row>
    <row r="170" spans="3:9" x14ac:dyDescent="0.25">
      <c r="C170">
        <f t="shared" si="22"/>
        <v>147</v>
      </c>
      <c r="E170">
        <f t="shared" si="23"/>
        <v>2.1524999999999999</v>
      </c>
      <c r="G170">
        <f t="shared" si="24"/>
        <v>-125.18499999999997</v>
      </c>
      <c r="I170" s="28"/>
    </row>
    <row r="171" spans="3:9" x14ac:dyDescent="0.25">
      <c r="C171">
        <f t="shared" si="22"/>
        <v>148</v>
      </c>
      <c r="E171">
        <f t="shared" si="23"/>
        <v>2.16</v>
      </c>
      <c r="G171">
        <f t="shared" si="24"/>
        <v>-127.34499999999997</v>
      </c>
      <c r="I171" s="28"/>
    </row>
    <row r="172" spans="3:9" x14ac:dyDescent="0.25">
      <c r="C172">
        <f t="shared" si="22"/>
        <v>149</v>
      </c>
      <c r="E172">
        <f t="shared" si="23"/>
        <v>2.1675</v>
      </c>
      <c r="G172">
        <f t="shared" si="24"/>
        <v>-129.51249999999996</v>
      </c>
      <c r="I172" s="28"/>
    </row>
    <row r="173" spans="3:9" x14ac:dyDescent="0.25">
      <c r="C173">
        <f>C143+1</f>
        <v>121</v>
      </c>
      <c r="E173">
        <f t="shared" si="23"/>
        <v>1.9575</v>
      </c>
      <c r="G173">
        <f t="shared" si="24"/>
        <v>-131.46999999999997</v>
      </c>
      <c r="I173" s="28"/>
    </row>
    <row r="174" spans="3:9" x14ac:dyDescent="0.25">
      <c r="C174">
        <f>C173+1</f>
        <v>122</v>
      </c>
      <c r="E174">
        <f t="shared" si="23"/>
        <v>1.9649999999999999</v>
      </c>
      <c r="G174">
        <f t="shared" si="24"/>
        <v>-133.43499999999997</v>
      </c>
      <c r="I174" s="28"/>
    </row>
    <row r="175" spans="3:9" x14ac:dyDescent="0.25">
      <c r="C175">
        <f t="shared" ref="C175:C195" si="25">C174+1</f>
        <v>123</v>
      </c>
      <c r="E175">
        <f t="shared" si="23"/>
        <v>1.9725000000000001</v>
      </c>
      <c r="G175">
        <f t="shared" si="24"/>
        <v>-135.40749999999997</v>
      </c>
      <c r="I175" s="28"/>
    </row>
    <row r="176" spans="3:9" x14ac:dyDescent="0.25">
      <c r="C176">
        <f t="shared" si="25"/>
        <v>124</v>
      </c>
      <c r="E176">
        <f t="shared" si="23"/>
        <v>1.98</v>
      </c>
      <c r="G176">
        <f t="shared" si="24"/>
        <v>-137.38749999999996</v>
      </c>
      <c r="I176" s="28"/>
    </row>
    <row r="177" spans="3:9" x14ac:dyDescent="0.25">
      <c r="C177">
        <f t="shared" si="25"/>
        <v>125</v>
      </c>
      <c r="E177">
        <f t="shared" si="23"/>
        <v>1.9875</v>
      </c>
      <c r="G177">
        <f t="shared" si="24"/>
        <v>-139.37499999999997</v>
      </c>
      <c r="I177" s="28"/>
    </row>
    <row r="178" spans="3:9" x14ac:dyDescent="0.25">
      <c r="C178">
        <f t="shared" si="25"/>
        <v>126</v>
      </c>
      <c r="E178">
        <f t="shared" si="23"/>
        <v>1.9950000000000001</v>
      </c>
      <c r="G178">
        <f t="shared" si="24"/>
        <v>-141.36999999999998</v>
      </c>
      <c r="I178" s="28"/>
    </row>
    <row r="179" spans="3:9" x14ac:dyDescent="0.25">
      <c r="C179">
        <f t="shared" si="25"/>
        <v>127</v>
      </c>
      <c r="E179">
        <f t="shared" si="23"/>
        <v>2.0024999999999999</v>
      </c>
      <c r="G179">
        <f t="shared" si="24"/>
        <v>-143.37249999999997</v>
      </c>
      <c r="I179" s="28"/>
    </row>
    <row r="180" spans="3:9" x14ac:dyDescent="0.25">
      <c r="C180">
        <f t="shared" si="25"/>
        <v>128</v>
      </c>
      <c r="E180">
        <f t="shared" si="23"/>
        <v>2.0099999999999998</v>
      </c>
      <c r="G180">
        <f t="shared" si="24"/>
        <v>-145.38249999999996</v>
      </c>
      <c r="I180" s="28"/>
    </row>
    <row r="181" spans="3:9" x14ac:dyDescent="0.25">
      <c r="C181">
        <f t="shared" si="25"/>
        <v>129</v>
      </c>
      <c r="E181">
        <f t="shared" si="23"/>
        <v>2.0175000000000001</v>
      </c>
      <c r="G181">
        <f t="shared" si="24"/>
        <v>-147.39999999999998</v>
      </c>
      <c r="I181" s="28"/>
    </row>
    <row r="182" spans="3:9" x14ac:dyDescent="0.25">
      <c r="C182">
        <f t="shared" si="25"/>
        <v>130</v>
      </c>
      <c r="E182">
        <f t="shared" si="23"/>
        <v>2.0249999999999999</v>
      </c>
      <c r="G182">
        <f t="shared" si="24"/>
        <v>-149.42499999999998</v>
      </c>
      <c r="I182" s="28"/>
    </row>
    <row r="183" spans="3:9" x14ac:dyDescent="0.25">
      <c r="C183">
        <f t="shared" si="25"/>
        <v>131</v>
      </c>
      <c r="E183">
        <f t="shared" si="23"/>
        <v>2.0324999999999998</v>
      </c>
      <c r="G183">
        <f t="shared" si="24"/>
        <v>-151.45749999999998</v>
      </c>
      <c r="I183" s="28"/>
    </row>
    <row r="184" spans="3:9" x14ac:dyDescent="0.25">
      <c r="C184">
        <f t="shared" si="25"/>
        <v>132</v>
      </c>
      <c r="E184">
        <f t="shared" si="23"/>
        <v>2.04</v>
      </c>
      <c r="G184">
        <f t="shared" si="24"/>
        <v>-153.49749999999997</v>
      </c>
      <c r="I184" s="28"/>
    </row>
    <row r="185" spans="3:9" x14ac:dyDescent="0.25">
      <c r="C185">
        <f t="shared" si="25"/>
        <v>133</v>
      </c>
      <c r="E185">
        <f t="shared" si="23"/>
        <v>2.0474999999999999</v>
      </c>
      <c r="G185">
        <f t="shared" si="24"/>
        <v>-155.54499999999999</v>
      </c>
      <c r="I185" s="28"/>
    </row>
    <row r="186" spans="3:9" x14ac:dyDescent="0.25">
      <c r="C186">
        <f t="shared" si="25"/>
        <v>134</v>
      </c>
      <c r="E186">
        <f t="shared" si="23"/>
        <v>2.0549999999999997</v>
      </c>
      <c r="G186">
        <f t="shared" si="24"/>
        <v>-157.6</v>
      </c>
      <c r="I186" s="28"/>
    </row>
    <row r="187" spans="3:9" x14ac:dyDescent="0.25">
      <c r="C187">
        <f t="shared" si="25"/>
        <v>135</v>
      </c>
      <c r="E187">
        <f t="shared" si="23"/>
        <v>2.0625</v>
      </c>
      <c r="G187">
        <f t="shared" si="24"/>
        <v>-159.66249999999999</v>
      </c>
      <c r="I187" s="28"/>
    </row>
    <row r="188" spans="3:9" x14ac:dyDescent="0.25">
      <c r="C188">
        <f t="shared" si="25"/>
        <v>136</v>
      </c>
      <c r="E188">
        <f t="shared" si="23"/>
        <v>2.0700000000000003</v>
      </c>
      <c r="G188">
        <f t="shared" si="24"/>
        <v>-161.73249999999999</v>
      </c>
      <c r="I188" s="28"/>
    </row>
    <row r="189" spans="3:9" x14ac:dyDescent="0.25">
      <c r="C189">
        <f t="shared" si="25"/>
        <v>137</v>
      </c>
      <c r="E189">
        <f t="shared" si="23"/>
        <v>2.0774999999999997</v>
      </c>
      <c r="G189">
        <f t="shared" si="24"/>
        <v>-163.80999999999997</v>
      </c>
      <c r="I189" s="28"/>
    </row>
    <row r="190" spans="3:9" x14ac:dyDescent="0.25">
      <c r="C190">
        <f t="shared" si="25"/>
        <v>138</v>
      </c>
      <c r="E190">
        <f t="shared" si="23"/>
        <v>2.085</v>
      </c>
      <c r="G190">
        <f t="shared" si="24"/>
        <v>-165.89499999999998</v>
      </c>
      <c r="I190" s="28"/>
    </row>
    <row r="191" spans="3:9" x14ac:dyDescent="0.25">
      <c r="C191">
        <f t="shared" si="25"/>
        <v>139</v>
      </c>
      <c r="E191">
        <f t="shared" si="23"/>
        <v>2.0925000000000002</v>
      </c>
      <c r="G191">
        <f t="shared" si="24"/>
        <v>-167.98749999999998</v>
      </c>
      <c r="I191" s="28"/>
    </row>
    <row r="192" spans="3:9" x14ac:dyDescent="0.25">
      <c r="C192">
        <f t="shared" si="25"/>
        <v>140</v>
      </c>
      <c r="E192">
        <f t="shared" si="23"/>
        <v>2.1</v>
      </c>
      <c r="G192">
        <f t="shared" si="24"/>
        <v>-170.08749999999998</v>
      </c>
      <c r="I192" s="28"/>
    </row>
    <row r="193" spans="3:9" x14ac:dyDescent="0.25">
      <c r="C193">
        <f t="shared" si="25"/>
        <v>141</v>
      </c>
      <c r="E193">
        <f t="shared" si="23"/>
        <v>2.1074999999999999</v>
      </c>
      <c r="G193">
        <f t="shared" si="24"/>
        <v>-172.19499999999996</v>
      </c>
      <c r="I193" s="28"/>
    </row>
    <row r="194" spans="3:9" x14ac:dyDescent="0.25">
      <c r="C194">
        <f t="shared" si="25"/>
        <v>142</v>
      </c>
      <c r="E194">
        <f t="shared" si="23"/>
        <v>2.1150000000000002</v>
      </c>
      <c r="G194">
        <f t="shared" si="24"/>
        <v>-174.30999999999997</v>
      </c>
      <c r="I194" s="28"/>
    </row>
    <row r="195" spans="3:9" x14ac:dyDescent="0.25">
      <c r="C195">
        <f t="shared" si="25"/>
        <v>143</v>
      </c>
      <c r="E195">
        <f t="shared" si="23"/>
        <v>2.1225000000000001</v>
      </c>
      <c r="G195">
        <f t="shared" si="24"/>
        <v>-176.43249999999998</v>
      </c>
      <c r="I195" s="28"/>
    </row>
    <row r="196" spans="3:9" x14ac:dyDescent="0.25">
      <c r="C196">
        <f>C166+1</f>
        <v>144</v>
      </c>
      <c r="E196">
        <f t="shared" si="23"/>
        <v>2.13</v>
      </c>
      <c r="G196">
        <f t="shared" si="24"/>
        <v>-178.56249999999997</v>
      </c>
      <c r="I196" s="28"/>
    </row>
    <row r="197" spans="3:9" x14ac:dyDescent="0.25">
      <c r="C197">
        <f>C196+1</f>
        <v>145</v>
      </c>
      <c r="E197">
        <f t="shared" si="23"/>
        <v>2.1375000000000002</v>
      </c>
      <c r="G197">
        <f t="shared" si="24"/>
        <v>-180.69999999999996</v>
      </c>
      <c r="I197" s="28"/>
    </row>
    <row r="198" spans="3:9" x14ac:dyDescent="0.25">
      <c r="C198">
        <f t="shared" ref="C198:C213" si="26">C197+1</f>
        <v>146</v>
      </c>
      <c r="E198">
        <f t="shared" si="23"/>
        <v>2.145</v>
      </c>
      <c r="G198">
        <f t="shared" si="24"/>
        <v>-182.84499999999997</v>
      </c>
      <c r="I198" s="28"/>
    </row>
    <row r="199" spans="3:9" x14ac:dyDescent="0.25">
      <c r="C199">
        <f t="shared" si="26"/>
        <v>147</v>
      </c>
      <c r="E199">
        <f t="shared" si="23"/>
        <v>2.1524999999999999</v>
      </c>
      <c r="G199">
        <f t="shared" si="24"/>
        <v>-184.99749999999997</v>
      </c>
      <c r="I199" s="28"/>
    </row>
    <row r="200" spans="3:9" x14ac:dyDescent="0.25">
      <c r="C200">
        <f t="shared" si="26"/>
        <v>148</v>
      </c>
      <c r="E200">
        <f t="shared" si="23"/>
        <v>2.16</v>
      </c>
      <c r="G200">
        <f t="shared" si="24"/>
        <v>-187.15749999999997</v>
      </c>
      <c r="I200" s="28"/>
    </row>
    <row r="201" spans="3:9" x14ac:dyDescent="0.25">
      <c r="C201">
        <f t="shared" si="26"/>
        <v>149</v>
      </c>
      <c r="E201">
        <f t="shared" si="23"/>
        <v>2.1675</v>
      </c>
      <c r="G201">
        <f t="shared" si="24"/>
        <v>-189.32499999999996</v>
      </c>
      <c r="I201" s="28"/>
    </row>
    <row r="202" spans="3:9" x14ac:dyDescent="0.25">
      <c r="C202">
        <f t="shared" si="26"/>
        <v>150</v>
      </c>
      <c r="E202">
        <f t="shared" si="23"/>
        <v>2.1749999999999998</v>
      </c>
      <c r="G202">
        <f t="shared" si="24"/>
        <v>-191.49999999999997</v>
      </c>
      <c r="I202" s="28"/>
    </row>
    <row r="203" spans="3:9" x14ac:dyDescent="0.25">
      <c r="C203">
        <f t="shared" si="26"/>
        <v>151</v>
      </c>
      <c r="E203">
        <f t="shared" si="23"/>
        <v>2.1825000000000001</v>
      </c>
      <c r="G203">
        <f t="shared" si="24"/>
        <v>-193.68249999999998</v>
      </c>
      <c r="I203" s="28"/>
    </row>
    <row r="204" spans="3:9" x14ac:dyDescent="0.25">
      <c r="C204">
        <f t="shared" si="26"/>
        <v>152</v>
      </c>
      <c r="E204">
        <f t="shared" si="23"/>
        <v>2.19</v>
      </c>
      <c r="G204">
        <f t="shared" si="24"/>
        <v>-195.87249999999997</v>
      </c>
      <c r="I204" s="28"/>
    </row>
    <row r="205" spans="3:9" x14ac:dyDescent="0.25">
      <c r="C205">
        <f t="shared" si="26"/>
        <v>153</v>
      </c>
      <c r="E205">
        <f t="shared" si="23"/>
        <v>2.1974999999999998</v>
      </c>
      <c r="G205">
        <f t="shared" si="24"/>
        <v>-198.06999999999996</v>
      </c>
      <c r="I205" s="28"/>
    </row>
    <row r="206" spans="3:9" x14ac:dyDescent="0.25">
      <c r="C206">
        <f t="shared" si="26"/>
        <v>154</v>
      </c>
      <c r="E206">
        <f t="shared" si="23"/>
        <v>2.2050000000000001</v>
      </c>
      <c r="G206">
        <f t="shared" si="24"/>
        <v>-200.27499999999998</v>
      </c>
      <c r="I206" s="28"/>
    </row>
    <row r="207" spans="3:9" x14ac:dyDescent="0.25">
      <c r="C207">
        <f t="shared" si="26"/>
        <v>155</v>
      </c>
      <c r="E207">
        <f t="shared" si="23"/>
        <v>2.2124999999999999</v>
      </c>
      <c r="G207">
        <f t="shared" si="24"/>
        <v>-202.48749999999998</v>
      </c>
      <c r="I207" s="28"/>
    </row>
    <row r="208" spans="3:9" x14ac:dyDescent="0.25">
      <c r="C208">
        <f t="shared" si="26"/>
        <v>156</v>
      </c>
      <c r="E208">
        <f t="shared" si="23"/>
        <v>2.2199999999999998</v>
      </c>
      <c r="G208">
        <f t="shared" si="24"/>
        <v>-204.70749999999998</v>
      </c>
      <c r="I208" s="28"/>
    </row>
    <row r="209" spans="3:9" x14ac:dyDescent="0.25">
      <c r="C209">
        <f t="shared" si="26"/>
        <v>157</v>
      </c>
      <c r="E209">
        <f t="shared" si="23"/>
        <v>2.2275</v>
      </c>
      <c r="G209">
        <f t="shared" si="24"/>
        <v>-206.93499999999997</v>
      </c>
      <c r="I209" s="28"/>
    </row>
    <row r="210" spans="3:9" x14ac:dyDescent="0.25">
      <c r="C210">
        <f t="shared" si="26"/>
        <v>158</v>
      </c>
      <c r="E210">
        <f t="shared" si="23"/>
        <v>2.2350000000000003</v>
      </c>
      <c r="G210">
        <f t="shared" si="24"/>
        <v>-209.17</v>
      </c>
      <c r="I210" s="28"/>
    </row>
    <row r="211" spans="3:9" x14ac:dyDescent="0.25">
      <c r="C211">
        <f t="shared" si="26"/>
        <v>159</v>
      </c>
      <c r="E211">
        <f t="shared" si="23"/>
        <v>2.2424999999999997</v>
      </c>
      <c r="G211">
        <f t="shared" si="24"/>
        <v>-211.41249999999999</v>
      </c>
      <c r="I211" s="28"/>
    </row>
    <row r="212" spans="3:9" x14ac:dyDescent="0.25">
      <c r="C212">
        <f t="shared" si="26"/>
        <v>160</v>
      </c>
      <c r="E212">
        <f t="shared" si="23"/>
        <v>2.25</v>
      </c>
      <c r="G212">
        <f t="shared" si="24"/>
        <v>-213.66249999999999</v>
      </c>
      <c r="I212" s="28"/>
    </row>
    <row r="213" spans="3:9" x14ac:dyDescent="0.25">
      <c r="C213">
        <f t="shared" si="26"/>
        <v>161</v>
      </c>
      <c r="E213">
        <f t="shared" si="23"/>
        <v>2.2575000000000003</v>
      </c>
      <c r="G213">
        <f t="shared" si="24"/>
        <v>-215.92</v>
      </c>
      <c r="I213" s="28"/>
    </row>
    <row r="214" spans="3:9" x14ac:dyDescent="0.25">
      <c r="C214">
        <f>C184+1</f>
        <v>133</v>
      </c>
      <c r="E214">
        <f t="shared" si="23"/>
        <v>2.0474999999999999</v>
      </c>
      <c r="G214">
        <f t="shared" si="24"/>
        <v>-217.9675</v>
      </c>
      <c r="I214" s="28"/>
    </row>
    <row r="215" spans="3:9" x14ac:dyDescent="0.25">
      <c r="C215">
        <f>C214+1</f>
        <v>134</v>
      </c>
      <c r="E215">
        <f t="shared" si="23"/>
        <v>2.0549999999999997</v>
      </c>
      <c r="G215">
        <f t="shared" si="24"/>
        <v>-220.02250000000001</v>
      </c>
      <c r="I215" s="28"/>
    </row>
    <row r="216" spans="3:9" x14ac:dyDescent="0.25">
      <c r="C216">
        <f t="shared" ref="C216:C226" si="27">C215+1</f>
        <v>135</v>
      </c>
      <c r="E216">
        <f t="shared" si="23"/>
        <v>2.0625</v>
      </c>
      <c r="G216">
        <f t="shared" si="24"/>
        <v>-222.08500000000001</v>
      </c>
      <c r="I216" s="28"/>
    </row>
    <row r="217" spans="3:9" x14ac:dyDescent="0.25">
      <c r="C217">
        <f t="shared" si="27"/>
        <v>136</v>
      </c>
      <c r="E217">
        <f t="shared" ref="E217:E270" si="28">IF(C217&gt;$C$18,$C$16+(C217*$C$17),(($C$16)*$C$19)+(C217*$C$17))</f>
        <v>2.0700000000000003</v>
      </c>
      <c r="G217">
        <f t="shared" si="24"/>
        <v>-224.155</v>
      </c>
      <c r="I217" s="28"/>
    </row>
    <row r="218" spans="3:9" x14ac:dyDescent="0.25">
      <c r="C218">
        <f t="shared" si="27"/>
        <v>137</v>
      </c>
      <c r="E218">
        <f t="shared" si="28"/>
        <v>2.0774999999999997</v>
      </c>
      <c r="G218">
        <f t="shared" ref="G218:G270" si="29">G217-E218</f>
        <v>-226.23249999999999</v>
      </c>
      <c r="I218" s="28"/>
    </row>
    <row r="219" spans="3:9" x14ac:dyDescent="0.25">
      <c r="C219">
        <f t="shared" si="27"/>
        <v>138</v>
      </c>
      <c r="E219">
        <f t="shared" si="28"/>
        <v>2.085</v>
      </c>
      <c r="G219">
        <f t="shared" si="29"/>
        <v>-228.3175</v>
      </c>
      <c r="I219" s="28"/>
    </row>
    <row r="220" spans="3:9" x14ac:dyDescent="0.25">
      <c r="C220">
        <f t="shared" si="27"/>
        <v>139</v>
      </c>
      <c r="E220">
        <f t="shared" si="28"/>
        <v>2.0925000000000002</v>
      </c>
      <c r="G220">
        <f t="shared" si="29"/>
        <v>-230.41</v>
      </c>
      <c r="I220" s="28"/>
    </row>
    <row r="221" spans="3:9" x14ac:dyDescent="0.25">
      <c r="C221">
        <f t="shared" si="27"/>
        <v>140</v>
      </c>
      <c r="E221">
        <f t="shared" si="28"/>
        <v>2.1</v>
      </c>
      <c r="G221">
        <f t="shared" si="29"/>
        <v>-232.51</v>
      </c>
      <c r="I221" s="28"/>
    </row>
    <row r="222" spans="3:9" x14ac:dyDescent="0.25">
      <c r="C222">
        <f t="shared" si="27"/>
        <v>141</v>
      </c>
      <c r="E222">
        <f t="shared" si="28"/>
        <v>2.1074999999999999</v>
      </c>
      <c r="G222">
        <f t="shared" si="29"/>
        <v>-234.61749999999998</v>
      </c>
      <c r="I222" s="28"/>
    </row>
    <row r="223" spans="3:9" x14ac:dyDescent="0.25">
      <c r="C223">
        <f t="shared" si="27"/>
        <v>142</v>
      </c>
      <c r="E223">
        <f t="shared" si="28"/>
        <v>2.1150000000000002</v>
      </c>
      <c r="G223">
        <f t="shared" si="29"/>
        <v>-236.73249999999999</v>
      </c>
      <c r="I223" s="28"/>
    </row>
    <row r="224" spans="3:9" x14ac:dyDescent="0.25">
      <c r="C224">
        <f t="shared" si="27"/>
        <v>143</v>
      </c>
      <c r="E224">
        <f t="shared" si="28"/>
        <v>2.1225000000000001</v>
      </c>
      <c r="G224">
        <f t="shared" si="29"/>
        <v>-238.85499999999999</v>
      </c>
      <c r="I224" s="28"/>
    </row>
    <row r="225" spans="3:9" x14ac:dyDescent="0.25">
      <c r="C225">
        <f t="shared" si="27"/>
        <v>144</v>
      </c>
      <c r="E225">
        <f t="shared" si="28"/>
        <v>2.13</v>
      </c>
      <c r="G225">
        <f t="shared" si="29"/>
        <v>-240.98499999999999</v>
      </c>
      <c r="I225" s="28"/>
    </row>
    <row r="226" spans="3:9" x14ac:dyDescent="0.25">
      <c r="C226">
        <f t="shared" si="27"/>
        <v>145</v>
      </c>
      <c r="E226">
        <f t="shared" si="28"/>
        <v>2.1375000000000002</v>
      </c>
      <c r="G226">
        <f t="shared" si="29"/>
        <v>-243.12249999999997</v>
      </c>
      <c r="I226" s="28"/>
    </row>
    <row r="227" spans="3:9" x14ac:dyDescent="0.25">
      <c r="C227">
        <f>C197+1</f>
        <v>146</v>
      </c>
      <c r="E227">
        <f t="shared" si="28"/>
        <v>2.145</v>
      </c>
      <c r="G227">
        <f t="shared" si="29"/>
        <v>-245.26749999999998</v>
      </c>
      <c r="I227" s="28"/>
    </row>
    <row r="228" spans="3:9" x14ac:dyDescent="0.25">
      <c r="C228">
        <f>C227+1</f>
        <v>147</v>
      </c>
      <c r="E228">
        <f t="shared" si="28"/>
        <v>2.1524999999999999</v>
      </c>
      <c r="G228">
        <f t="shared" si="29"/>
        <v>-247.42</v>
      </c>
      <c r="I228" s="28"/>
    </row>
    <row r="229" spans="3:9" x14ac:dyDescent="0.25">
      <c r="C229">
        <f t="shared" ref="C229:C238" si="30">C228+1</f>
        <v>148</v>
      </c>
      <c r="E229">
        <f t="shared" si="28"/>
        <v>2.16</v>
      </c>
      <c r="G229">
        <f t="shared" si="29"/>
        <v>-249.57999999999998</v>
      </c>
      <c r="I229" s="28"/>
    </row>
    <row r="230" spans="3:9" x14ac:dyDescent="0.25">
      <c r="C230">
        <f t="shared" si="30"/>
        <v>149</v>
      </c>
      <c r="E230">
        <f t="shared" si="28"/>
        <v>2.1675</v>
      </c>
      <c r="G230">
        <f t="shared" si="29"/>
        <v>-251.74749999999997</v>
      </c>
      <c r="I230" s="28"/>
    </row>
    <row r="231" spans="3:9" x14ac:dyDescent="0.25">
      <c r="C231">
        <f t="shared" si="30"/>
        <v>150</v>
      </c>
      <c r="E231">
        <f t="shared" si="28"/>
        <v>2.1749999999999998</v>
      </c>
      <c r="G231">
        <f t="shared" si="29"/>
        <v>-253.92249999999999</v>
      </c>
      <c r="I231" s="28"/>
    </row>
    <row r="232" spans="3:9" x14ac:dyDescent="0.25">
      <c r="C232">
        <f t="shared" si="30"/>
        <v>151</v>
      </c>
      <c r="E232">
        <f t="shared" si="28"/>
        <v>2.1825000000000001</v>
      </c>
      <c r="G232">
        <f t="shared" si="29"/>
        <v>-256.10499999999996</v>
      </c>
      <c r="I232" s="28"/>
    </row>
    <row r="233" spans="3:9" x14ac:dyDescent="0.25">
      <c r="C233">
        <f t="shared" si="30"/>
        <v>152</v>
      </c>
      <c r="E233">
        <f t="shared" si="28"/>
        <v>2.19</v>
      </c>
      <c r="G233">
        <f t="shared" si="29"/>
        <v>-258.29499999999996</v>
      </c>
      <c r="I233" s="28"/>
    </row>
    <row r="234" spans="3:9" x14ac:dyDescent="0.25">
      <c r="C234">
        <f t="shared" si="30"/>
        <v>153</v>
      </c>
      <c r="E234">
        <f t="shared" si="28"/>
        <v>2.1974999999999998</v>
      </c>
      <c r="G234">
        <f t="shared" si="29"/>
        <v>-260.49249999999995</v>
      </c>
      <c r="I234" s="28"/>
    </row>
    <row r="235" spans="3:9" x14ac:dyDescent="0.25">
      <c r="C235">
        <f t="shared" si="30"/>
        <v>154</v>
      </c>
      <c r="E235">
        <f t="shared" si="28"/>
        <v>2.2050000000000001</v>
      </c>
      <c r="G235">
        <f t="shared" si="29"/>
        <v>-262.69749999999993</v>
      </c>
      <c r="I235" s="28"/>
    </row>
    <row r="236" spans="3:9" x14ac:dyDescent="0.25">
      <c r="C236">
        <f t="shared" si="30"/>
        <v>155</v>
      </c>
      <c r="E236">
        <f t="shared" si="28"/>
        <v>2.2124999999999999</v>
      </c>
      <c r="G236">
        <f t="shared" si="29"/>
        <v>-264.90999999999991</v>
      </c>
      <c r="I236" s="28"/>
    </row>
    <row r="237" spans="3:9" x14ac:dyDescent="0.25">
      <c r="C237">
        <f t="shared" si="30"/>
        <v>156</v>
      </c>
      <c r="E237">
        <f t="shared" si="28"/>
        <v>2.2199999999999998</v>
      </c>
      <c r="G237">
        <f t="shared" si="29"/>
        <v>-267.12999999999994</v>
      </c>
      <c r="I237" s="28"/>
    </row>
    <row r="238" spans="3:9" x14ac:dyDescent="0.25">
      <c r="C238">
        <f t="shared" si="30"/>
        <v>157</v>
      </c>
      <c r="E238">
        <f t="shared" si="28"/>
        <v>2.2275</v>
      </c>
      <c r="G238">
        <f t="shared" si="29"/>
        <v>-269.35749999999996</v>
      </c>
      <c r="I238" s="28"/>
    </row>
    <row r="239" spans="3:9" x14ac:dyDescent="0.25">
      <c r="C239">
        <f>C209+1</f>
        <v>158</v>
      </c>
      <c r="E239">
        <f t="shared" si="28"/>
        <v>2.2350000000000003</v>
      </c>
      <c r="G239">
        <f t="shared" si="29"/>
        <v>-271.59249999999997</v>
      </c>
      <c r="I239" s="28"/>
    </row>
    <row r="240" spans="3:9" x14ac:dyDescent="0.25">
      <c r="C240">
        <f>C239+1</f>
        <v>159</v>
      </c>
      <c r="E240">
        <f t="shared" si="28"/>
        <v>2.2424999999999997</v>
      </c>
      <c r="G240">
        <f t="shared" si="29"/>
        <v>-273.83499999999998</v>
      </c>
      <c r="I240" s="28"/>
    </row>
    <row r="241" spans="3:9" x14ac:dyDescent="0.25">
      <c r="C241">
        <f t="shared" ref="C241:C270" si="31">C240+1</f>
        <v>160</v>
      </c>
      <c r="E241">
        <f t="shared" si="28"/>
        <v>2.25</v>
      </c>
      <c r="G241">
        <f t="shared" si="29"/>
        <v>-276.08499999999998</v>
      </c>
      <c r="I241" s="28"/>
    </row>
    <row r="242" spans="3:9" x14ac:dyDescent="0.25">
      <c r="C242">
        <f t="shared" si="31"/>
        <v>161</v>
      </c>
      <c r="E242">
        <f t="shared" si="28"/>
        <v>2.2575000000000003</v>
      </c>
      <c r="G242">
        <f t="shared" si="29"/>
        <v>-278.34249999999997</v>
      </c>
      <c r="I242" s="28"/>
    </row>
    <row r="243" spans="3:9" x14ac:dyDescent="0.25">
      <c r="C243">
        <f t="shared" si="31"/>
        <v>162</v>
      </c>
      <c r="E243">
        <f t="shared" si="28"/>
        <v>2.2649999999999997</v>
      </c>
      <c r="G243">
        <f t="shared" si="29"/>
        <v>-280.60749999999996</v>
      </c>
      <c r="I243" s="28"/>
    </row>
    <row r="244" spans="3:9" x14ac:dyDescent="0.25">
      <c r="C244">
        <f t="shared" si="31"/>
        <v>163</v>
      </c>
      <c r="E244">
        <f t="shared" si="28"/>
        <v>2.2725</v>
      </c>
      <c r="G244">
        <f t="shared" si="29"/>
        <v>-282.87999999999994</v>
      </c>
      <c r="I244" s="28"/>
    </row>
    <row r="245" spans="3:9" x14ac:dyDescent="0.25">
      <c r="C245">
        <f t="shared" si="31"/>
        <v>164</v>
      </c>
      <c r="E245">
        <f t="shared" si="28"/>
        <v>2.2800000000000002</v>
      </c>
      <c r="G245">
        <f t="shared" si="29"/>
        <v>-285.15999999999991</v>
      </c>
      <c r="I245" s="28"/>
    </row>
    <row r="246" spans="3:9" x14ac:dyDescent="0.25">
      <c r="C246">
        <f t="shared" si="31"/>
        <v>165</v>
      </c>
      <c r="E246">
        <f t="shared" si="28"/>
        <v>2.2875000000000001</v>
      </c>
      <c r="G246">
        <f t="shared" si="29"/>
        <v>-287.44749999999993</v>
      </c>
      <c r="I246" s="28"/>
    </row>
    <row r="247" spans="3:9" x14ac:dyDescent="0.25">
      <c r="C247">
        <f t="shared" si="31"/>
        <v>166</v>
      </c>
      <c r="E247">
        <f t="shared" si="28"/>
        <v>2.2949999999999999</v>
      </c>
      <c r="G247">
        <f t="shared" si="29"/>
        <v>-289.74249999999995</v>
      </c>
      <c r="I247" s="28"/>
    </row>
    <row r="248" spans="3:9" x14ac:dyDescent="0.25">
      <c r="C248">
        <f t="shared" si="31"/>
        <v>167</v>
      </c>
      <c r="E248">
        <f t="shared" si="28"/>
        <v>2.3025000000000002</v>
      </c>
      <c r="G248">
        <f t="shared" si="29"/>
        <v>-292.04499999999996</v>
      </c>
      <c r="I248" s="28"/>
    </row>
    <row r="249" spans="3:9" x14ac:dyDescent="0.25">
      <c r="C249">
        <f t="shared" si="31"/>
        <v>168</v>
      </c>
      <c r="E249">
        <f t="shared" si="28"/>
        <v>2.31</v>
      </c>
      <c r="G249">
        <f t="shared" si="29"/>
        <v>-294.35499999999996</v>
      </c>
      <c r="I249" s="28"/>
    </row>
    <row r="250" spans="3:9" x14ac:dyDescent="0.25">
      <c r="C250">
        <f t="shared" si="31"/>
        <v>169</v>
      </c>
      <c r="E250">
        <f t="shared" si="28"/>
        <v>2.3174999999999999</v>
      </c>
      <c r="G250">
        <f t="shared" si="29"/>
        <v>-296.67249999999996</v>
      </c>
      <c r="I250" s="28"/>
    </row>
    <row r="251" spans="3:9" x14ac:dyDescent="0.25">
      <c r="C251">
        <f t="shared" si="31"/>
        <v>170</v>
      </c>
      <c r="E251">
        <f t="shared" si="28"/>
        <v>2.3250000000000002</v>
      </c>
      <c r="G251">
        <f t="shared" si="29"/>
        <v>-298.99749999999995</v>
      </c>
      <c r="I251" s="28"/>
    </row>
    <row r="252" spans="3:9" x14ac:dyDescent="0.25">
      <c r="C252">
        <f t="shared" si="31"/>
        <v>171</v>
      </c>
      <c r="E252">
        <f t="shared" si="28"/>
        <v>2.3325</v>
      </c>
      <c r="G252">
        <f t="shared" si="29"/>
        <v>-301.32999999999993</v>
      </c>
      <c r="I252" s="28"/>
    </row>
    <row r="253" spans="3:9" x14ac:dyDescent="0.25">
      <c r="C253">
        <f t="shared" si="31"/>
        <v>172</v>
      </c>
      <c r="E253">
        <f t="shared" si="28"/>
        <v>2.34</v>
      </c>
      <c r="G253">
        <f t="shared" si="29"/>
        <v>-303.6699999999999</v>
      </c>
      <c r="I253" s="28"/>
    </row>
    <row r="254" spans="3:9" x14ac:dyDescent="0.25">
      <c r="C254">
        <f t="shared" si="31"/>
        <v>173</v>
      </c>
      <c r="E254">
        <f t="shared" si="28"/>
        <v>2.3475000000000001</v>
      </c>
      <c r="G254">
        <f t="shared" si="29"/>
        <v>-306.01749999999993</v>
      </c>
      <c r="I254" s="28"/>
    </row>
    <row r="255" spans="3:9" x14ac:dyDescent="0.25">
      <c r="C255">
        <f t="shared" si="31"/>
        <v>174</v>
      </c>
      <c r="E255">
        <f t="shared" si="28"/>
        <v>2.355</v>
      </c>
      <c r="G255">
        <f t="shared" si="29"/>
        <v>-308.37249999999995</v>
      </c>
      <c r="I255" s="28"/>
    </row>
    <row r="256" spans="3:9" x14ac:dyDescent="0.25">
      <c r="C256">
        <f t="shared" si="31"/>
        <v>175</v>
      </c>
      <c r="E256">
        <f t="shared" si="28"/>
        <v>2.3624999999999998</v>
      </c>
      <c r="G256">
        <f t="shared" si="29"/>
        <v>-310.73499999999996</v>
      </c>
      <c r="I256" s="28"/>
    </row>
    <row r="257" spans="3:9" x14ac:dyDescent="0.25">
      <c r="C257">
        <f t="shared" si="31"/>
        <v>176</v>
      </c>
      <c r="E257">
        <f t="shared" si="28"/>
        <v>2.37</v>
      </c>
      <c r="G257">
        <f t="shared" si="29"/>
        <v>-313.10499999999996</v>
      </c>
      <c r="I257" s="28"/>
    </row>
    <row r="258" spans="3:9" x14ac:dyDescent="0.25">
      <c r="C258">
        <f t="shared" si="31"/>
        <v>177</v>
      </c>
      <c r="E258">
        <f t="shared" si="28"/>
        <v>2.3774999999999999</v>
      </c>
      <c r="G258">
        <f t="shared" si="29"/>
        <v>-315.48249999999996</v>
      </c>
      <c r="I258" s="28"/>
    </row>
    <row r="259" spans="3:9" x14ac:dyDescent="0.25">
      <c r="C259">
        <f t="shared" si="31"/>
        <v>178</v>
      </c>
      <c r="E259">
        <f t="shared" si="28"/>
        <v>2.3849999999999998</v>
      </c>
      <c r="G259">
        <f t="shared" si="29"/>
        <v>-317.86749999999995</v>
      </c>
      <c r="I259" s="28"/>
    </row>
    <row r="260" spans="3:9" x14ac:dyDescent="0.25">
      <c r="C260">
        <f t="shared" si="31"/>
        <v>179</v>
      </c>
      <c r="E260">
        <f t="shared" si="28"/>
        <v>2.3925000000000001</v>
      </c>
      <c r="G260">
        <f t="shared" si="29"/>
        <v>-320.25999999999993</v>
      </c>
      <c r="I260" s="28"/>
    </row>
    <row r="261" spans="3:9" x14ac:dyDescent="0.25">
      <c r="C261">
        <f t="shared" si="31"/>
        <v>180</v>
      </c>
      <c r="E261">
        <f t="shared" si="28"/>
        <v>2.4</v>
      </c>
      <c r="G261">
        <f t="shared" si="29"/>
        <v>-322.65999999999991</v>
      </c>
      <c r="I261" s="28"/>
    </row>
    <row r="262" spans="3:9" x14ac:dyDescent="0.25">
      <c r="C262">
        <f t="shared" si="31"/>
        <v>181</v>
      </c>
      <c r="E262">
        <f t="shared" si="28"/>
        <v>2.4074999999999998</v>
      </c>
      <c r="G262">
        <f t="shared" si="29"/>
        <v>-325.06749999999994</v>
      </c>
      <c r="I262" s="28"/>
    </row>
    <row r="263" spans="3:9" x14ac:dyDescent="0.25">
      <c r="C263">
        <f t="shared" si="31"/>
        <v>182</v>
      </c>
      <c r="E263">
        <f t="shared" si="28"/>
        <v>2.415</v>
      </c>
      <c r="G263">
        <f t="shared" si="29"/>
        <v>-327.48249999999996</v>
      </c>
      <c r="I263" s="28"/>
    </row>
    <row r="264" spans="3:9" x14ac:dyDescent="0.25">
      <c r="C264">
        <f t="shared" si="31"/>
        <v>183</v>
      </c>
      <c r="E264">
        <f t="shared" si="28"/>
        <v>2.4225000000000003</v>
      </c>
      <c r="G264">
        <f t="shared" si="29"/>
        <v>-329.90499999999997</v>
      </c>
      <c r="I264" s="28"/>
    </row>
    <row r="265" spans="3:9" x14ac:dyDescent="0.25">
      <c r="C265">
        <f t="shared" si="31"/>
        <v>184</v>
      </c>
      <c r="E265">
        <f t="shared" si="28"/>
        <v>2.4299999999999997</v>
      </c>
      <c r="G265">
        <f t="shared" si="29"/>
        <v>-332.33499999999998</v>
      </c>
      <c r="I265" s="28"/>
    </row>
    <row r="266" spans="3:9" x14ac:dyDescent="0.25">
      <c r="C266">
        <f t="shared" si="31"/>
        <v>185</v>
      </c>
      <c r="E266">
        <f t="shared" si="28"/>
        <v>2.4375</v>
      </c>
      <c r="G266">
        <f t="shared" si="29"/>
        <v>-334.77249999999998</v>
      </c>
      <c r="I266" s="28"/>
    </row>
    <row r="267" spans="3:9" x14ac:dyDescent="0.25">
      <c r="C267">
        <f t="shared" si="31"/>
        <v>186</v>
      </c>
      <c r="E267">
        <f t="shared" si="28"/>
        <v>2.4450000000000003</v>
      </c>
      <c r="G267">
        <f t="shared" si="29"/>
        <v>-337.21749999999997</v>
      </c>
      <c r="I267" s="28"/>
    </row>
    <row r="268" spans="3:9" x14ac:dyDescent="0.25">
      <c r="C268">
        <f t="shared" si="31"/>
        <v>187</v>
      </c>
      <c r="E268">
        <f t="shared" si="28"/>
        <v>2.4524999999999997</v>
      </c>
      <c r="G268">
        <f t="shared" si="29"/>
        <v>-339.66999999999996</v>
      </c>
      <c r="I268" s="28"/>
    </row>
    <row r="269" spans="3:9" x14ac:dyDescent="0.25">
      <c r="C269">
        <f t="shared" si="31"/>
        <v>188</v>
      </c>
      <c r="E269">
        <f t="shared" si="28"/>
        <v>2.46</v>
      </c>
      <c r="G269">
        <f t="shared" si="29"/>
        <v>-342.12999999999994</v>
      </c>
      <c r="I269" s="28"/>
    </row>
    <row r="270" spans="3:9" x14ac:dyDescent="0.25">
      <c r="C270">
        <f t="shared" si="31"/>
        <v>189</v>
      </c>
      <c r="E270">
        <f t="shared" si="28"/>
        <v>2.4675000000000002</v>
      </c>
      <c r="G270">
        <f t="shared" si="29"/>
        <v>-344.59749999999991</v>
      </c>
      <c r="I270" s="28"/>
    </row>
  </sheetData>
  <conditionalFormatting sqref="L104:L113">
    <cfRule type="expression" dxfId="9" priority="4">
      <formula>L104="vvv"</formula>
    </cfRule>
    <cfRule type="expression" dxfId="8" priority="5">
      <formula>L104="vv"</formula>
    </cfRule>
    <cfRule type="expression" dxfId="7" priority="6">
      <formula>L104="v"</formula>
    </cfRule>
  </conditionalFormatting>
  <conditionalFormatting sqref="N104:N113 O104:O113">
    <cfRule type="expression" dxfId="6" priority="3">
      <formula>N104="v"</formula>
    </cfRule>
  </conditionalFormatting>
  <conditionalFormatting sqref="N104:O113">
    <cfRule type="expression" dxfId="5" priority="1">
      <formula>N104="vvv"</formula>
    </cfRule>
  </conditionalFormatting>
  <conditionalFormatting sqref="N104:O113">
    <cfRule type="expression" dxfId="4" priority="2">
      <formula>N104="vv"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J21" sqref="J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262</v>
      </c>
      <c r="D7" t="s">
        <v>259</v>
      </c>
      <c r="E7" t="s">
        <v>260</v>
      </c>
      <c r="F7" t="s">
        <v>557</v>
      </c>
      <c r="G7" t="s">
        <v>559</v>
      </c>
      <c r="H7" t="s">
        <v>558</v>
      </c>
      <c r="I7" t="s">
        <v>560</v>
      </c>
    </row>
    <row r="8" spans="2:13" x14ac:dyDescent="0.25">
      <c r="B8" t="s">
        <v>561</v>
      </c>
      <c r="C8" t="s">
        <v>263</v>
      </c>
      <c r="D8" t="s">
        <v>556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3541</v>
      </c>
      <c r="L8" s="1"/>
    </row>
    <row r="9" spans="2:13" x14ac:dyDescent="0.25">
      <c r="B9" t="s">
        <v>562</v>
      </c>
      <c r="C9" t="s">
        <v>515</v>
      </c>
      <c r="D9" t="s">
        <v>556</v>
      </c>
      <c r="E9">
        <f ca="1">DATA_SCENES_UNITY_1!CB6+DATA_SCENES_UNITY_1!CJ6+DATA_SCENES_UNITY_1!CR6+DATA_SCENES_UNITY_1!CZ6</f>
        <v>123970</v>
      </c>
      <c r="F9">
        <f>DATA_SCENES_UNITY_1!CB7+DATA_SCENES_UNITY_1!CJ7+DATA_SCENES_UNITY_1!CR7+DATA_SCENES_UNITY_1!CZ7</f>
        <v>1786</v>
      </c>
      <c r="G9">
        <f>DATA_SCENES_UNITY_1!CB8+DATA_SCENES_UNITY_1!CJ8+DATA_SCENES_UNITY_1!CR8+DATA_SCENES_UNITY_1!CZ8</f>
        <v>611</v>
      </c>
      <c r="H9">
        <f>DATA_SCENES_UNITY_1!CB9+DATA_SCENES_UNITY_1!CJ9+DATA_SCENES_UNITY_1!CR9+DATA_SCENES_UNITY_1!CZ9</f>
        <v>1175</v>
      </c>
      <c r="I9" s="76">
        <f>DATA_SCENES_UNITY_1!CB11+DATA_SCENES_UNITY_1!CJ11+DATA_SCENES_UNITY_1!CR11+DATA_SCENES_UNITY_1!CZ11</f>
        <v>3216</v>
      </c>
    </row>
    <row r="10" spans="2:13" x14ac:dyDescent="0.25">
      <c r="B10" t="s">
        <v>630</v>
      </c>
      <c r="C10" t="s">
        <v>555</v>
      </c>
      <c r="D10" t="s">
        <v>556</v>
      </c>
      <c r="E10">
        <f ca="1">DATA_SCENES_UNITY_1!DH6+DATA_SCENES_UNITY_1!DP6</f>
        <v>46985</v>
      </c>
      <c r="F10">
        <f>DATA_SCENES_UNITY_1!DH7+DATA_SCENES_UNITY_1!DP7</f>
        <v>572</v>
      </c>
      <c r="G10">
        <f>DATA_SCENES_UNITY_1!DH8+DATA_SCENES_UNITY_1!DP8</f>
        <v>344</v>
      </c>
      <c r="H10">
        <f>DATA_SCENES_UNITY_1!DH9+DATA_SCENES_UNITY_1!DP9</f>
        <v>401</v>
      </c>
      <c r="I10" s="76">
        <f>DATA_SCENES_UNITY_1!DH11+DATA_SCENES_UNITY_1!DP11</f>
        <v>1096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7" zoomScaleNormal="100" workbookViewId="0">
      <selection activeCell="D22" sqref="D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263</v>
      </c>
      <c r="D8" t="s">
        <v>399</v>
      </c>
      <c r="E8">
        <f ca="1">DATA_SCENES_UNITY_1!C6</f>
        <v>46333</v>
      </c>
      <c r="F8">
        <v>0</v>
      </c>
      <c r="M8" s="1"/>
    </row>
    <row r="9" spans="3:13" x14ac:dyDescent="0.25">
      <c r="C9" t="s">
        <v>263</v>
      </c>
      <c r="D9" t="s">
        <v>265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263</v>
      </c>
      <c r="D10" t="s">
        <v>460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263</v>
      </c>
      <c r="D11" t="s">
        <v>466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263</v>
      </c>
      <c r="D12" t="s">
        <v>264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263</v>
      </c>
      <c r="D13" t="s">
        <v>400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263</v>
      </c>
      <c r="D14" t="s">
        <v>465</v>
      </c>
      <c r="E14">
        <f ca="1">DATA_SCENES_UNITY_1!BQ6</f>
        <v>39852</v>
      </c>
      <c r="F14">
        <f t="shared" ca="1" si="0"/>
        <v>1278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W32" sqref="W3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515</v>
      </c>
      <c r="D8" t="s">
        <v>517</v>
      </c>
      <c r="E8">
        <f ca="1">DATA_SCENES_UNITY_1!CB6</f>
        <v>27074</v>
      </c>
      <c r="F8">
        <v>0</v>
      </c>
      <c r="M8" s="1"/>
    </row>
    <row r="9" spans="3:13" x14ac:dyDescent="0.25">
      <c r="C9" t="s">
        <v>515</v>
      </c>
      <c r="D9" t="s">
        <v>552</v>
      </c>
      <c r="E9">
        <f ca="1">DATA_SCENES_UNITY_1!CJ6</f>
        <v>11890</v>
      </c>
      <c r="F9">
        <f ca="1">ROUNDUP(E8*0.1,0)</f>
        <v>2708</v>
      </c>
    </row>
    <row r="10" spans="3:13" x14ac:dyDescent="0.25">
      <c r="C10" t="s">
        <v>515</v>
      </c>
      <c r="D10" t="s">
        <v>553</v>
      </c>
      <c r="E10">
        <f ca="1">DATA_SCENES_UNITY_1!CR6</f>
        <v>25055</v>
      </c>
      <c r="F10">
        <f t="shared" ref="F10:F11" ca="1" si="0">ROUNDUP(E9*0.1,0)</f>
        <v>1189</v>
      </c>
    </row>
    <row r="11" spans="3:13" x14ac:dyDescent="0.25">
      <c r="C11" t="s">
        <v>515</v>
      </c>
      <c r="D11" t="s">
        <v>537</v>
      </c>
      <c r="E11">
        <f ca="1">DATA_SCENES_UNITY_1!CZ6</f>
        <v>59951</v>
      </c>
      <c r="F11">
        <f t="shared" ca="1" si="0"/>
        <v>2506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0" sqref="G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515</v>
      </c>
      <c r="D8" t="s">
        <v>618</v>
      </c>
      <c r="E8">
        <f ca="1">DATA_SCENES_UNITY_1!DH6</f>
        <v>26717</v>
      </c>
      <c r="F8">
        <v>0</v>
      </c>
      <c r="M8" s="1"/>
    </row>
    <row r="9" spans="3:13" x14ac:dyDescent="0.25">
      <c r="C9" t="s">
        <v>515</v>
      </c>
      <c r="D9" t="s">
        <v>620</v>
      </c>
      <c r="E9">
        <f ca="1">DATA_SCENES_UNITY_1!DP6</f>
        <v>20268</v>
      </c>
      <c r="F9">
        <f ca="1">ROUNDUP(E8*0.1,0)</f>
        <v>2672</v>
      </c>
    </row>
    <row r="10" spans="3:13" x14ac:dyDescent="0.25">
      <c r="C10" t="s">
        <v>515</v>
      </c>
      <c r="D10" s="103" t="s">
        <v>622</v>
      </c>
      <c r="E10" s="103">
        <f ca="1">DATA_SCENES_UNITY_1!DX6</f>
        <v>501</v>
      </c>
      <c r="F10" s="103">
        <f t="shared" ref="F10:F11" ca="1" si="0">ROUNDUP(E9*0.1,0)</f>
        <v>2027</v>
      </c>
    </row>
    <row r="11" spans="3:13" x14ac:dyDescent="0.25">
      <c r="C11" t="s">
        <v>515</v>
      </c>
      <c r="D11" s="103" t="s">
        <v>623</v>
      </c>
      <c r="E11" s="103">
        <f ca="1">DATA_SCENES_UNITY_1!EF6</f>
        <v>501</v>
      </c>
      <c r="F11" s="103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workbookViewId="0">
      <selection activeCell="P5" sqref="P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178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192</v>
      </c>
      <c r="R4" s="2" t="s">
        <v>193</v>
      </c>
      <c r="S4" s="2" t="s">
        <v>194</v>
      </c>
    </row>
    <row r="5" spans="7:19" x14ac:dyDescent="0.25">
      <c r="G5" s="10" t="s">
        <v>132</v>
      </c>
      <c r="H5" s="10">
        <f>[1]dragons!$M$16</f>
        <v>75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100</v>
      </c>
      <c r="O5" s="10">
        <f>[1]dragons!$Y$16</f>
        <v>40</v>
      </c>
      <c r="P5" s="10">
        <f>[1]dragons!$Z$16</f>
        <v>28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1.7</v>
      </c>
      <c r="N6" s="11">
        <f>[1]dragons!$X$17</f>
        <v>100</v>
      </c>
      <c r="O6" s="11">
        <f>[1]dragons!$Y$17</f>
        <v>20</v>
      </c>
      <c r="P6" s="11">
        <f>[1]dragons!$Z$17</f>
        <v>10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2.1</v>
      </c>
      <c r="N7" s="12">
        <f>[1]dragons!$X$18</f>
        <v>100</v>
      </c>
      <c r="O7" s="12">
        <f>[1]dragons!$Y$18</f>
        <v>40</v>
      </c>
      <c r="P7" s="12">
        <f>[1]dragons!$Z$18</f>
        <v>14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f>[1]dragons!$W$19</f>
        <v>1.3</v>
      </c>
      <c r="N8" s="12">
        <f>[1]dragons!$X$19</f>
        <v>100</v>
      </c>
      <c r="O8" s="12">
        <f>[1]dragons!$Y$19</f>
        <v>18</v>
      </c>
      <c r="P8" s="12">
        <f>[1]dragons!$Z$19</f>
        <v>22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1.4</v>
      </c>
      <c r="N9" s="13">
        <f>[1]dragons!$X$20</f>
        <v>100</v>
      </c>
      <c r="O9" s="13">
        <f>[1]dragons!$Y$20</f>
        <v>31</v>
      </c>
      <c r="P9" s="13">
        <f>[1]dragons!$Z$20</f>
        <v>34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322</v>
      </c>
      <c r="K10" s="13">
        <v>2.5</v>
      </c>
      <c r="L10" s="13">
        <v>9.5</v>
      </c>
      <c r="M10" s="13">
        <f>[1]dragons!$W$21</f>
        <v>2.1</v>
      </c>
      <c r="N10" s="13">
        <f>[1]dragons!$X$21</f>
        <v>100</v>
      </c>
      <c r="O10" s="13">
        <f>[1]dragons!$Y$21</f>
        <v>50</v>
      </c>
      <c r="P10" s="13">
        <f>[1]dragons!$Z$21</f>
        <v>14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343</v>
      </c>
      <c r="K11" s="14">
        <v>2.6</v>
      </c>
      <c r="L11" s="14">
        <v>9.5</v>
      </c>
      <c r="M11" s="14">
        <f>[1]dragons!$W$22</f>
        <v>1.6</v>
      </c>
      <c r="N11" s="14">
        <f>[1]dragons!$X$22</f>
        <v>100</v>
      </c>
      <c r="O11" s="14">
        <f>[1]dragons!$Y$22</f>
        <v>29</v>
      </c>
      <c r="P11" s="14">
        <f>[1]dragons!$Z$22</f>
        <v>17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425</v>
      </c>
      <c r="K12" s="15">
        <v>3.2</v>
      </c>
      <c r="L12" s="15">
        <v>9.5</v>
      </c>
      <c r="M12" s="15">
        <f>[1]dragons!$W$23</f>
        <v>1.4</v>
      </c>
      <c r="N12" s="15">
        <f>[1]dragons!$X$23</f>
        <v>100</v>
      </c>
      <c r="O12" s="15">
        <f>[1]dragons!$Y$23</f>
        <v>20</v>
      </c>
      <c r="P12" s="15">
        <f>[1]dragons!$Z$23</f>
        <v>18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540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100</v>
      </c>
      <c r="O13" s="15">
        <f>[1]dragons!$Y$24</f>
        <v>50</v>
      </c>
      <c r="P13" s="15">
        <f>[1]dragons!$Z$24</f>
        <v>34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680</v>
      </c>
      <c r="K14" s="16">
        <v>4.7</v>
      </c>
      <c r="L14" s="16">
        <v>9.5</v>
      </c>
      <c r="M14" s="16">
        <f>[1]dragons!$W$25</f>
        <v>1.4</v>
      </c>
      <c r="N14" s="16">
        <f>[1]dragons!$X$25</f>
        <v>100</v>
      </c>
      <c r="O14" s="16">
        <f>[1]dragons!$Y$25</f>
        <v>33</v>
      </c>
      <c r="P14" s="16">
        <f>[1]dragons!$Z$25</f>
        <v>34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179</v>
      </c>
    </row>
    <row r="19" spans="7:14" x14ac:dyDescent="0.25">
      <c r="H19" s="42" t="s">
        <v>183</v>
      </c>
      <c r="I19" s="2" t="s">
        <v>184</v>
      </c>
    </row>
    <row r="20" spans="7:14" x14ac:dyDescent="0.25">
      <c r="G20" s="37" t="s">
        <v>180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181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182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K873"/>
  <sheetViews>
    <sheetView tabSelected="1" workbookViewId="0">
      <selection activeCell="J13" sqref="J13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7" max="87" width="30.85546875" customWidth="1"/>
    <col min="88" max="88" width="23.7109375" customWidth="1"/>
    <col min="89" max="89" width="16.28515625" customWidth="1"/>
    <col min="90" max="90" width="22.42578125" customWidth="1"/>
    <col min="91" max="92" width="10.85546875" customWidth="1"/>
    <col min="93" max="93" width="13.5703125" customWidth="1"/>
    <col min="95" max="95" width="30.7109375" customWidth="1"/>
    <col min="96" max="96" width="25" customWidth="1"/>
    <col min="97" max="97" width="17.85546875" customWidth="1"/>
    <col min="98" max="98" width="23.28515625" customWidth="1"/>
    <col min="99" max="99" width="11" customWidth="1"/>
    <col min="100" max="100" width="12.140625" customWidth="1"/>
    <col min="101" max="101" width="13.85546875" customWidth="1"/>
    <col min="103" max="103" width="34.42578125" customWidth="1"/>
    <col min="104" max="104" width="25.5703125" customWidth="1"/>
    <col min="105" max="105" width="17.42578125" customWidth="1"/>
    <col min="106" max="106" width="21.42578125" customWidth="1"/>
    <col min="107" max="107" width="14" customWidth="1"/>
    <col min="108" max="108" width="11.7109375" customWidth="1"/>
    <col min="109" max="109" width="16.5703125" customWidth="1"/>
    <col min="110" max="110" width="9.140625" style="82"/>
    <col min="111" max="111" width="37.85546875" customWidth="1"/>
    <col min="112" max="112" width="25.85546875" customWidth="1"/>
    <col min="113" max="113" width="15.7109375" customWidth="1"/>
    <col min="114" max="114" width="20.140625" customWidth="1"/>
    <col min="116" max="116" width="9.7109375" customWidth="1"/>
    <col min="117" max="117" width="12.5703125" customWidth="1"/>
    <col min="119" max="119" width="30.85546875" customWidth="1"/>
    <col min="120" max="120" width="24.140625" customWidth="1"/>
    <col min="121" max="121" width="17.5703125" customWidth="1"/>
    <col min="122" max="122" width="19.42578125" customWidth="1"/>
    <col min="124" max="124" width="12.42578125" customWidth="1"/>
    <col min="125" max="125" width="13.140625" customWidth="1"/>
    <col min="127" max="127" width="24.7109375" customWidth="1"/>
    <col min="128" max="128" width="25.28515625" customWidth="1"/>
    <col min="129" max="129" width="16.42578125" customWidth="1"/>
    <col min="130" max="130" width="20.42578125" customWidth="1"/>
    <col min="132" max="132" width="12" customWidth="1"/>
    <col min="133" max="133" width="14" customWidth="1"/>
    <col min="135" max="135" width="22.28515625" customWidth="1"/>
    <col min="136" max="136" width="24.7109375" customWidth="1"/>
    <col min="137" max="137" width="17.5703125" customWidth="1"/>
    <col min="138" max="138" width="19.5703125" customWidth="1"/>
    <col min="140" max="140" width="11.7109375" customWidth="1"/>
    <col min="141" max="141" width="14" customWidth="1"/>
  </cols>
  <sheetData>
    <row r="2" spans="2:141" x14ac:dyDescent="0.25">
      <c r="B2" t="s">
        <v>7338</v>
      </c>
      <c r="CJ2" s="83"/>
    </row>
    <row r="4" spans="2:141" x14ac:dyDescent="0.25">
      <c r="B4" s="1" t="s">
        <v>266</v>
      </c>
      <c r="C4" s="1" t="s">
        <v>263</v>
      </c>
      <c r="F4" s="81"/>
      <c r="G4" s="81"/>
      <c r="M4" s="1" t="s">
        <v>266</v>
      </c>
      <c r="N4" s="1" t="s">
        <v>263</v>
      </c>
      <c r="Q4" s="81"/>
      <c r="R4" s="81"/>
      <c r="X4" s="1" t="s">
        <v>266</v>
      </c>
      <c r="Y4" s="1" t="s">
        <v>263</v>
      </c>
      <c r="AB4" s="81"/>
      <c r="AC4" s="81"/>
      <c r="AI4" s="1" t="s">
        <v>266</v>
      </c>
      <c r="AJ4" s="1" t="s">
        <v>263</v>
      </c>
      <c r="AM4" s="81"/>
      <c r="AN4" s="81"/>
      <c r="AT4" s="1" t="s">
        <v>266</v>
      </c>
      <c r="AU4" s="1" t="s">
        <v>263</v>
      </c>
      <c r="AX4" s="81"/>
      <c r="AY4" s="81"/>
      <c r="BE4" s="1" t="s">
        <v>266</v>
      </c>
      <c r="BF4" s="1" t="s">
        <v>263</v>
      </c>
      <c r="BI4" s="81"/>
      <c r="BJ4" s="81"/>
      <c r="BP4" s="1" t="s">
        <v>266</v>
      </c>
      <c r="BQ4" s="1" t="s">
        <v>263</v>
      </c>
      <c r="BT4" s="81"/>
      <c r="BU4" s="81"/>
      <c r="CA4" s="1" t="s">
        <v>266</v>
      </c>
      <c r="CB4" s="1" t="s">
        <v>515</v>
      </c>
      <c r="CE4" s="81"/>
      <c r="CF4" s="81"/>
      <c r="CI4" s="1" t="s">
        <v>266</v>
      </c>
      <c r="CJ4" s="1" t="s">
        <v>515</v>
      </c>
      <c r="CM4" s="81"/>
      <c r="CN4" s="81"/>
      <c r="CQ4" s="1" t="s">
        <v>266</v>
      </c>
      <c r="CR4" s="1" t="s">
        <v>515</v>
      </c>
      <c r="CU4" s="81"/>
      <c r="CV4" s="81"/>
      <c r="CY4" s="1" t="s">
        <v>266</v>
      </c>
      <c r="CZ4" s="1" t="s">
        <v>515</v>
      </c>
      <c r="DC4" s="81"/>
      <c r="DD4" s="81"/>
      <c r="DG4" s="1" t="s">
        <v>266</v>
      </c>
      <c r="DH4" s="1" t="s">
        <v>555</v>
      </c>
      <c r="DK4" s="81"/>
      <c r="DL4" s="81"/>
      <c r="DO4" s="1" t="s">
        <v>266</v>
      </c>
      <c r="DP4" s="1" t="s">
        <v>555</v>
      </c>
      <c r="DS4" s="81"/>
      <c r="DT4" s="81"/>
      <c r="DW4" s="1" t="s">
        <v>266</v>
      </c>
      <c r="DX4" s="1" t="s">
        <v>555</v>
      </c>
      <c r="EA4" s="81"/>
      <c r="EB4" s="81"/>
      <c r="EE4" s="1" t="s">
        <v>266</v>
      </c>
      <c r="EF4" s="1" t="s">
        <v>555</v>
      </c>
      <c r="EI4" s="81"/>
      <c r="EJ4" s="81"/>
    </row>
    <row r="5" spans="2:141" x14ac:dyDescent="0.25">
      <c r="B5" s="1" t="s">
        <v>220</v>
      </c>
      <c r="C5" s="1" t="s">
        <v>381</v>
      </c>
      <c r="E5" s="1" t="s">
        <v>494</v>
      </c>
      <c r="F5" s="1">
        <v>201</v>
      </c>
      <c r="G5" s="1">
        <v>108</v>
      </c>
      <c r="H5" s="1" t="s">
        <v>495</v>
      </c>
      <c r="I5" s="1"/>
      <c r="J5" s="1"/>
      <c r="K5" s="1"/>
      <c r="M5" s="1" t="s">
        <v>220</v>
      </c>
      <c r="N5" s="1" t="s">
        <v>382</v>
      </c>
      <c r="P5" s="1" t="s">
        <v>494</v>
      </c>
      <c r="Q5" s="1">
        <v>90</v>
      </c>
      <c r="R5" s="1">
        <v>120</v>
      </c>
      <c r="S5" s="1" t="s">
        <v>495</v>
      </c>
      <c r="T5" s="1"/>
      <c r="U5" s="1"/>
      <c r="V5" s="1"/>
      <c r="X5" s="1" t="s">
        <v>220</v>
      </c>
      <c r="Y5" s="1" t="s">
        <v>449</v>
      </c>
      <c r="AA5" s="1" t="s">
        <v>494</v>
      </c>
      <c r="AB5" s="1">
        <v>60</v>
      </c>
      <c r="AC5" s="1">
        <v>120</v>
      </c>
      <c r="AD5" s="1" t="s">
        <v>495</v>
      </c>
      <c r="AE5" s="1"/>
      <c r="AF5" s="1"/>
      <c r="AG5" s="1"/>
      <c r="AI5" s="1" t="s">
        <v>220</v>
      </c>
      <c r="AJ5" s="1" t="s">
        <v>393</v>
      </c>
      <c r="AL5" s="1" t="s">
        <v>494</v>
      </c>
      <c r="AM5" s="1">
        <v>170</v>
      </c>
      <c r="AN5" s="1">
        <v>120</v>
      </c>
      <c r="AO5" s="1" t="s">
        <v>495</v>
      </c>
      <c r="AP5" s="1"/>
      <c r="AQ5" s="1"/>
      <c r="AR5" s="1"/>
      <c r="AT5" s="1" t="s">
        <v>220</v>
      </c>
      <c r="AU5" s="1" t="s">
        <v>398</v>
      </c>
      <c r="AW5" s="1" t="s">
        <v>494</v>
      </c>
      <c r="AX5" s="1">
        <v>150</v>
      </c>
      <c r="AY5" s="1">
        <v>30</v>
      </c>
      <c r="AZ5" s="1" t="s">
        <v>495</v>
      </c>
      <c r="BA5" s="1"/>
      <c r="BB5" s="1"/>
      <c r="BC5" s="1"/>
      <c r="BE5" s="1" t="s">
        <v>220</v>
      </c>
      <c r="BF5" s="1" t="s">
        <v>612</v>
      </c>
      <c r="BH5" s="1" t="s">
        <v>494</v>
      </c>
      <c r="BI5" s="1">
        <v>220</v>
      </c>
      <c r="BJ5" s="1">
        <v>110</v>
      </c>
      <c r="BK5" s="1" t="s">
        <v>495</v>
      </c>
      <c r="BL5" s="1"/>
      <c r="BM5" s="1"/>
      <c r="BN5" s="1"/>
      <c r="BP5" s="1" t="s">
        <v>220</v>
      </c>
      <c r="BQ5" s="1" t="s">
        <v>613</v>
      </c>
      <c r="BS5" s="1" t="s">
        <v>494</v>
      </c>
      <c r="BT5" s="1">
        <v>200</v>
      </c>
      <c r="BU5" s="1">
        <v>115</v>
      </c>
      <c r="BV5" s="1" t="s">
        <v>495</v>
      </c>
      <c r="BW5" s="1"/>
      <c r="BX5" s="1"/>
      <c r="BY5" s="1"/>
      <c r="CA5" s="1" t="s">
        <v>220</v>
      </c>
      <c r="CB5" s="1" t="s">
        <v>516</v>
      </c>
      <c r="CD5" s="1" t="s">
        <v>494</v>
      </c>
      <c r="CE5" s="1">
        <v>190</v>
      </c>
      <c r="CF5" s="1">
        <v>120</v>
      </c>
      <c r="CG5" s="1" t="s">
        <v>495</v>
      </c>
      <c r="CI5" s="1" t="s">
        <v>220</v>
      </c>
      <c r="CJ5" s="1" t="s">
        <v>529</v>
      </c>
      <c r="CL5" s="1" t="s">
        <v>494</v>
      </c>
      <c r="CM5" s="1">
        <v>190</v>
      </c>
      <c r="CN5" s="1">
        <v>60</v>
      </c>
      <c r="CO5" s="1" t="s">
        <v>495</v>
      </c>
      <c r="CQ5" s="1" t="s">
        <v>220</v>
      </c>
      <c r="CR5" s="1" t="s">
        <v>533</v>
      </c>
      <c r="CT5" s="1" t="s">
        <v>494</v>
      </c>
      <c r="CU5" s="1">
        <v>200</v>
      </c>
      <c r="CV5" s="1">
        <v>70</v>
      </c>
      <c r="CW5" s="1" t="s">
        <v>495</v>
      </c>
      <c r="CY5" s="1" t="s">
        <v>220</v>
      </c>
      <c r="CZ5" s="1" t="s">
        <v>554</v>
      </c>
      <c r="DB5" s="1" t="s">
        <v>494</v>
      </c>
      <c r="DC5" s="1">
        <v>390</v>
      </c>
      <c r="DD5" s="1">
        <v>230</v>
      </c>
      <c r="DE5" s="1" t="s">
        <v>495</v>
      </c>
      <c r="DG5" s="1" t="s">
        <v>220</v>
      </c>
      <c r="DH5" s="1" t="s">
        <v>617</v>
      </c>
      <c r="DJ5" s="1" t="s">
        <v>494</v>
      </c>
      <c r="DK5" s="1">
        <v>390</v>
      </c>
      <c r="DL5" s="1">
        <v>230</v>
      </c>
      <c r="DM5" s="1" t="s">
        <v>495</v>
      </c>
      <c r="DO5" s="1" t="s">
        <v>220</v>
      </c>
      <c r="DP5" s="1" t="s">
        <v>619</v>
      </c>
      <c r="DR5" s="1" t="s">
        <v>494</v>
      </c>
      <c r="DS5" s="1">
        <v>390</v>
      </c>
      <c r="DT5" s="1">
        <v>230</v>
      </c>
      <c r="DU5" s="1" t="s">
        <v>495</v>
      </c>
      <c r="DW5" s="1" t="s">
        <v>220</v>
      </c>
      <c r="DX5" s="1" t="s">
        <v>624</v>
      </c>
      <c r="DZ5" s="1" t="s">
        <v>494</v>
      </c>
      <c r="EA5" s="1">
        <v>390</v>
      </c>
      <c r="EB5" s="1">
        <v>230</v>
      </c>
      <c r="EC5" s="1" t="s">
        <v>495</v>
      </c>
      <c r="EE5" s="1" t="s">
        <v>220</v>
      </c>
      <c r="EF5" s="1" t="s">
        <v>625</v>
      </c>
      <c r="EH5" s="1" t="s">
        <v>494</v>
      </c>
      <c r="EI5" s="1">
        <v>390</v>
      </c>
      <c r="EJ5" s="1">
        <v>230</v>
      </c>
      <c r="EK5" s="1" t="s">
        <v>495</v>
      </c>
    </row>
    <row r="6" spans="2:141" x14ac:dyDescent="0.25">
      <c r="B6" s="1" t="s">
        <v>221</v>
      </c>
      <c r="C6" s="72">
        <f ca="1">ROUNDUP(SUM(Table245[total xp]),0)</f>
        <v>46333</v>
      </c>
      <c r="E6" s="1" t="s">
        <v>496</v>
      </c>
      <c r="F6" s="1">
        <f ca="1">ROUND(C6/(F5*G5),1)</f>
        <v>2.1</v>
      </c>
      <c r="G6" s="1" t="s">
        <v>497</v>
      </c>
      <c r="M6" s="1" t="s">
        <v>221</v>
      </c>
      <c r="N6" s="72">
        <f ca="1">ROUNDUP(SUM(Table3[total xp]),0)</f>
        <v>13922</v>
      </c>
      <c r="P6" s="1" t="s">
        <v>496</v>
      </c>
      <c r="Q6" s="1">
        <f ca="1">ROUND(N6/(Q5*R5),1)</f>
        <v>1.3</v>
      </c>
      <c r="R6" s="1" t="s">
        <v>497</v>
      </c>
      <c r="X6" s="1" t="s">
        <v>221</v>
      </c>
      <c r="Y6" s="72">
        <f ca="1">ROUNDUP(SUM(Table39[total xp]),0)</f>
        <v>4235</v>
      </c>
      <c r="AA6" s="1" t="s">
        <v>496</v>
      </c>
      <c r="AB6" s="1">
        <f ca="1">ROUND(Y6/(AB5*AC5),1)</f>
        <v>0.6</v>
      </c>
      <c r="AC6" s="1" t="s">
        <v>497</v>
      </c>
      <c r="AI6" s="1" t="s">
        <v>221</v>
      </c>
      <c r="AJ6" s="72">
        <f ca="1">ROUNDUP(SUM(Table2[total xp]),0)</f>
        <v>28167</v>
      </c>
      <c r="AL6" s="1" t="s">
        <v>496</v>
      </c>
      <c r="AM6" s="1">
        <f ca="1">ROUND(AJ6/(AM5*AN5),1)</f>
        <v>1.4</v>
      </c>
      <c r="AN6" s="1" t="s">
        <v>497</v>
      </c>
      <c r="AT6" s="1" t="s">
        <v>221</v>
      </c>
      <c r="AU6" s="72">
        <f ca="1">ROUNDUP(SUM(Table6[total xp]),0)</f>
        <v>12772</v>
      </c>
      <c r="AW6" s="1" t="s">
        <v>496</v>
      </c>
      <c r="AX6" s="1">
        <f ca="1">ROUND(AU6/(AX5*AY5),1)</f>
        <v>2.8</v>
      </c>
      <c r="AY6" s="1" t="s">
        <v>497</v>
      </c>
      <c r="BE6" s="1" t="s">
        <v>221</v>
      </c>
      <c r="BF6" s="72">
        <f ca="1">ROUNDUP(SUM(Table610[total xp]),0)</f>
        <v>14723</v>
      </c>
      <c r="BH6" s="1" t="s">
        <v>496</v>
      </c>
      <c r="BI6" s="1">
        <f ca="1">ROUND(BF6/(BI5*BJ5),1)</f>
        <v>0.6</v>
      </c>
      <c r="BJ6" s="1" t="s">
        <v>497</v>
      </c>
      <c r="BP6" s="1" t="s">
        <v>221</v>
      </c>
      <c r="BQ6" s="72">
        <f ca="1">ROUNDUP(SUM(Table61011[total xp]),0)</f>
        <v>39852</v>
      </c>
      <c r="BS6" s="1" t="s">
        <v>496</v>
      </c>
      <c r="BT6" s="1">
        <f ca="1">ROUND(BQ6/(BT5*BU5),1)</f>
        <v>1.7</v>
      </c>
      <c r="BU6" s="1" t="s">
        <v>497</v>
      </c>
      <c r="CA6" s="1" t="s">
        <v>221</v>
      </c>
      <c r="CB6" s="72">
        <f ca="1">ROUNDUP(SUM(Table11[total xp]),0)</f>
        <v>27074</v>
      </c>
      <c r="CD6" s="1" t="s">
        <v>496</v>
      </c>
      <c r="CE6" s="1">
        <f ca="1">ROUND(CB6/(CE5*CF5),1)</f>
        <v>1.2</v>
      </c>
      <c r="CF6" s="1" t="s">
        <v>497</v>
      </c>
      <c r="CI6" s="1" t="s">
        <v>221</v>
      </c>
      <c r="CJ6" s="72">
        <f ca="1">ROUNDUP(SUM(Table12[total xp]),0)</f>
        <v>11890</v>
      </c>
      <c r="CL6" s="1" t="s">
        <v>496</v>
      </c>
      <c r="CM6" s="1">
        <f ca="1">ROUND(CJ6/(CM5*CN5),1)</f>
        <v>1</v>
      </c>
      <c r="CN6" s="1" t="s">
        <v>497</v>
      </c>
      <c r="CQ6" s="1" t="s">
        <v>221</v>
      </c>
      <c r="CR6" s="72">
        <f ca="1">ROUNDUP(SUM(Table13[total xp]),0)</f>
        <v>25055</v>
      </c>
      <c r="CT6" s="1" t="s">
        <v>496</v>
      </c>
      <c r="CU6" s="1">
        <f ca="1">ROUND(CR6/(CU5*CV5),1)</f>
        <v>1.8</v>
      </c>
      <c r="CV6" s="1" t="s">
        <v>497</v>
      </c>
      <c r="CY6" s="1" t="s">
        <v>221</v>
      </c>
      <c r="CZ6" s="72">
        <f ca="1">ROUNDUP(SUM(Table14[total xp]),0)</f>
        <v>59951</v>
      </c>
      <c r="DB6" s="1" t="s">
        <v>496</v>
      </c>
      <c r="DC6" s="1">
        <f ca="1">ROUND(CZ6/(DC5*DD5),1)</f>
        <v>0.7</v>
      </c>
      <c r="DD6" s="1" t="s">
        <v>497</v>
      </c>
      <c r="DG6" s="1" t="s">
        <v>221</v>
      </c>
      <c r="DH6" s="72">
        <f ca="1">ROUNDUP(SUM(Table18[total xp]),0)</f>
        <v>26717</v>
      </c>
      <c r="DJ6" s="1" t="s">
        <v>496</v>
      </c>
      <c r="DK6" s="1">
        <f ca="1">ROUND(DH6/(DK5*DL5),1)</f>
        <v>0.3</v>
      </c>
      <c r="DL6" s="1" t="s">
        <v>497</v>
      </c>
      <c r="DO6" s="1" t="s">
        <v>221</v>
      </c>
      <c r="DP6" s="72">
        <f ca="1">ROUNDUP(SUM(Table1820[total xp]),0)</f>
        <v>20268</v>
      </c>
      <c r="DR6" s="1" t="s">
        <v>496</v>
      </c>
      <c r="DS6" s="1">
        <f ca="1">ROUND(DP6/(DS5*DT5),1)</f>
        <v>0.2</v>
      </c>
      <c r="DT6" s="1" t="s">
        <v>497</v>
      </c>
      <c r="DW6" s="1" t="s">
        <v>221</v>
      </c>
      <c r="DX6" s="72">
        <f ca="1">ROUNDUP(SUM(Table182023[total xp]),0)</f>
        <v>501</v>
      </c>
      <c r="DZ6" s="1" t="s">
        <v>496</v>
      </c>
      <c r="EA6" s="1">
        <f ca="1">ROUND(DX6/(EA5*EB5),1)</f>
        <v>0</v>
      </c>
      <c r="EB6" s="1" t="s">
        <v>497</v>
      </c>
      <c r="EE6" s="1" t="s">
        <v>221</v>
      </c>
      <c r="EF6" s="72">
        <f ca="1">ROUNDUP(SUM(Table18202324[total xp]),0)</f>
        <v>501</v>
      </c>
      <c r="EH6" s="1" t="s">
        <v>496</v>
      </c>
      <c r="EI6" s="1">
        <f ca="1">ROUND(EF6/(EI5*EJ5),1)</f>
        <v>0</v>
      </c>
      <c r="EJ6" s="1" t="s">
        <v>497</v>
      </c>
    </row>
    <row r="7" spans="2:141" x14ac:dyDescent="0.25">
      <c r="B7" s="1" t="s">
        <v>340</v>
      </c>
      <c r="C7" s="72">
        <f>COUNTA(Table245[spawner_sku])</f>
        <v>655</v>
      </c>
      <c r="E7" s="1" t="s">
        <v>498</v>
      </c>
      <c r="F7" s="1">
        <f>ROUND(C7/(F5*G5),4)</f>
        <v>3.0200000000000001E-2</v>
      </c>
      <c r="G7" s="1" t="s">
        <v>499</v>
      </c>
      <c r="M7" s="1" t="s">
        <v>340</v>
      </c>
      <c r="N7" s="72">
        <f>COUNTA(Table3[spawner_sku])</f>
        <v>194</v>
      </c>
      <c r="P7" s="1" t="s">
        <v>498</v>
      </c>
      <c r="Q7" s="1">
        <f>ROUND(N7/(Q5*R5),4)</f>
        <v>1.7999999999999999E-2</v>
      </c>
      <c r="R7" s="1" t="s">
        <v>499</v>
      </c>
      <c r="X7" s="1" t="s">
        <v>340</v>
      </c>
      <c r="Y7" s="72">
        <f>COUNTA(Table39[spawner_sku])</f>
        <v>76</v>
      </c>
      <c r="AA7" s="1" t="s">
        <v>498</v>
      </c>
      <c r="AB7" s="1">
        <f>ROUND(Y7/(AB5*AC5),4)</f>
        <v>1.06E-2</v>
      </c>
      <c r="AC7" s="1" t="s">
        <v>499</v>
      </c>
      <c r="AI7" s="1" t="s">
        <v>340</v>
      </c>
      <c r="AJ7" s="72">
        <f>COUNTA(Table2[spawner_sku])</f>
        <v>408</v>
      </c>
      <c r="AL7" s="1" t="s">
        <v>498</v>
      </c>
      <c r="AM7" s="1">
        <f>ROUND(AJ7/(AM5*AN5),4)</f>
        <v>0.02</v>
      </c>
      <c r="AN7" s="1" t="s">
        <v>499</v>
      </c>
      <c r="AT7" s="1" t="s">
        <v>340</v>
      </c>
      <c r="AU7" s="72">
        <f>COUNTA(Table6[spawner_sku])</f>
        <v>170</v>
      </c>
      <c r="AW7" s="1" t="s">
        <v>498</v>
      </c>
      <c r="AX7" s="1">
        <f>ROUND(AU7/(AX5*AY5),4)</f>
        <v>3.78E-2</v>
      </c>
      <c r="AY7" s="1" t="s">
        <v>499</v>
      </c>
      <c r="BE7" s="1" t="s">
        <v>340</v>
      </c>
      <c r="BF7" s="72">
        <f>COUNTA(Table610[spawner_sku])</f>
        <v>206</v>
      </c>
      <c r="BH7" s="1" t="s">
        <v>498</v>
      </c>
      <c r="BI7" s="1">
        <f>ROUND(BF7/(BI5*BJ5),4)</f>
        <v>8.5000000000000006E-3</v>
      </c>
      <c r="BJ7" s="1" t="s">
        <v>499</v>
      </c>
      <c r="BP7" s="1" t="s">
        <v>340</v>
      </c>
      <c r="BQ7" s="72">
        <f>COUNTA(Table61011[spawner_sku])</f>
        <v>487</v>
      </c>
      <c r="BS7" s="1" t="s">
        <v>498</v>
      </c>
      <c r="BT7" s="1">
        <f>ROUND(BQ7/(BT5*BU5),4)</f>
        <v>2.12E-2</v>
      </c>
      <c r="BU7" s="1" t="s">
        <v>499</v>
      </c>
      <c r="CA7" s="1" t="s">
        <v>340</v>
      </c>
      <c r="CB7" s="72">
        <f>COUNTA(Table11[spawner_sku])</f>
        <v>402</v>
      </c>
      <c r="CD7" s="1" t="s">
        <v>498</v>
      </c>
      <c r="CE7" s="1">
        <f>ROUND(CB7/(CE5*CF5),4)</f>
        <v>1.7600000000000001E-2</v>
      </c>
      <c r="CF7" s="1" t="s">
        <v>499</v>
      </c>
      <c r="CI7" s="1" t="s">
        <v>340</v>
      </c>
      <c r="CJ7" s="72">
        <f>COUNTA(Table12[spawner_sku])</f>
        <v>197</v>
      </c>
      <c r="CL7" s="1" t="s">
        <v>498</v>
      </c>
      <c r="CM7" s="1">
        <f>ROUND(CJ7/(CM5*CN5),4)</f>
        <v>1.7299999999999999E-2</v>
      </c>
      <c r="CN7" s="1" t="s">
        <v>499</v>
      </c>
      <c r="CQ7" s="1" t="s">
        <v>340</v>
      </c>
      <c r="CR7" s="72">
        <f>COUNTA(Table13[spawner_sku])</f>
        <v>335</v>
      </c>
      <c r="CT7" s="1" t="s">
        <v>498</v>
      </c>
      <c r="CU7" s="1">
        <f>ROUND(CR7/(CU5*CV5),4)</f>
        <v>2.3900000000000001E-2</v>
      </c>
      <c r="CV7" s="1" t="s">
        <v>499</v>
      </c>
      <c r="CY7" s="1" t="s">
        <v>340</v>
      </c>
      <c r="CZ7" s="72">
        <f>COUNTA(Table14[spawner_sku])</f>
        <v>852</v>
      </c>
      <c r="DB7" s="1" t="s">
        <v>498</v>
      </c>
      <c r="DC7" s="1">
        <f>ROUND(CZ7/(DC5*DD5),4)</f>
        <v>9.4999999999999998E-3</v>
      </c>
      <c r="DD7" s="1" t="s">
        <v>499</v>
      </c>
      <c r="DG7" s="1" t="s">
        <v>340</v>
      </c>
      <c r="DH7" s="72">
        <f>COUNTA(Table18[spawner_sku])</f>
        <v>316</v>
      </c>
      <c r="DJ7" s="1" t="s">
        <v>498</v>
      </c>
      <c r="DK7" s="1">
        <f>ROUND(DH7/(DK5*DL5),4)</f>
        <v>3.5000000000000001E-3</v>
      </c>
      <c r="DL7" s="1" t="s">
        <v>499</v>
      </c>
      <c r="DO7" s="1" t="s">
        <v>340</v>
      </c>
      <c r="DP7" s="72">
        <f>COUNTA(Table1820[spawner_sku])</f>
        <v>256</v>
      </c>
      <c r="DR7" s="1" t="s">
        <v>498</v>
      </c>
      <c r="DS7" s="1">
        <f>ROUND(DP7/(DS5*DT5),4)</f>
        <v>2.8999999999999998E-3</v>
      </c>
      <c r="DT7" s="1" t="s">
        <v>499</v>
      </c>
      <c r="DW7" s="1" t="s">
        <v>340</v>
      </c>
      <c r="DX7" s="72">
        <f>COUNTA(Table182023[spawner_sku])</f>
        <v>4</v>
      </c>
      <c r="DZ7" s="1" t="s">
        <v>498</v>
      </c>
      <c r="EA7" s="1">
        <f>ROUND(DX7/(EA5*EB5),4)</f>
        <v>0</v>
      </c>
      <c r="EB7" s="1" t="s">
        <v>499</v>
      </c>
      <c r="EE7" s="1" t="s">
        <v>340</v>
      </c>
      <c r="EF7" s="72">
        <f>COUNTA(Table18202324[spawner_sku])</f>
        <v>4</v>
      </c>
      <c r="EH7" s="1" t="s">
        <v>498</v>
      </c>
      <c r="EI7" s="1">
        <f>ROUND(EF7/(EI5*EJ5),4)</f>
        <v>0</v>
      </c>
      <c r="EJ7" s="1" t="s">
        <v>499</v>
      </c>
    </row>
    <row r="8" spans="2:141" x14ac:dyDescent="0.25">
      <c r="B8" s="1" t="s">
        <v>345</v>
      </c>
      <c r="C8" s="75">
        <f ca="1">COUNTIF(Table245[Aggresive],"yes")</f>
        <v>281</v>
      </c>
      <c r="M8" s="1" t="s">
        <v>345</v>
      </c>
      <c r="N8" s="75">
        <f ca="1">COUNTIF(Table3[Aggressive],"yes")</f>
        <v>79</v>
      </c>
      <c r="X8" s="1" t="s">
        <v>345</v>
      </c>
      <c r="Y8" s="75">
        <f ca="1">COUNTIF(Table39[Aggressive],"yes")</f>
        <v>29</v>
      </c>
      <c r="AI8" s="1" t="s">
        <v>345</v>
      </c>
      <c r="AJ8" s="75">
        <f ca="1">COUNTIF(Table2[Aggressive],"yes")</f>
        <v>132</v>
      </c>
      <c r="AT8" s="1" t="s">
        <v>345</v>
      </c>
      <c r="AU8" s="75">
        <f ca="1">COUNTIF(Table6[Aggressive],"yes")</f>
        <v>66</v>
      </c>
      <c r="BE8" s="1" t="s">
        <v>345</v>
      </c>
      <c r="BF8" s="75">
        <f ca="1">COUNTIF(Table610[Aggressive],"yes")</f>
        <v>118</v>
      </c>
      <c r="BP8" s="1" t="s">
        <v>345</v>
      </c>
      <c r="BQ8" s="75">
        <f ca="1">COUNTIF(Table61011[Aggressive],"yes")</f>
        <v>210</v>
      </c>
      <c r="CA8" s="1" t="s">
        <v>345</v>
      </c>
      <c r="CB8" s="75">
        <f>COUNTIF(Table11[Aggressive],"yes")</f>
        <v>185</v>
      </c>
      <c r="CI8" s="1" t="s">
        <v>345</v>
      </c>
      <c r="CJ8" s="75">
        <f>COUNTIF(Table12[Aggressive],"yes")</f>
        <v>52</v>
      </c>
      <c r="CQ8" s="1" t="s">
        <v>345</v>
      </c>
      <c r="CR8" s="75">
        <f>COUNTIF(Table13[Aggressive],"yes")</f>
        <v>104</v>
      </c>
      <c r="CY8" s="1" t="s">
        <v>345</v>
      </c>
      <c r="CZ8" s="75">
        <f>COUNTIF(Table14[Aggressive],"yes")</f>
        <v>270</v>
      </c>
      <c r="DG8" s="1" t="s">
        <v>345</v>
      </c>
      <c r="DH8" s="75">
        <f>COUNTIF(Table14[Aggressive],"yes")</f>
        <v>270</v>
      </c>
      <c r="DO8" s="1" t="s">
        <v>345</v>
      </c>
      <c r="DP8" s="75">
        <f>COUNTIF(Table1820[Aggressive],"yes")</f>
        <v>74</v>
      </c>
      <c r="DW8" s="1" t="s">
        <v>345</v>
      </c>
      <c r="DX8" s="75">
        <f>COUNTIF(Table182023[Aggressive],"yes")</f>
        <v>4</v>
      </c>
      <c r="EE8" s="1" t="s">
        <v>345</v>
      </c>
      <c r="EF8" s="75">
        <f>COUNTIF(Table18202324[Aggressive],"yes")</f>
        <v>4</v>
      </c>
    </row>
    <row r="9" spans="2:141" x14ac:dyDescent="0.25">
      <c r="B9" s="1" t="s">
        <v>346</v>
      </c>
      <c r="C9" s="75">
        <f ca="1">COUNTIF(Table245[Aggresive],"no")</f>
        <v>374</v>
      </c>
      <c r="E9" s="1" t="s">
        <v>7337</v>
      </c>
      <c r="F9" s="81" t="str">
        <f>CONCATENATE(ROUND((COUNTIF(Table245[hasBonus],"TRUE") /C7) * 100,2),"%")</f>
        <v>6,26%</v>
      </c>
      <c r="M9" s="1" t="s">
        <v>346</v>
      </c>
      <c r="N9" s="75">
        <f ca="1">COUNTIF(Table3[Aggressive],"no")</f>
        <v>115</v>
      </c>
      <c r="P9" s="1" t="s">
        <v>7337</v>
      </c>
      <c r="Q9" s="1" t="str">
        <f>CONCATENATE(ROUND((COUNTIF(Table3[hasBonus],"TRUE") /N7) * 100,2),"%")</f>
        <v>11,34%</v>
      </c>
      <c r="X9" s="1" t="s">
        <v>346</v>
      </c>
      <c r="Y9" s="75">
        <f ca="1">COUNTIF(Table39[Aggressive],"no")</f>
        <v>47</v>
      </c>
      <c r="AA9" s="1" t="s">
        <v>7337</v>
      </c>
      <c r="AB9" s="81" t="str">
        <f>CONCATENATE(ROUND((COUNTIF(Table39[hasBonus],"TRUE") /Y7) * 100,2),"%")</f>
        <v>3,95%</v>
      </c>
      <c r="AI9" s="1" t="s">
        <v>346</v>
      </c>
      <c r="AJ9" s="75">
        <f ca="1">COUNTIF(Table2[Aggressive],"no")</f>
        <v>276</v>
      </c>
      <c r="AL9" s="1" t="s">
        <v>7337</v>
      </c>
      <c r="AM9" s="81" t="str">
        <f>CONCATENATE(ROUND((COUNTIF(Table2[hasBonus],"TRUE") /AJ7) * 100,2),"%")</f>
        <v>4,9%</v>
      </c>
      <c r="AT9" s="1" t="s">
        <v>346</v>
      </c>
      <c r="AU9" s="75">
        <f ca="1">COUNTIF(Table6[Aggressive],"no")</f>
        <v>104</v>
      </c>
      <c r="AW9" s="1" t="s">
        <v>7337</v>
      </c>
      <c r="AX9" s="81" t="str">
        <f>CONCATENATE(ROUND((COUNTIF(Table6[hasBonus],"TRUE") /AU7) * 100,2),"%")</f>
        <v>8,24%</v>
      </c>
      <c r="BE9" s="1" t="s">
        <v>346</v>
      </c>
      <c r="BF9" s="75">
        <f ca="1">COUNTIF(Table610[Aggressive],"no")</f>
        <v>88</v>
      </c>
      <c r="BH9" s="1" t="s">
        <v>7337</v>
      </c>
      <c r="BI9" s="81" t="str">
        <f>CONCATENATE(ROUND((COUNTIF(Table610[hasBonus],"TRUE") /BF7) * 100,2),"%")</f>
        <v>8,25%</v>
      </c>
      <c r="BP9" s="1" t="s">
        <v>346</v>
      </c>
      <c r="BQ9" s="75">
        <f ca="1">COUNTIF(Table61011[Aggressive],"no")</f>
        <v>277</v>
      </c>
      <c r="BS9" s="1" t="s">
        <v>7337</v>
      </c>
      <c r="BT9" s="81" t="str">
        <f>CONCATENATE(ROUND((COUNTIF(Table61011[hasBonus],"TRUE") /BQ7) * 100,2),"%")</f>
        <v>8,62%</v>
      </c>
      <c r="CA9" s="1" t="s">
        <v>346</v>
      </c>
      <c r="CB9" s="75">
        <f>COUNTIF(Table11[Aggressive],"no")</f>
        <v>217</v>
      </c>
      <c r="CI9" s="1" t="s">
        <v>346</v>
      </c>
      <c r="CJ9" s="75">
        <f>COUNTIF(Table12[Aggressive],"no")</f>
        <v>145</v>
      </c>
      <c r="CQ9" s="1" t="s">
        <v>346</v>
      </c>
      <c r="CR9" s="75">
        <f>COUNTIF(Table13[Aggressive],"no")</f>
        <v>231</v>
      </c>
      <c r="CY9" s="1" t="s">
        <v>346</v>
      </c>
      <c r="CZ9" s="75">
        <f>COUNTIF(Table14[Aggressive],"no")</f>
        <v>582</v>
      </c>
      <c r="DG9" s="1" t="s">
        <v>346</v>
      </c>
      <c r="DH9" s="75">
        <f>COUNTIF(Table18[Aggressive],"no")</f>
        <v>219</v>
      </c>
      <c r="DO9" s="1" t="s">
        <v>346</v>
      </c>
      <c r="DP9" s="75">
        <f>COUNTIF(Table1820[Aggressive],"no")</f>
        <v>182</v>
      </c>
      <c r="DW9" s="1" t="s">
        <v>346</v>
      </c>
      <c r="DX9" s="75">
        <f>COUNTIF(Table182023[Aggressive],"no")</f>
        <v>0</v>
      </c>
      <c r="EE9" s="1" t="s">
        <v>346</v>
      </c>
      <c r="EF9" s="75">
        <f>COUNTIF(Table18202324[Aggressive],"no")</f>
        <v>0</v>
      </c>
    </row>
    <row r="11" spans="2:141" x14ac:dyDescent="0.25">
      <c r="B11" s="1" t="s">
        <v>341</v>
      </c>
      <c r="C11" s="72">
        <f>SUM(Table245[entity_spawned (AVG)])</f>
        <v>1028</v>
      </c>
      <c r="E11" s="1" t="s">
        <v>500</v>
      </c>
      <c r="F11" s="1">
        <f>ROUND(C11/(F5*G5),4)</f>
        <v>4.7399999999999998E-2</v>
      </c>
      <c r="G11" s="1" t="s">
        <v>501</v>
      </c>
      <c r="M11" s="1" t="s">
        <v>341</v>
      </c>
      <c r="N11" s="72">
        <f>SUM(Table3[entity_spawned (AVG)])</f>
        <v>395</v>
      </c>
      <c r="P11" s="1" t="s">
        <v>500</v>
      </c>
      <c r="Q11" s="1">
        <f>ROUND(N11/(Q5*R5),4)</f>
        <v>3.6600000000000001E-2</v>
      </c>
      <c r="R11" s="1" t="s">
        <v>501</v>
      </c>
      <c r="X11" s="1" t="s">
        <v>341</v>
      </c>
      <c r="Y11" s="72">
        <f>SUM(Table39[entity_spawned (AVG)])</f>
        <v>112</v>
      </c>
      <c r="AA11" s="1" t="s">
        <v>500</v>
      </c>
      <c r="AB11" s="1">
        <f>ROUND(Y11/(AB5*AC5),4)</f>
        <v>1.5599999999999999E-2</v>
      </c>
      <c r="AC11" s="1" t="s">
        <v>501</v>
      </c>
      <c r="AI11" s="1" t="s">
        <v>341</v>
      </c>
      <c r="AJ11" s="72">
        <f>SUM(Table2[entity_spawned (AVG)])</f>
        <v>615</v>
      </c>
      <c r="AL11" s="1" t="s">
        <v>500</v>
      </c>
      <c r="AM11" s="1">
        <f>ROUND(AJ11/(AM5*AN5),4)</f>
        <v>3.0099999999999998E-2</v>
      </c>
      <c r="AN11" s="1" t="s">
        <v>501</v>
      </c>
      <c r="AT11" s="1" t="s">
        <v>341</v>
      </c>
      <c r="AU11" s="72">
        <f>SUM(Table6[entity_spawned (AVG)])</f>
        <v>283</v>
      </c>
      <c r="AW11" s="1" t="s">
        <v>500</v>
      </c>
      <c r="AX11" s="1">
        <f>ROUND(AU11/(AX5*AY5),4)</f>
        <v>6.2899999999999998E-2</v>
      </c>
      <c r="AY11" s="1" t="s">
        <v>501</v>
      </c>
      <c r="BE11" s="1" t="s">
        <v>341</v>
      </c>
      <c r="BF11" s="72">
        <f>SUM(Table610[entity_spawned (AVG)])</f>
        <v>313</v>
      </c>
      <c r="BH11" s="1" t="s">
        <v>500</v>
      </c>
      <c r="BI11" s="1">
        <f>ROUND(BF11/(BI5*BJ5),4)</f>
        <v>1.29E-2</v>
      </c>
      <c r="BJ11" s="1" t="s">
        <v>501</v>
      </c>
      <c r="BP11" s="1" t="s">
        <v>341</v>
      </c>
      <c r="BQ11" s="72">
        <f>SUM(Table61011[entity_spawned (AVG)])</f>
        <v>795</v>
      </c>
      <c r="BS11" s="1" t="s">
        <v>500</v>
      </c>
      <c r="BT11" s="1">
        <f>ROUND(BQ11/(BT5*BU5),4)</f>
        <v>3.4599999999999999E-2</v>
      </c>
      <c r="BU11" s="1" t="s">
        <v>501</v>
      </c>
      <c r="CA11" s="1" t="s">
        <v>341</v>
      </c>
      <c r="CB11" s="72">
        <f>SUM(Table11[entity_spawned (AVG)])</f>
        <v>597</v>
      </c>
      <c r="CD11" s="1" t="s">
        <v>500</v>
      </c>
      <c r="CE11" s="1">
        <f>ROUND(CB11/(CE5*CF5),4)</f>
        <v>2.6200000000000001E-2</v>
      </c>
      <c r="CF11" s="1" t="s">
        <v>501</v>
      </c>
      <c r="CI11" s="1" t="s">
        <v>341</v>
      </c>
      <c r="CJ11" s="72">
        <f>SUM(Table12[entity_spawned (AVG)])</f>
        <v>351</v>
      </c>
      <c r="CL11" s="1" t="s">
        <v>500</v>
      </c>
      <c r="CM11" s="1">
        <f>ROUND(CJ11/(CM5*CN5),4)</f>
        <v>3.0800000000000001E-2</v>
      </c>
      <c r="CN11" s="1" t="s">
        <v>501</v>
      </c>
      <c r="CQ11" s="1" t="s">
        <v>341</v>
      </c>
      <c r="CR11" s="72">
        <f>SUM(Table13[entity_spawned (AVG)])</f>
        <v>669</v>
      </c>
      <c r="CT11" s="1" t="s">
        <v>500</v>
      </c>
      <c r="CU11" s="1">
        <f>ROUND(CR11/(CU5*CV5),4)</f>
        <v>4.7800000000000002E-2</v>
      </c>
      <c r="CV11" s="1" t="s">
        <v>501</v>
      </c>
      <c r="CY11" s="1" t="s">
        <v>341</v>
      </c>
      <c r="CZ11" s="72">
        <f>SUM(Table14[entity_spawned (AVG)])</f>
        <v>1599</v>
      </c>
      <c r="DB11" s="1" t="s">
        <v>500</v>
      </c>
      <c r="DC11" s="1">
        <f>ROUND(CZ11/(DC5*DD5),4)</f>
        <v>1.78E-2</v>
      </c>
      <c r="DD11" s="1" t="s">
        <v>501</v>
      </c>
      <c r="DG11" s="1" t="s">
        <v>341</v>
      </c>
      <c r="DH11" s="72">
        <f>SUM(Table18[entity_spawned (AVG)])</f>
        <v>604</v>
      </c>
      <c r="DJ11" s="1" t="s">
        <v>500</v>
      </c>
      <c r="DK11" s="1">
        <f>ROUND(DH11/(DK5*DL5),4)</f>
        <v>6.7000000000000002E-3</v>
      </c>
      <c r="DL11" s="1" t="s">
        <v>501</v>
      </c>
      <c r="DO11" s="1" t="s">
        <v>341</v>
      </c>
      <c r="DP11" s="72">
        <f>SUM(Table1820[entity_spawned (AVG)])</f>
        <v>492</v>
      </c>
      <c r="DR11" s="1" t="s">
        <v>500</v>
      </c>
      <c r="DS11" s="1">
        <f>ROUND(DP11/(DS5*DT5),4)</f>
        <v>5.4999999999999997E-3</v>
      </c>
      <c r="DT11" s="1" t="s">
        <v>501</v>
      </c>
      <c r="DW11" s="1" t="s">
        <v>341</v>
      </c>
      <c r="DX11" s="72">
        <f>SUM(Table182023[entity_spawned (AVG)])</f>
        <v>10</v>
      </c>
      <c r="DZ11" s="1" t="s">
        <v>500</v>
      </c>
      <c r="EA11" s="1">
        <f>ROUND(DX11/(EA5*EB5),4)</f>
        <v>1E-4</v>
      </c>
      <c r="EB11" s="1" t="s">
        <v>501</v>
      </c>
      <c r="EE11" s="1" t="s">
        <v>341</v>
      </c>
      <c r="EF11" s="72">
        <f>SUM(Table18202324[entity_spawned (AVG)])</f>
        <v>10</v>
      </c>
      <c r="EH11" s="1" t="s">
        <v>500</v>
      </c>
      <c r="EI11" s="1">
        <f>ROUND(EF11/(EI5*EJ5),4)</f>
        <v>1E-4</v>
      </c>
      <c r="EJ11" s="1" t="s">
        <v>501</v>
      </c>
    </row>
    <row r="12" spans="2:141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I12" s="1"/>
      <c r="CJ12" s="72"/>
      <c r="CQ12" s="1"/>
      <c r="CR12" s="72"/>
      <c r="CY12" s="1"/>
      <c r="CZ12" s="72"/>
      <c r="DG12" s="1"/>
      <c r="DH12" s="72"/>
      <c r="DO12" s="1"/>
      <c r="DP12" s="72"/>
      <c r="DW12" s="1"/>
      <c r="DX12" s="72"/>
      <c r="EE12" s="1"/>
      <c r="EF12" s="72"/>
    </row>
    <row r="13" spans="2:141" x14ac:dyDescent="0.25">
      <c r="B13" s="1" t="s">
        <v>525</v>
      </c>
      <c r="C13" s="72" t="str">
        <f>CONCATENATE(ROUND(((COUNTIF(Table245[activating_chance],"=100"))/C7)*100,0),"%")</f>
        <v>71%</v>
      </c>
      <c r="M13" s="1" t="s">
        <v>525</v>
      </c>
      <c r="N13" s="72" t="str">
        <f>CONCATENATE(ROUND(((COUNTIF(Table3[activating_chance],"=100"))/N7)*100,0),"%")</f>
        <v>80%</v>
      </c>
      <c r="X13" s="1" t="s">
        <v>525</v>
      </c>
      <c r="Y13" s="72" t="str">
        <f>CONCATENATE(ROUND(((COUNTIF(Table39[activating_chance],"=100"))/Y7)*100,0),"%")</f>
        <v>83%</v>
      </c>
      <c r="AI13" s="1" t="s">
        <v>525</v>
      </c>
      <c r="AJ13" s="72" t="str">
        <f>CONCATENATE(ROUND(((COUNTIF(Table2[activating_chance],"=100"))/AJ7)*100,0),"%")</f>
        <v>81%</v>
      </c>
      <c r="AT13" s="1" t="s">
        <v>525</v>
      </c>
      <c r="AU13" s="72" t="str">
        <f>CONCATENATE(ROUND(((COUNTIF(Table6[activating_chance],"=100"))/AU7)*100,0),"%")</f>
        <v>84%</v>
      </c>
      <c r="BE13" s="1" t="s">
        <v>525</v>
      </c>
      <c r="BF13" s="72" t="str">
        <f>CONCATENATE(ROUND(((COUNTIF(Table610[activating_chance],"=100"))/BF7)*100,0),"%")</f>
        <v>83%</v>
      </c>
      <c r="BP13" s="1" t="s">
        <v>525</v>
      </c>
      <c r="BQ13" s="72" t="str">
        <f>CONCATENATE(ROUND(((COUNTIF(Table61011[activating_chance],"=100"))/BQ7)*100,0),"%")</f>
        <v>85%</v>
      </c>
      <c r="CA13" s="1" t="s">
        <v>525</v>
      </c>
      <c r="CB13" s="72" t="str">
        <f>CONCATENATE(ROUND(((COUNTIF(Table11[activating_chance],"=100"))/CB7)*100,0),"%")</f>
        <v>72%</v>
      </c>
      <c r="CI13" s="1" t="s">
        <v>525</v>
      </c>
      <c r="CJ13" s="72" t="str">
        <f>CONCATENATE(ROUND(((COUNTIF(Table12[activating_chance],"=100"))/CJ7)*100,0),"%")</f>
        <v>70%</v>
      </c>
      <c r="CQ13" s="1" t="s">
        <v>525</v>
      </c>
      <c r="CR13" s="72" t="str">
        <f>CONCATENATE(ROUND(((COUNTIF(Table13[activating_chance],"=100"))/CR7)*100,0),"%")</f>
        <v>70%</v>
      </c>
      <c r="CY13" s="1" t="s">
        <v>525</v>
      </c>
      <c r="CZ13" s="72" t="str">
        <f>CONCATENATE(ROUND(((COUNTIF(Table14[activating_chance],"=100"))/CZ7)*100,0),"%")</f>
        <v>75%</v>
      </c>
      <c r="DG13" s="1" t="s">
        <v>525</v>
      </c>
      <c r="DH13" s="72" t="str">
        <f>CONCATENATE(ROUND(((COUNTIF(Table18[activating_chance],"=100"))/DH7)*100,0),"%")</f>
        <v>72%</v>
      </c>
      <c r="DO13" s="1" t="s">
        <v>525</v>
      </c>
      <c r="DP13" s="72" t="str">
        <f>CONCATENATE(ROUND(((COUNTIF(Table1820[activating_chance],"=100"))/DP7)*100,0),"%")</f>
        <v>72%</v>
      </c>
      <c r="DW13" s="1" t="s">
        <v>525</v>
      </c>
      <c r="DX13" s="72" t="str">
        <f>CONCATENATE(ROUND(((COUNTIF(Table182023[activating_chance],"=100"))/DX7)*100,0),"%")</f>
        <v>50%</v>
      </c>
      <c r="EE13" s="1" t="s">
        <v>525</v>
      </c>
      <c r="EF13" s="72" t="str">
        <f>CONCATENATE(ROUND(((COUNTIF(Table18202324[activating_chance],"=100"))/EF7)*100,0),"%")</f>
        <v>50%</v>
      </c>
    </row>
    <row r="14" spans="2:141" x14ac:dyDescent="0.25">
      <c r="B14" s="1" t="s">
        <v>526</v>
      </c>
      <c r="C14" s="72" t="str">
        <f>CONCATENATE(ROUND((((COUNTIFS(Table245[activating_chance],"&lt;100",Table245[activating_chance],"&gt;=75")))/C7)*100,0),"%")</f>
        <v>17%</v>
      </c>
      <c r="M14" s="1" t="s">
        <v>526</v>
      </c>
      <c r="N14" s="72" t="str">
        <f>CONCATENATE(ROUND((((COUNTIFS(Table3[activating_chance],"&lt;100",Table3[activating_chance],"&gt;=75")))/N7)*100,0),"%")</f>
        <v>9%</v>
      </c>
      <c r="X14" s="1" t="s">
        <v>526</v>
      </c>
      <c r="Y14" s="72" t="str">
        <f>CONCATENATE(ROUND((((COUNTIFS(Table39[activating_chance],"&lt;100",Table39[activating_chance],"&gt;=75")))/Y7)*100,0),"%")</f>
        <v>5%</v>
      </c>
      <c r="AI14" s="1" t="s">
        <v>526</v>
      </c>
      <c r="AJ14" s="72" t="str">
        <f>CONCATENATE(ROUND((((COUNTIFS(Table2[activating_chance],"&lt;100",Table2[activating_chance],"&gt;=75")))/AJ7)*100,0),"%")</f>
        <v>13%</v>
      </c>
      <c r="AT14" s="1" t="s">
        <v>526</v>
      </c>
      <c r="AU14" s="72" t="str">
        <f>CONCATENATE(ROUND((((COUNTIFS(Table6[activating_chance],"&lt;100",Table6[activating_chance],"&gt;=75")))/AU7)*100,0),"%")</f>
        <v>8%</v>
      </c>
      <c r="BE14" s="1" t="s">
        <v>526</v>
      </c>
      <c r="BF14" s="72" t="str">
        <f>CONCATENATE(ROUND((((COUNTIFS(Table610[activating_chance],"&lt;100",Table610[activating_chance],"&gt;=75")))/BF7)*100,0),"%")</f>
        <v>3%</v>
      </c>
      <c r="BP14" s="1" t="s">
        <v>526</v>
      </c>
      <c r="BQ14" s="72" t="str">
        <f>CONCATENATE(ROUND((((COUNTIFS(Table61011[activating_chance],"&lt;100",Table61011[activating_chance],"&gt;=75")))/BQ7)*100,0),"%")</f>
        <v>9%</v>
      </c>
      <c r="CA14" s="1" t="s">
        <v>526</v>
      </c>
      <c r="CB14" s="72" t="str">
        <f>CONCATENATE(ROUND((((COUNTIFS(Table11[activating_chance],"&lt;100",Table11[activating_chance],"&gt;=75")))/CB7)*100,0),"%")</f>
        <v>12%</v>
      </c>
      <c r="CI14" s="1" t="s">
        <v>526</v>
      </c>
      <c r="CJ14" s="72" t="str">
        <f>CONCATENATE(ROUND((((COUNTIFS(Table12[activating_chance],"&lt;100",Table12[activating_chance],"&gt;=75")))/CJ7)*100,0),"%")</f>
        <v>18%</v>
      </c>
      <c r="CQ14" s="1" t="s">
        <v>526</v>
      </c>
      <c r="CR14" s="72" t="str">
        <f>CONCATENATE(ROUND((((COUNTIFS(Table13[activating_chance],"&lt;100",Table13[activating_chance],"&gt;=75")))/CR7)*100,0),"%")</f>
        <v>20%</v>
      </c>
      <c r="CY14" s="1" t="s">
        <v>526</v>
      </c>
      <c r="CZ14" s="72" t="str">
        <f>CONCATENATE(ROUND((((COUNTIFS(Table14[activating_chance],"&lt;100",Table14[activating_chance],"&gt;=75")))/CZ7)*100,0),"%")</f>
        <v>11%</v>
      </c>
      <c r="DG14" s="1" t="s">
        <v>526</v>
      </c>
      <c r="DH14" s="72" t="str">
        <f>CONCATENATE(ROUND((((COUNTIFS(Table18[activating_chance],"&lt;100",Table18[activating_chance],"&gt;=75")))/DH7)*100,0),"%")</f>
        <v>16%</v>
      </c>
      <c r="DO14" s="1" t="s">
        <v>526</v>
      </c>
      <c r="DP14" s="72" t="str">
        <f>CONCATENATE(ROUND((((COUNTIFS(Table1820[activating_chance],"&lt;100",Table1820[activating_chance],"&gt;=75")))/DP7)*100,0),"%")</f>
        <v>13%</v>
      </c>
      <c r="DW14" s="1" t="s">
        <v>526</v>
      </c>
      <c r="DX14" s="72" t="str">
        <f>CONCATENATE(ROUND((((COUNTIFS(Table182023[activating_chance],"&lt;100",Table182023[activating_chance],"&gt;=75")))/DX7)*100,0),"%")</f>
        <v>25%</v>
      </c>
      <c r="EE14" s="1" t="s">
        <v>526</v>
      </c>
      <c r="EF14" s="72" t="str">
        <f>CONCATENATE(ROUND((((COUNTIFS(Table18202324[activating_chance],"&lt;100",Table18202324[activating_chance],"&gt;=75")))/EF7)*100,0),"%")</f>
        <v>25%</v>
      </c>
    </row>
    <row r="15" spans="2:141" x14ac:dyDescent="0.25">
      <c r="B15" s="1" t="s">
        <v>527</v>
      </c>
      <c r="C15" s="1" t="str">
        <f>CONCATENATE(ROUND((((COUNTIFS(Table245[activating_chance],"&lt;75",Table245[activating_chance],"&gt;=25")))/C7)*100,0),"%")</f>
        <v>11%</v>
      </c>
      <c r="M15" s="1" t="s">
        <v>527</v>
      </c>
      <c r="N15" s="1" t="str">
        <f>CONCATENATE(ROUND((((COUNTIFS(Table3[activating_chance],"&lt;75",Table3[activating_chance],"&gt;=25")))/N7)*100,0),"%")</f>
        <v>10%</v>
      </c>
      <c r="X15" s="1" t="s">
        <v>527</v>
      </c>
      <c r="Y15" s="1" t="str">
        <f>CONCATENATE(ROUND((((COUNTIFS(Table39[activating_chance],"&lt;75",Table39[activating_chance],"&gt;=25")))/Y7)*100,0),"%")</f>
        <v>12%</v>
      </c>
      <c r="AI15" s="1" t="s">
        <v>527</v>
      </c>
      <c r="AJ15" s="1" t="str">
        <f>CONCATENATE(ROUND((((COUNTIFS(Table2[activating_chance],"&lt;75",Table2[activating_chance],"&gt;=25")))/AJ7)*100,0),"%")</f>
        <v>6%</v>
      </c>
      <c r="AT15" s="1" t="s">
        <v>527</v>
      </c>
      <c r="AU15" s="1" t="str">
        <f>CONCATENATE(ROUND((((COUNTIFS(Table6[activating_chance],"&lt;75",Table6[activating_chance],"&gt;=25")))/AU7)*100,0),"%")</f>
        <v>8%</v>
      </c>
      <c r="BE15" s="1" t="s">
        <v>527</v>
      </c>
      <c r="BF15" s="1" t="str">
        <f>CONCATENATE(ROUND((((COUNTIFS(Table610[activating_chance],"&lt;75",Table610[activating_chance],"&gt;=25")))/BF7)*100,0),"%")</f>
        <v>14%</v>
      </c>
      <c r="BP15" s="1" t="s">
        <v>527</v>
      </c>
      <c r="BQ15" s="1" t="str">
        <f>CONCATENATE(ROUND((((COUNTIFS(Table61011[activating_chance],"&lt;75",Table61011[activating_chance],"&gt;=25")))/BQ7)*100,0),"%")</f>
        <v>5%</v>
      </c>
      <c r="CA15" s="1" t="s">
        <v>527</v>
      </c>
      <c r="CB15" s="1" t="str">
        <f>CONCATENATE(ROUND((((COUNTIFS(Table11[activating_chance],"&lt;75",Table11[activating_chance],"&gt;=25")))/CB7)*100,0),"%")</f>
        <v>11%</v>
      </c>
      <c r="CI15" s="1" t="s">
        <v>527</v>
      </c>
      <c r="CJ15" s="1" t="str">
        <f>CONCATENATE(ROUND((((COUNTIFS(Table12[activating_chance],"&lt;75",Table12[activating_chance],"&gt;=25")))/CJ7)*100,0),"%")</f>
        <v>12%</v>
      </c>
      <c r="CQ15" s="1" t="s">
        <v>527</v>
      </c>
      <c r="CR15" s="1" t="str">
        <f>CONCATENATE(ROUND((((COUNTIFS(Table13[activating_chance],"&lt;75",Table13[activating_chance],"&gt;=25")))/CR7)*100,0),"%")</f>
        <v>7%</v>
      </c>
      <c r="CY15" s="1" t="s">
        <v>527</v>
      </c>
      <c r="CZ15" s="1" t="str">
        <f>CONCATENATE(ROUND((((COUNTIFS(Table14[activating_chance],"&lt;75",Table14[activating_chance],"&gt;=25")))/CZ7)*100,0),"%")</f>
        <v>11%</v>
      </c>
      <c r="DG15" s="1" t="s">
        <v>527</v>
      </c>
      <c r="DH15" s="1" t="str">
        <f>CONCATENATE(ROUND((((COUNTIFS(Table18[activating_chance],"&lt;75",Table18[activating_chance],"&gt;=25")))/DH7)*100,0),"%")</f>
        <v>9%</v>
      </c>
      <c r="DO15" s="1" t="s">
        <v>527</v>
      </c>
      <c r="DP15" s="1" t="str">
        <f>CONCATENATE(ROUND((((COUNTIFS(Table1820[activating_chance],"&lt;75",Table1820[activating_chance],"&gt;=25")))/DP7)*100,0),"%")</f>
        <v>11%</v>
      </c>
      <c r="DW15" s="1" t="s">
        <v>527</v>
      </c>
      <c r="DX15" s="1" t="str">
        <f>CONCATENATE(ROUND((((COUNTIFS(Table182023[activating_chance],"&lt;75",Table182023[activating_chance],"&gt;=25")))/DX7)*100,0),"%")</f>
        <v>25%</v>
      </c>
      <c r="EE15" s="1" t="s">
        <v>527</v>
      </c>
      <c r="EF15" s="1" t="str">
        <f>CONCATENATE(ROUND((((COUNTIFS(Table18202324[activating_chance],"&lt;75",Table18202324[activating_chance],"&gt;=25")))/EF7)*100,0),"%")</f>
        <v>25%</v>
      </c>
    </row>
    <row r="16" spans="2:141" x14ac:dyDescent="0.25">
      <c r="B16" s="1" t="s">
        <v>528</v>
      </c>
      <c r="C16" s="1" t="str">
        <f>CONCATENATE(ROUND((((COUNTIFS(Table245[activating_chance],"&gt;1",Table245[activating_chance],"&lt;25")))/C7)*100,0),"%")</f>
        <v>1%</v>
      </c>
      <c r="M16" s="1" t="s">
        <v>528</v>
      </c>
      <c r="N16" s="1" t="str">
        <f>CONCATENATE(ROUND((((COUNTIFS(Table3[activating_chance],"&gt;1",Table3[activating_chance],"&lt;25")))/N7)*100,0),"%")</f>
        <v>1%</v>
      </c>
      <c r="X16" s="1" t="s">
        <v>528</v>
      </c>
      <c r="Y16" s="1" t="str">
        <f>CONCATENATE(ROUND((((COUNTIFS(Table39[activating_chance],"&gt;1",Table39[activating_chance],"&lt;25")))/Y7)*100,0),"%")</f>
        <v>0%</v>
      </c>
      <c r="AI16" s="1" t="s">
        <v>528</v>
      </c>
      <c r="AJ16" s="1" t="str">
        <f>CONCATENATE(ROUND((((COUNTIFS(Table2[activating_chance],"&gt;1",Table2[activating_chance],"&lt;25")))/AJ7)*100,0),"%")</f>
        <v>1%</v>
      </c>
      <c r="AT16" s="1" t="s">
        <v>528</v>
      </c>
      <c r="AU16" s="1" t="str">
        <f>CONCATENATE(ROUND((((COUNTIFS(Table6[activating_chance],"&gt;1",Table6[activating_chance],"&lt;25")))/AU7)*100,0),"%")</f>
        <v>0%</v>
      </c>
      <c r="BE16" s="1" t="s">
        <v>528</v>
      </c>
      <c r="BF16" s="1" t="str">
        <f>CONCATENATE(ROUND((((COUNTIFS(Table610[activating_chance],"&gt;1",Table610[activating_chance],"&lt;25")))/BF7)*100,0),"%")</f>
        <v>0%</v>
      </c>
      <c r="BP16" s="1" t="s">
        <v>528</v>
      </c>
      <c r="BQ16" s="1" t="str">
        <f>CONCATENATE(ROUND((((COUNTIFS(Table61011[activating_chance],"&gt;1",Table61011[activating_chance],"&lt;25")))/BQ7)*100,0),"%")</f>
        <v>1%</v>
      </c>
      <c r="CA16" s="1" t="s">
        <v>528</v>
      </c>
      <c r="CB16" s="1" t="str">
        <f>CONCATENATE(ROUND((((COUNTIFS(Table11[activating_chance],"&gt;1",Table11[activating_chance],"&lt;25")))/CB7)*100,0),"%")</f>
        <v>4%</v>
      </c>
      <c r="CI16" s="1" t="s">
        <v>528</v>
      </c>
      <c r="CJ16" s="1" t="str">
        <f>CONCATENATE(ROUND((((COUNTIFS(Table12[activating_chance],"&gt;1",Table12[activating_chance],"&lt;25")))/CJ7)*100,0),"%")</f>
        <v>1%</v>
      </c>
      <c r="CQ16" s="1" t="s">
        <v>528</v>
      </c>
      <c r="CR16" s="1" t="str">
        <f>CONCATENATE(ROUND((((COUNTIFS(Table13[activating_chance],"&gt;1",Table13[activating_chance],"&lt;25")))/CR7)*100,0),"%")</f>
        <v>3%</v>
      </c>
      <c r="CY16" s="1" t="s">
        <v>528</v>
      </c>
      <c r="CZ16" s="1" t="str">
        <f>CONCATENATE(ROUND((((COUNTIFS(Table14[activating_chance],"&gt;1",Table14[activating_chance],"&lt;25")))/CZ7)*100,0),"%")</f>
        <v>3%</v>
      </c>
      <c r="DG16" s="1" t="s">
        <v>528</v>
      </c>
      <c r="DH16" s="1" t="str">
        <f>CONCATENATE(ROUND((((COUNTIFS(Table18[activating_chance],"&gt;1",Table18[activating_chance],"&lt;25")))/DH7)*100,0),"%")</f>
        <v>4%</v>
      </c>
      <c r="DO16" s="1" t="s">
        <v>528</v>
      </c>
      <c r="DP16" s="1" t="str">
        <f>CONCATENATE(ROUND((((COUNTIFS(Table1820[activating_chance],"&gt;1",Table1820[activating_chance],"&lt;25")))/DP7)*100,0),"%")</f>
        <v>3%</v>
      </c>
      <c r="DW16" s="1" t="s">
        <v>528</v>
      </c>
      <c r="DX16" s="1" t="str">
        <f>CONCATENATE(ROUND((((COUNTIFS(Table182023[activating_chance],"&gt;1",Table182023[activating_chance],"&lt;25")))/DX7)*100,0),"%")</f>
        <v>0%</v>
      </c>
      <c r="EE16" s="1" t="s">
        <v>528</v>
      </c>
      <c r="EF16" s="1" t="str">
        <f>CONCATENATE(ROUND((((COUNTIFS(Table18202324[activating_chance],"&gt;1",Table18202324[activating_chance],"&lt;25")))/EF7)*100,0),"%")</f>
        <v>0%</v>
      </c>
    </row>
    <row r="17" spans="2:141" x14ac:dyDescent="0.25">
      <c r="C17" s="1"/>
    </row>
    <row r="18" spans="2:141" x14ac:dyDescent="0.25">
      <c r="B18" s="1" t="s">
        <v>459</v>
      </c>
      <c r="C18" s="1" t="s">
        <v>399</v>
      </c>
      <c r="M18" s="1" t="s">
        <v>459</v>
      </c>
      <c r="N18" s="1" t="s">
        <v>265</v>
      </c>
      <c r="X18" s="1" t="s">
        <v>459</v>
      </c>
      <c r="Y18" s="1" t="s">
        <v>460</v>
      </c>
      <c r="AI18" s="1" t="s">
        <v>459</v>
      </c>
      <c r="AJ18" s="1" t="s">
        <v>461</v>
      </c>
      <c r="AT18" s="1" t="s">
        <v>459</v>
      </c>
      <c r="AU18" s="1" t="s">
        <v>462</v>
      </c>
      <c r="BA18" s="147"/>
      <c r="BE18" s="1" t="s">
        <v>459</v>
      </c>
      <c r="BF18" s="1" t="s">
        <v>463</v>
      </c>
      <c r="BP18" s="1" t="s">
        <v>459</v>
      </c>
      <c r="BQ18" s="1" t="s">
        <v>464</v>
      </c>
      <c r="CA18" s="1" t="s">
        <v>459</v>
      </c>
      <c r="CB18" s="1" t="s">
        <v>517</v>
      </c>
      <c r="CI18" s="1" t="s">
        <v>459</v>
      </c>
      <c r="CJ18" s="1" t="s">
        <v>534</v>
      </c>
      <c r="CQ18" s="1" t="s">
        <v>459</v>
      </c>
      <c r="CR18" s="1" t="s">
        <v>463</v>
      </c>
      <c r="CY18" s="1" t="s">
        <v>459</v>
      </c>
      <c r="CZ18" s="1" t="s">
        <v>537</v>
      </c>
      <c r="DG18" s="1" t="s">
        <v>459</v>
      </c>
      <c r="DH18" s="1" t="s">
        <v>618</v>
      </c>
      <c r="DO18" s="1" t="s">
        <v>459</v>
      </c>
      <c r="DP18" s="1" t="s">
        <v>620</v>
      </c>
      <c r="DW18" s="1" t="s">
        <v>459</v>
      </c>
      <c r="DX18" s="1" t="s">
        <v>622</v>
      </c>
      <c r="EE18" s="1" t="s">
        <v>459</v>
      </c>
      <c r="EF18" s="1" t="s">
        <v>623</v>
      </c>
    </row>
    <row r="21" spans="2:141" x14ac:dyDescent="0.25">
      <c r="B21" s="1" t="s">
        <v>222</v>
      </c>
      <c r="C21" s="1" t="s">
        <v>223</v>
      </c>
      <c r="D21" s="1" t="s">
        <v>224</v>
      </c>
      <c r="E21" s="1" t="s">
        <v>225</v>
      </c>
      <c r="F21" s="1" t="s">
        <v>219</v>
      </c>
      <c r="G21" s="1" t="s">
        <v>226</v>
      </c>
      <c r="H21" s="1" t="s">
        <v>342</v>
      </c>
      <c r="I21" s="72" t="s">
        <v>7333</v>
      </c>
      <c r="J21" s="72" t="s">
        <v>7334</v>
      </c>
      <c r="K21" s="72" t="s">
        <v>7335</v>
      </c>
      <c r="M21" t="s">
        <v>222</v>
      </c>
      <c r="N21" t="s">
        <v>223</v>
      </c>
      <c r="O21" t="s">
        <v>224</v>
      </c>
      <c r="P21" t="s">
        <v>225</v>
      </c>
      <c r="Q21" t="s">
        <v>219</v>
      </c>
      <c r="R21" t="s">
        <v>226</v>
      </c>
      <c r="S21" t="s">
        <v>347</v>
      </c>
      <c r="T21" t="s">
        <v>7333</v>
      </c>
      <c r="U21" t="s">
        <v>7334</v>
      </c>
      <c r="V21" t="s">
        <v>7335</v>
      </c>
      <c r="X21" t="s">
        <v>222</v>
      </c>
      <c r="Y21" t="s">
        <v>223</v>
      </c>
      <c r="Z21" t="s">
        <v>224</v>
      </c>
      <c r="AA21" t="s">
        <v>225</v>
      </c>
      <c r="AB21" t="s">
        <v>219</v>
      </c>
      <c r="AC21" t="s">
        <v>226</v>
      </c>
      <c r="AD21" t="s">
        <v>347</v>
      </c>
      <c r="AE21" t="s">
        <v>7333</v>
      </c>
      <c r="AF21" t="s">
        <v>7334</v>
      </c>
      <c r="AG21" t="s">
        <v>7335</v>
      </c>
      <c r="AI21" t="s">
        <v>222</v>
      </c>
      <c r="AJ21" t="s">
        <v>223</v>
      </c>
      <c r="AK21" t="s">
        <v>224</v>
      </c>
      <c r="AL21" t="s">
        <v>225</v>
      </c>
      <c r="AM21" t="s">
        <v>219</v>
      </c>
      <c r="AN21" t="s">
        <v>226</v>
      </c>
      <c r="AO21" t="s">
        <v>347</v>
      </c>
      <c r="AP21" s="76" t="s">
        <v>7333</v>
      </c>
      <c r="AQ21" s="76" t="s">
        <v>7334</v>
      </c>
      <c r="AR21" s="147" t="s">
        <v>7335</v>
      </c>
      <c r="AT21" t="s">
        <v>222</v>
      </c>
      <c r="AU21" t="s">
        <v>223</v>
      </c>
      <c r="AV21" t="s">
        <v>224</v>
      </c>
      <c r="AW21" t="s">
        <v>225</v>
      </c>
      <c r="AX21" t="s">
        <v>219</v>
      </c>
      <c r="AY21" t="s">
        <v>226</v>
      </c>
      <c r="AZ21" t="s">
        <v>347</v>
      </c>
      <c r="BA21" s="76" t="s">
        <v>7333</v>
      </c>
      <c r="BB21" s="76" t="s">
        <v>7334</v>
      </c>
      <c r="BC21" s="147" t="s">
        <v>7335</v>
      </c>
      <c r="BE21" t="s">
        <v>222</v>
      </c>
      <c r="BF21" t="s">
        <v>223</v>
      </c>
      <c r="BG21" t="s">
        <v>224</v>
      </c>
      <c r="BH21" t="s">
        <v>225</v>
      </c>
      <c r="BI21" t="s">
        <v>219</v>
      </c>
      <c r="BJ21" t="s">
        <v>226</v>
      </c>
      <c r="BK21" t="s">
        <v>347</v>
      </c>
      <c r="BL21" s="76" t="s">
        <v>7333</v>
      </c>
      <c r="BM21" s="76" t="s">
        <v>7334</v>
      </c>
      <c r="BN21" s="147" t="s">
        <v>7335</v>
      </c>
      <c r="BP21" t="s">
        <v>222</v>
      </c>
      <c r="BQ21" t="s">
        <v>223</v>
      </c>
      <c r="BR21" t="s">
        <v>224</v>
      </c>
      <c r="BS21" t="s">
        <v>225</v>
      </c>
      <c r="BT21" t="s">
        <v>219</v>
      </c>
      <c r="BU21" t="s">
        <v>226</v>
      </c>
      <c r="BV21" t="s">
        <v>347</v>
      </c>
      <c r="BW21" s="76" t="s">
        <v>7333</v>
      </c>
      <c r="BX21" s="76" t="s">
        <v>7334</v>
      </c>
      <c r="BY21" s="147" t="s">
        <v>7335</v>
      </c>
      <c r="CA21" t="s">
        <v>222</v>
      </c>
      <c r="CB21" t="s">
        <v>223</v>
      </c>
      <c r="CC21" t="s">
        <v>224</v>
      </c>
      <c r="CD21" t="s">
        <v>225</v>
      </c>
      <c r="CE21" t="s">
        <v>219</v>
      </c>
      <c r="CF21" t="s">
        <v>226</v>
      </c>
      <c r="CG21" t="s">
        <v>347</v>
      </c>
      <c r="CI21" t="s">
        <v>222</v>
      </c>
      <c r="CJ21" t="s">
        <v>223</v>
      </c>
      <c r="CK21" t="s">
        <v>224</v>
      </c>
      <c r="CL21" t="s">
        <v>225</v>
      </c>
      <c r="CM21" t="s">
        <v>219</v>
      </c>
      <c r="CN21" t="s">
        <v>226</v>
      </c>
      <c r="CO21" t="s">
        <v>347</v>
      </c>
      <c r="CQ21" t="s">
        <v>222</v>
      </c>
      <c r="CR21" t="s">
        <v>223</v>
      </c>
      <c r="CS21" t="s">
        <v>224</v>
      </c>
      <c r="CT21" t="s">
        <v>225</v>
      </c>
      <c r="CU21" t="s">
        <v>219</v>
      </c>
      <c r="CV21" t="s">
        <v>226</v>
      </c>
      <c r="CW21" t="s">
        <v>347</v>
      </c>
      <c r="CY21" t="s">
        <v>222</v>
      </c>
      <c r="CZ21" t="s">
        <v>223</v>
      </c>
      <c r="DA21" t="s">
        <v>224</v>
      </c>
      <c r="DB21" t="s">
        <v>225</v>
      </c>
      <c r="DC21" t="s">
        <v>219</v>
      </c>
      <c r="DD21" t="s">
        <v>226</v>
      </c>
      <c r="DE21" t="s">
        <v>347</v>
      </c>
      <c r="DG21" s="99" t="s">
        <v>222</v>
      </c>
      <c r="DH21" s="99" t="s">
        <v>223</v>
      </c>
      <c r="DI21" s="99" t="s">
        <v>224</v>
      </c>
      <c r="DJ21" s="99" t="s">
        <v>225</v>
      </c>
      <c r="DK21" s="99" t="s">
        <v>219</v>
      </c>
      <c r="DL21" s="99" t="s">
        <v>226</v>
      </c>
      <c r="DM21" s="99" t="s">
        <v>347</v>
      </c>
      <c r="DO21" s="99" t="s">
        <v>222</v>
      </c>
      <c r="DP21" s="99" t="s">
        <v>223</v>
      </c>
      <c r="DQ21" s="99" t="s">
        <v>224</v>
      </c>
      <c r="DR21" s="99" t="s">
        <v>225</v>
      </c>
      <c r="DS21" s="99" t="s">
        <v>219</v>
      </c>
      <c r="DT21" s="99" t="s">
        <v>226</v>
      </c>
      <c r="DU21" s="99" t="s">
        <v>347</v>
      </c>
      <c r="DW21" s="99" t="s">
        <v>222</v>
      </c>
      <c r="DX21" s="99" t="s">
        <v>223</v>
      </c>
      <c r="DY21" s="99" t="s">
        <v>224</v>
      </c>
      <c r="DZ21" s="99" t="s">
        <v>225</v>
      </c>
      <c r="EA21" s="99" t="s">
        <v>219</v>
      </c>
      <c r="EB21" s="99" t="s">
        <v>226</v>
      </c>
      <c r="EC21" s="99" t="s">
        <v>347</v>
      </c>
      <c r="EE21" s="99" t="s">
        <v>222</v>
      </c>
      <c r="EF21" s="99" t="s">
        <v>223</v>
      </c>
      <c r="EG21" s="99" t="s">
        <v>224</v>
      </c>
      <c r="EH21" s="99" t="s">
        <v>225</v>
      </c>
      <c r="EI21" s="99" t="s">
        <v>219</v>
      </c>
      <c r="EJ21" s="99" t="s">
        <v>226</v>
      </c>
      <c r="EK21" s="99" t="s">
        <v>347</v>
      </c>
    </row>
    <row r="22" spans="2:141" x14ac:dyDescent="0.25">
      <c r="B22" s="74" t="s">
        <v>228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6">
        <v>8</v>
      </c>
      <c r="J22" s="76">
        <v>15</v>
      </c>
      <c r="K22" s="73" t="b">
        <v>1</v>
      </c>
      <c r="M22" t="s">
        <v>227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6">
        <v>1</v>
      </c>
      <c r="U22" s="76">
        <v>3</v>
      </c>
      <c r="V22" t="b">
        <v>0</v>
      </c>
      <c r="W22" s="73"/>
      <c r="X22" t="s">
        <v>227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227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227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227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246</v>
      </c>
      <c r="BQ22">
        <v>1</v>
      </c>
      <c r="BR22">
        <v>110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232</v>
      </c>
      <c r="CB22">
        <v>1</v>
      </c>
      <c r="CC22" s="76">
        <v>5000</v>
      </c>
      <c r="CD22">
        <v>75</v>
      </c>
      <c r="CE22">
        <f ca="1">INDIRECT(ADDRESS(11+(MATCH(RIGHT(Table11[[#This Row],[spawner_sku]],LEN(Table11[[#This Row],[spawner_sku]])-FIND("/",Table11[[#This Row],[spawner_sku]])),Table1[Entity Prefab],0)),10,1,1,"Entities"))</f>
        <v>75</v>
      </c>
      <c r="CF22">
        <f ca="1">ROUND((Table11[[#This Row],[XP]]*Table11[[#This Row],[entity_spawned (AVG)]])*(Table11[[#This Row],[activating_chance]]/100),0)</f>
        <v>56</v>
      </c>
      <c r="CG22" s="73" t="s">
        <v>343</v>
      </c>
      <c r="CI22" t="s">
        <v>239</v>
      </c>
      <c r="CJ22">
        <v>1</v>
      </c>
      <c r="CK22" s="76">
        <v>2500</v>
      </c>
      <c r="CL22" s="76">
        <v>100</v>
      </c>
      <c r="CM22">
        <f ca="1">INDIRECT(ADDRESS(11+(MATCH(RIGHT(Table12[[#This Row],[spawner_sku]],LEN(Table12[[#This Row],[spawner_sku]])-FIND("/",Table12[[#This Row],[spawner_sku]])),Table1[Entity Prefab],0)),10,1,1,"Entities"))</f>
        <v>263</v>
      </c>
      <c r="CN22">
        <f ca="1">ROUND((Table12[[#This Row],[XP]]*Table12[[#This Row],[entity_spawned (AVG)]])*(Table12[[#This Row],[activating_chance]]/100),0)</f>
        <v>263</v>
      </c>
      <c r="CO22" s="73" t="s">
        <v>344</v>
      </c>
      <c r="CQ22" t="s">
        <v>450</v>
      </c>
      <c r="CR22">
        <v>8</v>
      </c>
      <c r="CS22" s="76">
        <v>5000</v>
      </c>
      <c r="CT22" s="76">
        <v>100</v>
      </c>
      <c r="CU22">
        <f ca="1">INDIRECT(ADDRESS(11+(MATCH(RIGHT(Table13[[#This Row],[spawner_sku]],LEN(Table13[[#This Row],[spawner_sku]])-FIND("/",Table13[[#This Row],[spawner_sku]])),Table1[Entity Prefab],0)),10,1,1,"Entities"))</f>
        <v>25</v>
      </c>
      <c r="CV22">
        <f ca="1">ROUND((Table13[[#This Row],[XP]]*Table13[[#This Row],[entity_spawned (AVG)]])*(Table13[[#This Row],[activating_chance]]/100),0)</f>
        <v>200</v>
      </c>
      <c r="CW22" s="73" t="s">
        <v>343</v>
      </c>
      <c r="CY22" t="s">
        <v>450</v>
      </c>
      <c r="CZ22">
        <v>5</v>
      </c>
      <c r="DA22" s="76">
        <v>5000</v>
      </c>
      <c r="DB22" s="76">
        <v>100</v>
      </c>
      <c r="DC22">
        <f ca="1">INDIRECT(ADDRESS(11+(MATCH(RIGHT(Table14[[#This Row],[spawner_sku]],LEN(Table14[[#This Row],[spawner_sku]])-FIND("/",Table14[[#This Row],[spawner_sku]])),Table1[Entity Prefab],0)),10,1,1,"Entities"))</f>
        <v>25</v>
      </c>
      <c r="DD22">
        <f ca="1">ROUND((Table14[[#This Row],[XP]]*Table14[[#This Row],[entity_spawned (AVG)]])*(Table14[[#This Row],[activating_chance]]/100),0)</f>
        <v>125</v>
      </c>
      <c r="DE22" s="73" t="s">
        <v>343</v>
      </c>
      <c r="DG22" t="s">
        <v>634</v>
      </c>
      <c r="DH22">
        <v>1</v>
      </c>
      <c r="DI22" s="76">
        <v>120</v>
      </c>
      <c r="DJ22" s="76">
        <v>100</v>
      </c>
      <c r="DK22" s="115">
        <f ca="1">INDIRECT(ADDRESS(11+(MATCH(RIGHT(Table18[[#This Row],[spawner_sku]],LEN(Table18[[#This Row],[spawner_sku]])-FIND("/",Table18[[#This Row],[spawner_sku]])),Table1[Entity Prefab],0)),10,1,1,"Entities"))</f>
        <v>75</v>
      </c>
      <c r="DL22" s="115">
        <f ca="1">ROUND((Table18[[#This Row],[XP]]*Table18[[#This Row],[entity_spawned (AVG)]])*(Table18[[#This Row],[activating_chance]]/100),0)</f>
        <v>75</v>
      </c>
      <c r="DM22" t="s">
        <v>343</v>
      </c>
      <c r="DO22" t="s">
        <v>227</v>
      </c>
      <c r="DP22">
        <v>1</v>
      </c>
      <c r="DQ22" s="76">
        <v>120</v>
      </c>
      <c r="DR22" s="76">
        <v>100</v>
      </c>
      <c r="DS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DT22">
        <f ca="1">ROUND((Table1820[[#This Row],[XP]]*Table1820[[#This Row],[entity_spawned (AVG)]])*(Table1820[[#This Row],[activating_chance]]/100),0)</f>
        <v>55</v>
      </c>
      <c r="DU22" t="s">
        <v>344</v>
      </c>
      <c r="DW22" s="94" t="s">
        <v>227</v>
      </c>
      <c r="DX22" s="94">
        <v>3</v>
      </c>
      <c r="DY22" s="93">
        <v>260</v>
      </c>
      <c r="DZ22" s="93">
        <v>100</v>
      </c>
      <c r="EA22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EB22" s="94">
        <f ca="1">ROUND((Table182023[[#This Row],[XP]]*Table182023[[#This Row],[entity_spawned (AVG)]])*(Table182023[[#This Row],[activating_chance]]/100),0)</f>
        <v>165</v>
      </c>
      <c r="EC22" s="97" t="s">
        <v>344</v>
      </c>
      <c r="EE22" s="94" t="s">
        <v>227</v>
      </c>
      <c r="EF22" s="94">
        <v>3</v>
      </c>
      <c r="EG22" s="93">
        <v>260</v>
      </c>
      <c r="EH22" s="93">
        <v>100</v>
      </c>
      <c r="EI22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EJ22" s="94">
        <f ca="1">ROUND((Table18202324[[#This Row],[XP]]*Table18202324[[#This Row],[entity_spawned (AVG)]])*(Table18202324[[#This Row],[activating_chance]]/100),0)</f>
        <v>165</v>
      </c>
      <c r="EK22" s="97" t="s">
        <v>344</v>
      </c>
    </row>
    <row r="23" spans="2:141" x14ac:dyDescent="0.25">
      <c r="B23" s="74" t="s">
        <v>228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6">
        <v>8</v>
      </c>
      <c r="J23" s="76">
        <v>12</v>
      </c>
      <c r="K23" s="73" t="b">
        <v>1</v>
      </c>
      <c r="M23" t="s">
        <v>227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6">
        <v>1</v>
      </c>
      <c r="U23" s="76">
        <v>1</v>
      </c>
      <c r="V23" t="b">
        <v>0</v>
      </c>
      <c r="W23" s="73"/>
      <c r="X23" t="s">
        <v>227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227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227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227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229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232</v>
      </c>
      <c r="CB23">
        <v>1</v>
      </c>
      <c r="CC23" s="76">
        <v>5000</v>
      </c>
      <c r="CD23">
        <v>75</v>
      </c>
      <c r="CE23">
        <f ca="1">INDIRECT(ADDRESS(11+(MATCH(RIGHT(Table11[[#This Row],[spawner_sku]],LEN(Table11[[#This Row],[spawner_sku]])-FIND("/",Table11[[#This Row],[spawner_sku]])),Table1[Entity Prefab],0)),10,1,1,"Entities"))</f>
        <v>75</v>
      </c>
      <c r="CF23">
        <f ca="1">ROUND((Table11[[#This Row],[XP]]*Table11[[#This Row],[entity_spawned (AVG)]])*(Table11[[#This Row],[activating_chance]]/100),0)</f>
        <v>56</v>
      </c>
      <c r="CG23" s="73" t="s">
        <v>343</v>
      </c>
      <c r="CI23" t="s">
        <v>239</v>
      </c>
      <c r="CJ23">
        <v>1</v>
      </c>
      <c r="CK23" s="76">
        <v>2500</v>
      </c>
      <c r="CL23" s="76">
        <v>100</v>
      </c>
      <c r="CM23">
        <f ca="1">INDIRECT(ADDRESS(11+(MATCH(RIGHT(Table12[[#This Row],[spawner_sku]],LEN(Table12[[#This Row],[spawner_sku]])-FIND("/",Table12[[#This Row],[spawner_sku]])),Table1[Entity Prefab],0)),10,1,1,"Entities"))</f>
        <v>263</v>
      </c>
      <c r="CN23">
        <f ca="1">ROUND((Table12[[#This Row],[XP]]*Table12[[#This Row],[entity_spawned (AVG)]])*(Table12[[#This Row],[activating_chance]]/100),0)</f>
        <v>263</v>
      </c>
      <c r="CO23" s="73" t="s">
        <v>344</v>
      </c>
      <c r="CQ23" t="s">
        <v>450</v>
      </c>
      <c r="CR23">
        <v>10</v>
      </c>
      <c r="CS23" s="76">
        <v>5000</v>
      </c>
      <c r="CT23" s="76">
        <v>100</v>
      </c>
      <c r="CU23">
        <f ca="1">INDIRECT(ADDRESS(11+(MATCH(RIGHT(Table13[[#This Row],[spawner_sku]],LEN(Table13[[#This Row],[spawner_sku]])-FIND("/",Table13[[#This Row],[spawner_sku]])),Table1[Entity Prefab],0)),10,1,1,"Entities"))</f>
        <v>25</v>
      </c>
      <c r="CV23">
        <f ca="1">ROUND((Table13[[#This Row],[XP]]*Table13[[#This Row],[entity_spawned (AVG)]])*(Table13[[#This Row],[activating_chance]]/100),0)</f>
        <v>250</v>
      </c>
      <c r="CW23" s="73" t="s">
        <v>343</v>
      </c>
      <c r="CY23" t="s">
        <v>450</v>
      </c>
      <c r="CZ23">
        <v>5</v>
      </c>
      <c r="DA23" s="76">
        <v>5000</v>
      </c>
      <c r="DB23" s="76">
        <v>100</v>
      </c>
      <c r="DC23">
        <f ca="1">INDIRECT(ADDRESS(11+(MATCH(RIGHT(Table14[[#This Row],[spawner_sku]],LEN(Table14[[#This Row],[spawner_sku]])-FIND("/",Table14[[#This Row],[spawner_sku]])),Table1[Entity Prefab],0)),10,1,1,"Entities"))</f>
        <v>25</v>
      </c>
      <c r="DD23">
        <f ca="1">ROUND((Table14[[#This Row],[XP]]*Table14[[#This Row],[entity_spawned (AVG)]])*(Table14[[#This Row],[activating_chance]]/100),0)</f>
        <v>125</v>
      </c>
      <c r="DE23" s="73" t="s">
        <v>343</v>
      </c>
      <c r="DG23" t="s">
        <v>227</v>
      </c>
      <c r="DH23">
        <v>2</v>
      </c>
      <c r="DI23" s="76">
        <v>120</v>
      </c>
      <c r="DJ23" s="76">
        <v>100</v>
      </c>
      <c r="DK23" s="115">
        <f ca="1">INDIRECT(ADDRESS(11+(MATCH(RIGHT(Table18[[#This Row],[spawner_sku]],LEN(Table18[[#This Row],[spawner_sku]])-FIND("/",Table18[[#This Row],[spawner_sku]])),Table1[Entity Prefab],0)),10,1,1,"Entities"))</f>
        <v>55</v>
      </c>
      <c r="DL23" s="115">
        <f ca="1">ROUND((Table18[[#This Row],[XP]]*Table18[[#This Row],[entity_spawned (AVG)]])*(Table18[[#This Row],[activating_chance]]/100),0)</f>
        <v>110</v>
      </c>
      <c r="DM23" t="s">
        <v>344</v>
      </c>
      <c r="DO23" t="s">
        <v>227</v>
      </c>
      <c r="DP23">
        <v>1</v>
      </c>
      <c r="DQ23" s="76">
        <v>120</v>
      </c>
      <c r="DR23" s="76">
        <v>100</v>
      </c>
      <c r="DS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DT23">
        <f ca="1">ROUND((Table1820[[#This Row],[XP]]*Table1820[[#This Row],[entity_spawned (AVG)]])*(Table1820[[#This Row],[activating_chance]]/100),0)</f>
        <v>55</v>
      </c>
      <c r="DU23" t="s">
        <v>344</v>
      </c>
      <c r="DW23" s="96" t="s">
        <v>227</v>
      </c>
      <c r="DX23" s="96">
        <v>1</v>
      </c>
      <c r="DY23" s="95">
        <v>150</v>
      </c>
      <c r="DZ23" s="95">
        <v>80</v>
      </c>
      <c r="EA23" s="96">
        <f ca="1">INDIRECT(ADDRESS(11+(MATCH(RIGHT(Table182023[[#This Row],[spawner_sku]],LEN(Table182023[[#This Row],[spawner_sku]])-FIND("/",Table182023[[#This Row],[spawner_sku]])),Table1[Entity Prefab],0)),10,1,1,"Entities"))</f>
        <v>55</v>
      </c>
      <c r="EB23" s="96">
        <f ca="1">ROUND((Table182023[[#This Row],[XP]]*Table182023[[#This Row],[entity_spawned (AVG)]])*(Table182023[[#This Row],[activating_chance]]/100),0)</f>
        <v>44</v>
      </c>
      <c r="EC23" s="98" t="s">
        <v>344</v>
      </c>
      <c r="EE23" s="96" t="s">
        <v>227</v>
      </c>
      <c r="EF23" s="96">
        <v>1</v>
      </c>
      <c r="EG23" s="95">
        <v>150</v>
      </c>
      <c r="EH23" s="95">
        <v>80</v>
      </c>
      <c r="EI23" s="96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EJ23" s="96">
        <f ca="1">ROUND((Table18202324[[#This Row],[XP]]*Table18202324[[#This Row],[entity_spawned (AVG)]])*(Table18202324[[#This Row],[activating_chance]]/100),0)</f>
        <v>44</v>
      </c>
      <c r="EK23" s="98" t="s">
        <v>344</v>
      </c>
    </row>
    <row r="24" spans="2:141" x14ac:dyDescent="0.25">
      <c r="B24" s="74" t="s">
        <v>229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6">
        <v>1</v>
      </c>
      <c r="J24" s="76">
        <v>1</v>
      </c>
      <c r="K24" s="73" t="b">
        <v>0</v>
      </c>
      <c r="M24" t="s">
        <v>227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6">
        <v>1</v>
      </c>
      <c r="U24" s="76">
        <v>1</v>
      </c>
      <c r="V24" t="b">
        <v>0</v>
      </c>
      <c r="W24" s="73"/>
      <c r="X24" t="s">
        <v>227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227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227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227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454</v>
      </c>
      <c r="BQ24">
        <v>1</v>
      </c>
      <c r="BR24">
        <v>200</v>
      </c>
      <c r="BS24">
        <v>100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4" s="76">
        <f ca="1">ROUND((Table61011[[#This Row],[XP]]*Table61011[[#This Row],[entity_spawned (AVG)]])*(Table61011[[#This Row],[activating_chance]]/100),0)</f>
        <v>75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" s="73">
        <v>1</v>
      </c>
      <c r="BX24" s="73">
        <v>1</v>
      </c>
      <c r="BY24" s="73" t="b">
        <v>0</v>
      </c>
      <c r="CA24" t="s">
        <v>232</v>
      </c>
      <c r="CB24">
        <v>1</v>
      </c>
      <c r="CC24" s="76">
        <v>5000</v>
      </c>
      <c r="CD24">
        <v>75</v>
      </c>
      <c r="CE24">
        <f ca="1">INDIRECT(ADDRESS(11+(MATCH(RIGHT(Table11[[#This Row],[spawner_sku]],LEN(Table11[[#This Row],[spawner_sku]])-FIND("/",Table11[[#This Row],[spawner_sku]])),Table1[Entity Prefab],0)),10,1,1,"Entities"))</f>
        <v>75</v>
      </c>
      <c r="CF24">
        <f ca="1">ROUND((Table11[[#This Row],[XP]]*Table11[[#This Row],[entity_spawned (AVG)]])*(Table11[[#This Row],[activating_chance]]/100),0)</f>
        <v>56</v>
      </c>
      <c r="CG24" s="73" t="s">
        <v>343</v>
      </c>
      <c r="CI24" t="s">
        <v>239</v>
      </c>
      <c r="CJ24">
        <v>1</v>
      </c>
      <c r="CK24" s="76">
        <v>2500</v>
      </c>
      <c r="CL24" s="76">
        <v>100</v>
      </c>
      <c r="CM24">
        <f ca="1">INDIRECT(ADDRESS(11+(MATCH(RIGHT(Table12[[#This Row],[spawner_sku]],LEN(Table12[[#This Row],[spawner_sku]])-FIND("/",Table12[[#This Row],[spawner_sku]])),Table1[Entity Prefab],0)),10,1,1,"Entities"))</f>
        <v>263</v>
      </c>
      <c r="CN24">
        <f ca="1">ROUND((Table12[[#This Row],[XP]]*Table12[[#This Row],[entity_spawned (AVG)]])*(Table12[[#This Row],[activating_chance]]/100),0)</f>
        <v>263</v>
      </c>
      <c r="CO24" s="73" t="s">
        <v>344</v>
      </c>
      <c r="CQ24" t="s">
        <v>232</v>
      </c>
      <c r="CR24">
        <v>1</v>
      </c>
      <c r="CS24" s="76">
        <v>5000</v>
      </c>
      <c r="CT24" s="76">
        <v>75</v>
      </c>
      <c r="CU24">
        <f ca="1">INDIRECT(ADDRESS(11+(MATCH(RIGHT(Table13[[#This Row],[spawner_sku]],LEN(Table13[[#This Row],[spawner_sku]])-FIND("/",Table13[[#This Row],[spawner_sku]])),Table1[Entity Prefab],0)),10,1,1,"Entities"))</f>
        <v>75</v>
      </c>
      <c r="CV24">
        <f ca="1">ROUND((Table13[[#This Row],[XP]]*Table13[[#This Row],[entity_spawned (AVG)]])*(Table13[[#This Row],[activating_chance]]/100),0)</f>
        <v>56</v>
      </c>
      <c r="CW24" s="73" t="s">
        <v>343</v>
      </c>
      <c r="CY24" t="s">
        <v>450</v>
      </c>
      <c r="CZ24">
        <v>5</v>
      </c>
      <c r="DA24" s="76">
        <v>5000</v>
      </c>
      <c r="DB24" s="76">
        <v>100</v>
      </c>
      <c r="DC24">
        <f ca="1">INDIRECT(ADDRESS(11+(MATCH(RIGHT(Table14[[#This Row],[spawner_sku]],LEN(Table14[[#This Row],[spawner_sku]])-FIND("/",Table14[[#This Row],[spawner_sku]])),Table1[Entity Prefab],0)),10,1,1,"Entities"))</f>
        <v>25</v>
      </c>
      <c r="DD24">
        <f ca="1">ROUND((Table14[[#This Row],[XP]]*Table14[[#This Row],[entity_spawned (AVG)]])*(Table14[[#This Row],[activating_chance]]/100),0)</f>
        <v>125</v>
      </c>
      <c r="DE24" s="73" t="s">
        <v>343</v>
      </c>
      <c r="DG24" t="s">
        <v>227</v>
      </c>
      <c r="DH24">
        <v>3</v>
      </c>
      <c r="DI24" s="76">
        <v>130</v>
      </c>
      <c r="DJ24" s="76">
        <v>100</v>
      </c>
      <c r="DK24" s="115">
        <f ca="1">INDIRECT(ADDRESS(11+(MATCH(RIGHT(Table18[[#This Row],[spawner_sku]],LEN(Table18[[#This Row],[spawner_sku]])-FIND("/",Table18[[#This Row],[spawner_sku]])),Table1[Entity Prefab],0)),10,1,1,"Entities"))</f>
        <v>55</v>
      </c>
      <c r="DL24" s="115">
        <f ca="1">ROUND((Table18[[#This Row],[XP]]*Table18[[#This Row],[entity_spawned (AVG)]])*(Table18[[#This Row],[activating_chance]]/100),0)</f>
        <v>165</v>
      </c>
      <c r="DM24" t="s">
        <v>344</v>
      </c>
      <c r="DO24" t="s">
        <v>227</v>
      </c>
      <c r="DP24">
        <v>3</v>
      </c>
      <c r="DQ24" s="76">
        <v>120</v>
      </c>
      <c r="DR24" s="76">
        <v>100</v>
      </c>
      <c r="DS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DT24">
        <f ca="1">ROUND((Table1820[[#This Row],[XP]]*Table1820[[#This Row],[entity_spawned (AVG)]])*(Table1820[[#This Row],[activating_chance]]/100),0)</f>
        <v>165</v>
      </c>
      <c r="DU24" t="s">
        <v>344</v>
      </c>
      <c r="DW24" s="94" t="s">
        <v>227</v>
      </c>
      <c r="DX24" s="94">
        <v>1</v>
      </c>
      <c r="DY24" s="93">
        <v>200</v>
      </c>
      <c r="DZ24" s="93">
        <v>30</v>
      </c>
      <c r="EA24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EB24" s="94">
        <f ca="1">ROUND((Table182023[[#This Row],[XP]]*Table182023[[#This Row],[entity_spawned (AVG)]])*(Table182023[[#This Row],[activating_chance]]/100),0)</f>
        <v>17</v>
      </c>
      <c r="EC24" s="97" t="s">
        <v>344</v>
      </c>
      <c r="EE24" s="94" t="s">
        <v>227</v>
      </c>
      <c r="EF24" s="94">
        <v>1</v>
      </c>
      <c r="EG24" s="93">
        <v>200</v>
      </c>
      <c r="EH24" s="93">
        <v>30</v>
      </c>
      <c r="EI24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EJ24" s="94">
        <f ca="1">ROUND((Table18202324[[#This Row],[XP]]*Table18202324[[#This Row],[entity_spawned (AVG)]])*(Table18202324[[#This Row],[activating_chance]]/100),0)</f>
        <v>17</v>
      </c>
      <c r="EK24" s="97" t="s">
        <v>344</v>
      </c>
    </row>
    <row r="25" spans="2:141" x14ac:dyDescent="0.25">
      <c r="B25" s="74" t="s">
        <v>229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6">
        <v>2</v>
      </c>
      <c r="J25" s="76">
        <v>4</v>
      </c>
      <c r="K25" s="73" t="b">
        <v>0</v>
      </c>
      <c r="M25" t="s">
        <v>227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6">
        <v>1</v>
      </c>
      <c r="U25" s="76">
        <v>1</v>
      </c>
      <c r="V25" t="b">
        <v>0</v>
      </c>
      <c r="W25" s="73"/>
      <c r="X25" t="s">
        <v>227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227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227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227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609</v>
      </c>
      <c r="BQ25">
        <v>1</v>
      </c>
      <c r="BR25">
        <v>300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5" s="76">
        <f ca="1">ROUND((Table61011[[#This Row],[XP]]*Table61011[[#This Row],[entity_spawned (AVG)]])*(Table61011[[#This Row],[activating_chance]]/100),0)</f>
        <v>50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" s="73">
        <v>1</v>
      </c>
      <c r="BX25" s="73">
        <v>1</v>
      </c>
      <c r="BY25" s="73" t="b">
        <v>0</v>
      </c>
      <c r="CA25" t="s">
        <v>232</v>
      </c>
      <c r="CB25">
        <v>1</v>
      </c>
      <c r="CC25" s="76">
        <v>5000</v>
      </c>
      <c r="CD25">
        <v>75</v>
      </c>
      <c r="CE25">
        <f ca="1">INDIRECT(ADDRESS(11+(MATCH(RIGHT(Table11[[#This Row],[spawner_sku]],LEN(Table11[[#This Row],[spawner_sku]])-FIND("/",Table11[[#This Row],[spawner_sku]])),Table1[Entity Prefab],0)),10,1,1,"Entities"))</f>
        <v>75</v>
      </c>
      <c r="CF25">
        <f ca="1">ROUND((Table11[[#This Row],[XP]]*Table11[[#This Row],[entity_spawned (AVG)]])*(Table11[[#This Row],[activating_chance]]/100),0)</f>
        <v>56</v>
      </c>
      <c r="CG25" s="73" t="s">
        <v>343</v>
      </c>
      <c r="CI25" t="s">
        <v>240</v>
      </c>
      <c r="CJ25">
        <v>1</v>
      </c>
      <c r="CK25" s="76">
        <v>2000</v>
      </c>
      <c r="CL25" s="76">
        <v>100</v>
      </c>
      <c r="CM25">
        <f ca="1">INDIRECT(ADDRESS(11+(MATCH(RIGHT(Table12[[#This Row],[spawner_sku]],LEN(Table12[[#This Row],[spawner_sku]])-FIND("/",Table12[[#This Row],[spawner_sku]])),Table1[Entity Prefab],0)),10,1,1,"Entities"))</f>
        <v>175</v>
      </c>
      <c r="CN25">
        <f ca="1">ROUND((Table12[[#This Row],[XP]]*Table12[[#This Row],[entity_spawned (AVG)]])*(Table12[[#This Row],[activating_chance]]/100),0)</f>
        <v>175</v>
      </c>
      <c r="CO25" s="73" t="s">
        <v>344</v>
      </c>
      <c r="CQ25" t="s">
        <v>232</v>
      </c>
      <c r="CR25">
        <v>1</v>
      </c>
      <c r="CS25" s="76">
        <v>5000</v>
      </c>
      <c r="CT25" s="76">
        <v>75</v>
      </c>
      <c r="CU25">
        <f ca="1">INDIRECT(ADDRESS(11+(MATCH(RIGHT(Table13[[#This Row],[spawner_sku]],LEN(Table13[[#This Row],[spawner_sku]])-FIND("/",Table13[[#This Row],[spawner_sku]])),Table1[Entity Prefab],0)),10,1,1,"Entities"))</f>
        <v>75</v>
      </c>
      <c r="CV25">
        <f ca="1">ROUND((Table13[[#This Row],[XP]]*Table13[[#This Row],[entity_spawned (AVG)]])*(Table13[[#This Row],[activating_chance]]/100),0)</f>
        <v>56</v>
      </c>
      <c r="CW25" s="73" t="s">
        <v>343</v>
      </c>
      <c r="CY25" t="s">
        <v>450</v>
      </c>
      <c r="CZ25">
        <v>5</v>
      </c>
      <c r="DA25" s="76">
        <v>5000</v>
      </c>
      <c r="DB25" s="76">
        <v>100</v>
      </c>
      <c r="DC25">
        <f ca="1">INDIRECT(ADDRESS(11+(MATCH(RIGHT(Table14[[#This Row],[spawner_sku]],LEN(Table14[[#This Row],[spawner_sku]])-FIND("/",Table14[[#This Row],[spawner_sku]])),Table1[Entity Prefab],0)),10,1,1,"Entities"))</f>
        <v>25</v>
      </c>
      <c r="DD25">
        <f ca="1">ROUND((Table14[[#This Row],[XP]]*Table14[[#This Row],[entity_spawned (AVG)]])*(Table14[[#This Row],[activating_chance]]/100),0)</f>
        <v>125</v>
      </c>
      <c r="DE25" s="73" t="s">
        <v>343</v>
      </c>
      <c r="DG25" t="s">
        <v>227</v>
      </c>
      <c r="DH25">
        <v>2</v>
      </c>
      <c r="DI25" s="76">
        <v>140</v>
      </c>
      <c r="DJ25" s="76">
        <v>100</v>
      </c>
      <c r="DK25" s="115">
        <f ca="1">INDIRECT(ADDRESS(11+(MATCH(RIGHT(Table18[[#This Row],[spawner_sku]],LEN(Table18[[#This Row],[spawner_sku]])-FIND("/",Table18[[#This Row],[spawner_sku]])),Table1[Entity Prefab],0)),10,1,1,"Entities"))</f>
        <v>55</v>
      </c>
      <c r="DL25" s="115">
        <f ca="1">ROUND((Table18[[#This Row],[XP]]*Table18[[#This Row],[entity_spawned (AVG)]])*(Table18[[#This Row],[activating_chance]]/100),0)</f>
        <v>110</v>
      </c>
      <c r="DM25" t="s">
        <v>344</v>
      </c>
      <c r="DO25" t="s">
        <v>227</v>
      </c>
      <c r="DP25">
        <v>1</v>
      </c>
      <c r="DQ25" s="76">
        <v>120</v>
      </c>
      <c r="DR25" s="76">
        <v>100</v>
      </c>
      <c r="DS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DT25">
        <f ca="1">ROUND((Table1820[[#This Row],[XP]]*Table1820[[#This Row],[entity_spawned (AVG)]])*(Table1820[[#This Row],[activating_chance]]/100),0)</f>
        <v>55</v>
      </c>
      <c r="DU25" t="s">
        <v>344</v>
      </c>
      <c r="DW25" s="100" t="s">
        <v>227</v>
      </c>
      <c r="DX25" s="100">
        <v>5</v>
      </c>
      <c r="DY25" s="101">
        <v>200</v>
      </c>
      <c r="DZ25" s="101">
        <v>100</v>
      </c>
      <c r="EA25" s="100">
        <f ca="1">INDIRECT(ADDRESS(11+(MATCH(RIGHT(Table182023[[#This Row],[spawner_sku]],LEN(Table182023[[#This Row],[spawner_sku]])-FIND("/",Table182023[[#This Row],[spawner_sku]])),Table1[Entity Prefab],0)),10,1,1,"Entities"))</f>
        <v>55</v>
      </c>
      <c r="EB25" s="100">
        <f ca="1">ROUND((Table182023[[#This Row],[XP]]*Table182023[[#This Row],[entity_spawned (AVG)]])*(Table182023[[#This Row],[activating_chance]]/100),0)</f>
        <v>275</v>
      </c>
      <c r="EC25" s="102" t="s">
        <v>344</v>
      </c>
      <c r="EE25" s="100" t="s">
        <v>227</v>
      </c>
      <c r="EF25" s="100">
        <v>5</v>
      </c>
      <c r="EG25" s="101">
        <v>200</v>
      </c>
      <c r="EH25" s="101">
        <v>100</v>
      </c>
      <c r="EI25" s="100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EJ25" s="100">
        <f ca="1">ROUND((Table18202324[[#This Row],[XP]]*Table18202324[[#This Row],[entity_spawned (AVG)]])*(Table18202324[[#This Row],[activating_chance]]/100),0)</f>
        <v>275</v>
      </c>
      <c r="EK25" s="102" t="s">
        <v>344</v>
      </c>
    </row>
    <row r="26" spans="2:141" x14ac:dyDescent="0.25">
      <c r="B26" s="74" t="s">
        <v>229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6">
        <v>3</v>
      </c>
      <c r="J26" s="76">
        <v>4</v>
      </c>
      <c r="K26" s="73" t="b">
        <v>0</v>
      </c>
      <c r="M26" t="s">
        <v>227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6">
        <v>1</v>
      </c>
      <c r="U26" s="76">
        <v>1</v>
      </c>
      <c r="V26" t="b">
        <v>0</v>
      </c>
      <c r="W26" s="73"/>
      <c r="X26" t="s">
        <v>228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227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227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227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229</v>
      </c>
      <c r="BQ26">
        <v>1</v>
      </c>
      <c r="BR26">
        <v>130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2</v>
      </c>
      <c r="BY26" s="73" t="b">
        <v>0</v>
      </c>
      <c r="CA26" t="s">
        <v>232</v>
      </c>
      <c r="CB26">
        <v>1</v>
      </c>
      <c r="CC26" s="76">
        <v>5000</v>
      </c>
      <c r="CD26">
        <v>75</v>
      </c>
      <c r="CE26">
        <f ca="1">INDIRECT(ADDRESS(11+(MATCH(RIGHT(Table11[[#This Row],[spawner_sku]],LEN(Table11[[#This Row],[spawner_sku]])-FIND("/",Table11[[#This Row],[spawner_sku]])),Table1[Entity Prefab],0)),10,1,1,"Entities"))</f>
        <v>75</v>
      </c>
      <c r="CF26">
        <f ca="1">ROUND((Table11[[#This Row],[XP]]*Table11[[#This Row],[entity_spawned (AVG)]])*(Table11[[#This Row],[activating_chance]]/100),0)</f>
        <v>56</v>
      </c>
      <c r="CG26" s="73" t="s">
        <v>343</v>
      </c>
      <c r="CI26" t="s">
        <v>240</v>
      </c>
      <c r="CJ26">
        <v>1</v>
      </c>
      <c r="CK26" s="76">
        <v>2000</v>
      </c>
      <c r="CL26" s="76">
        <v>100</v>
      </c>
      <c r="CM26">
        <f ca="1">INDIRECT(ADDRESS(11+(MATCH(RIGHT(Table12[[#This Row],[spawner_sku]],LEN(Table12[[#This Row],[spawner_sku]])-FIND("/",Table12[[#This Row],[spawner_sku]])),Table1[Entity Prefab],0)),10,1,1,"Entities"))</f>
        <v>175</v>
      </c>
      <c r="CN26">
        <f ca="1">ROUND((Table12[[#This Row],[XP]]*Table12[[#This Row],[entity_spawned (AVG)]])*(Table12[[#This Row],[activating_chance]]/100),0)</f>
        <v>175</v>
      </c>
      <c r="CO26" s="73" t="s">
        <v>344</v>
      </c>
      <c r="CQ26" t="s">
        <v>608</v>
      </c>
      <c r="CR26">
        <v>1</v>
      </c>
      <c r="CS26" s="76">
        <v>5000</v>
      </c>
      <c r="CT26" s="76">
        <v>75</v>
      </c>
      <c r="CU26">
        <f ca="1">INDIRECT(ADDRESS(11+(MATCH(RIGHT(Table13[[#This Row],[spawner_sku]],LEN(Table13[[#This Row],[spawner_sku]])-FIND("/",Table13[[#This Row],[spawner_sku]])),Table1[Entity Prefab],0)),10,1,1,"Entities"))</f>
        <v>75</v>
      </c>
      <c r="CV26">
        <f ca="1">ROUND((Table13[[#This Row],[XP]]*Table13[[#This Row],[entity_spawned (AVG)]])*(Table13[[#This Row],[activating_chance]]/100),0)</f>
        <v>56</v>
      </c>
      <c r="CW26" s="73" t="s">
        <v>343</v>
      </c>
      <c r="CY26" t="s">
        <v>450</v>
      </c>
      <c r="CZ26">
        <v>5</v>
      </c>
      <c r="DA26" s="76">
        <v>5000</v>
      </c>
      <c r="DB26" s="76">
        <v>100</v>
      </c>
      <c r="DC26">
        <f ca="1">INDIRECT(ADDRESS(11+(MATCH(RIGHT(Table14[[#This Row],[spawner_sku]],LEN(Table14[[#This Row],[spawner_sku]])-FIND("/",Table14[[#This Row],[spawner_sku]])),Table1[Entity Prefab],0)),10,1,1,"Entities"))</f>
        <v>25</v>
      </c>
      <c r="DD26">
        <f ca="1">ROUND((Table14[[#This Row],[XP]]*Table14[[#This Row],[entity_spawned (AVG)]])*(Table14[[#This Row],[activating_chance]]/100),0)</f>
        <v>125</v>
      </c>
      <c r="DE26" s="73" t="s">
        <v>343</v>
      </c>
      <c r="DG26" t="s">
        <v>227</v>
      </c>
      <c r="DH26">
        <v>2</v>
      </c>
      <c r="DI26" s="76">
        <v>130</v>
      </c>
      <c r="DJ26" s="76">
        <v>100</v>
      </c>
      <c r="DK26" s="115">
        <f ca="1">INDIRECT(ADDRESS(11+(MATCH(RIGHT(Table18[[#This Row],[spawner_sku]],LEN(Table18[[#This Row],[spawner_sku]])-FIND("/",Table18[[#This Row],[spawner_sku]])),Table1[Entity Prefab],0)),10,1,1,"Entities"))</f>
        <v>55</v>
      </c>
      <c r="DL26" s="115">
        <f ca="1">ROUND((Table18[[#This Row],[XP]]*Table18[[#This Row],[entity_spawned (AVG)]])*(Table18[[#This Row],[activating_chance]]/100),0)</f>
        <v>110</v>
      </c>
      <c r="DM26" t="s">
        <v>344</v>
      </c>
      <c r="DO26" t="s">
        <v>227</v>
      </c>
      <c r="DP26">
        <v>1</v>
      </c>
      <c r="DQ26" s="76">
        <v>120</v>
      </c>
      <c r="DR26" s="76">
        <v>100</v>
      </c>
      <c r="DS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DT26">
        <f ca="1">ROUND((Table1820[[#This Row],[XP]]*Table1820[[#This Row],[entity_spawned (AVG)]])*(Table1820[[#This Row],[activating_chance]]/100),0)</f>
        <v>55</v>
      </c>
      <c r="DU26" t="s">
        <v>344</v>
      </c>
    </row>
    <row r="27" spans="2:141" x14ac:dyDescent="0.25">
      <c r="B27" s="74" t="s">
        <v>229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6">
        <v>1</v>
      </c>
      <c r="J27" s="76">
        <v>3</v>
      </c>
      <c r="K27" s="73" t="b">
        <v>0</v>
      </c>
      <c r="M27" t="s">
        <v>228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6">
        <v>8</v>
      </c>
      <c r="U27" s="76">
        <v>15</v>
      </c>
      <c r="V27" t="b">
        <v>1</v>
      </c>
      <c r="W27" s="73"/>
      <c r="X27" t="s">
        <v>228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227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227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227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514</v>
      </c>
      <c r="BQ27">
        <v>1</v>
      </c>
      <c r="BR27">
        <v>220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7" s="76">
        <f ca="1">ROUND((Table61011[[#This Row],[XP]]*Table61011[[#This Row],[entity_spawned (AVG)]])*(Table61011[[#This Row],[activating_chance]]/100),0)</f>
        <v>50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1</v>
      </c>
      <c r="BX27" s="73">
        <v>1</v>
      </c>
      <c r="BY27" s="73" t="b">
        <v>0</v>
      </c>
      <c r="CA27" t="s">
        <v>232</v>
      </c>
      <c r="CB27">
        <v>1</v>
      </c>
      <c r="CC27" s="76">
        <v>5000</v>
      </c>
      <c r="CD27">
        <v>100</v>
      </c>
      <c r="CE27">
        <f ca="1">INDIRECT(ADDRESS(11+(MATCH(RIGHT(Table11[[#This Row],[spawner_sku]],LEN(Table11[[#This Row],[spawner_sku]])-FIND("/",Table11[[#This Row],[spawner_sku]])),Table1[Entity Prefab],0)),10,1,1,"Entities"))</f>
        <v>75</v>
      </c>
      <c r="CF27">
        <f ca="1">ROUND((Table11[[#This Row],[XP]]*Table11[[#This Row],[entity_spawned (AVG)]])*(Table11[[#This Row],[activating_chance]]/100),0)</f>
        <v>75</v>
      </c>
      <c r="CG27" s="73" t="s">
        <v>343</v>
      </c>
      <c r="CI27" t="s">
        <v>241</v>
      </c>
      <c r="CJ27">
        <v>1</v>
      </c>
      <c r="CK27" s="76">
        <v>2000</v>
      </c>
      <c r="CL27" s="76">
        <v>100</v>
      </c>
      <c r="CM27">
        <f ca="1">INDIRECT(ADDRESS(11+(MATCH(RIGHT(Table12[[#This Row],[spawner_sku]],LEN(Table12[[#This Row],[spawner_sku]])-FIND("/",Table12[[#This Row],[spawner_sku]])),Table1[Entity Prefab],0)),10,1,1,"Entities"))</f>
        <v>175</v>
      </c>
      <c r="CN27">
        <f ca="1">ROUND((Table12[[#This Row],[XP]]*Table12[[#This Row],[entity_spawned (AVG)]])*(Table12[[#This Row],[activating_chance]]/100),0)</f>
        <v>175</v>
      </c>
      <c r="CO27" s="73" t="s">
        <v>344</v>
      </c>
      <c r="CQ27" t="s">
        <v>608</v>
      </c>
      <c r="CR27">
        <v>1</v>
      </c>
      <c r="CS27" s="76">
        <v>5000</v>
      </c>
      <c r="CT27" s="76">
        <v>75</v>
      </c>
      <c r="CU27">
        <f ca="1">INDIRECT(ADDRESS(11+(MATCH(RIGHT(Table13[[#This Row],[spawner_sku]],LEN(Table13[[#This Row],[spawner_sku]])-FIND("/",Table13[[#This Row],[spawner_sku]])),Table1[Entity Prefab],0)),10,1,1,"Entities"))</f>
        <v>75</v>
      </c>
      <c r="CV27">
        <f ca="1">ROUND((Table13[[#This Row],[XP]]*Table13[[#This Row],[entity_spawned (AVG)]])*(Table13[[#This Row],[activating_chance]]/100),0)</f>
        <v>56</v>
      </c>
      <c r="CW27" s="73" t="s">
        <v>343</v>
      </c>
      <c r="CY27" t="s">
        <v>232</v>
      </c>
      <c r="CZ27">
        <v>1</v>
      </c>
      <c r="DA27" s="76">
        <v>5000</v>
      </c>
      <c r="DB27" s="76">
        <v>75</v>
      </c>
      <c r="DC27">
        <f ca="1">INDIRECT(ADDRESS(11+(MATCH(RIGHT(Table14[[#This Row],[spawner_sku]],LEN(Table14[[#This Row],[spawner_sku]])-FIND("/",Table14[[#This Row],[spawner_sku]])),Table1[Entity Prefab],0)),10,1,1,"Entities"))</f>
        <v>75</v>
      </c>
      <c r="DD27">
        <f ca="1">ROUND((Table14[[#This Row],[XP]]*Table14[[#This Row],[entity_spawned (AVG)]])*(Table14[[#This Row],[activating_chance]]/100),0)</f>
        <v>56</v>
      </c>
      <c r="DE27" s="73" t="s">
        <v>343</v>
      </c>
      <c r="DG27" t="s">
        <v>227</v>
      </c>
      <c r="DH27">
        <v>1</v>
      </c>
      <c r="DI27" s="76">
        <v>130</v>
      </c>
      <c r="DJ27" s="76">
        <v>100</v>
      </c>
      <c r="DK27" s="115">
        <f ca="1">INDIRECT(ADDRESS(11+(MATCH(RIGHT(Table18[[#This Row],[spawner_sku]],LEN(Table18[[#This Row],[spawner_sku]])-FIND("/",Table18[[#This Row],[spawner_sku]])),Table1[Entity Prefab],0)),10,1,1,"Entities"))</f>
        <v>55</v>
      </c>
      <c r="DL27" s="115">
        <f ca="1">ROUND((Table18[[#This Row],[XP]]*Table18[[#This Row],[entity_spawned (AVG)]])*(Table18[[#This Row],[activating_chance]]/100),0)</f>
        <v>55</v>
      </c>
      <c r="DM27" t="s">
        <v>344</v>
      </c>
      <c r="DO27" t="s">
        <v>227</v>
      </c>
      <c r="DP27">
        <v>1</v>
      </c>
      <c r="DQ27" s="76">
        <v>120</v>
      </c>
      <c r="DR27" s="76">
        <v>100</v>
      </c>
      <c r="DS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DT27">
        <f ca="1">ROUND((Table1820[[#This Row],[XP]]*Table1820[[#This Row],[entity_spawned (AVG)]])*(Table1820[[#This Row],[activating_chance]]/100),0)</f>
        <v>55</v>
      </c>
      <c r="DU27" t="s">
        <v>344</v>
      </c>
    </row>
    <row r="28" spans="2:141" x14ac:dyDescent="0.25">
      <c r="B28" s="74" t="s">
        <v>229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6">
        <v>1</v>
      </c>
      <c r="J28" s="76">
        <v>1</v>
      </c>
      <c r="K28" s="73" t="b">
        <v>0</v>
      </c>
      <c r="M28" t="s">
        <v>228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6">
        <v>8</v>
      </c>
      <c r="U28" s="76">
        <v>15</v>
      </c>
      <c r="V28" t="b">
        <v>1</v>
      </c>
      <c r="W28" s="73"/>
      <c r="X28" t="s">
        <v>228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227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228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227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403</v>
      </c>
      <c r="BQ28">
        <v>1</v>
      </c>
      <c r="BR28">
        <v>340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8" s="76">
        <f ca="1">ROUND((Table61011[[#This Row],[XP]]*Table61011[[#This Row],[entity_spawned (AVG)]])*(Table61011[[#This Row],[activating_chance]]/100),0)</f>
        <v>263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" s="73">
        <v>1</v>
      </c>
      <c r="BX28" s="73">
        <v>1</v>
      </c>
      <c r="BY28" s="73" t="b">
        <v>0</v>
      </c>
      <c r="CA28" t="s">
        <v>608</v>
      </c>
      <c r="CB28">
        <v>1</v>
      </c>
      <c r="CC28" s="76">
        <v>5000</v>
      </c>
      <c r="CD28">
        <v>75</v>
      </c>
      <c r="CE28">
        <f ca="1">INDIRECT(ADDRESS(11+(MATCH(RIGHT(Table11[[#This Row],[spawner_sku]],LEN(Table11[[#This Row],[spawner_sku]])-FIND("/",Table11[[#This Row],[spawner_sku]])),Table1[Entity Prefab],0)),10,1,1,"Entities"))</f>
        <v>75</v>
      </c>
      <c r="CF28">
        <f ca="1">ROUND((Table11[[#This Row],[XP]]*Table11[[#This Row],[entity_spawned (AVG)]])*(Table11[[#This Row],[activating_chance]]/100),0)</f>
        <v>56</v>
      </c>
      <c r="CG28" s="73" t="s">
        <v>343</v>
      </c>
      <c r="CI28" t="s">
        <v>241</v>
      </c>
      <c r="CJ28">
        <v>1</v>
      </c>
      <c r="CK28" s="76">
        <v>2000</v>
      </c>
      <c r="CL28" s="76">
        <v>30</v>
      </c>
      <c r="CM28">
        <f ca="1">INDIRECT(ADDRESS(11+(MATCH(RIGHT(Table12[[#This Row],[spawner_sku]],LEN(Table12[[#This Row],[spawner_sku]])-FIND("/",Table12[[#This Row],[spawner_sku]])),Table1[Entity Prefab],0)),10,1,1,"Entities"))</f>
        <v>175</v>
      </c>
      <c r="CN28">
        <f ca="1">ROUND((Table12[[#This Row],[XP]]*Table12[[#This Row],[entity_spawned (AVG)]])*(Table12[[#This Row],[activating_chance]]/100),0)</f>
        <v>53</v>
      </c>
      <c r="CO28" s="73" t="s">
        <v>344</v>
      </c>
      <c r="CQ28" t="s">
        <v>608</v>
      </c>
      <c r="CR28">
        <v>1</v>
      </c>
      <c r="CS28" s="76">
        <v>5000</v>
      </c>
      <c r="CT28" s="76">
        <v>75</v>
      </c>
      <c r="CU28">
        <f ca="1">INDIRECT(ADDRESS(11+(MATCH(RIGHT(Table13[[#This Row],[spawner_sku]],LEN(Table13[[#This Row],[spawner_sku]])-FIND("/",Table13[[#This Row],[spawner_sku]])),Table1[Entity Prefab],0)),10,1,1,"Entities"))</f>
        <v>75</v>
      </c>
      <c r="CV28">
        <f ca="1">ROUND((Table13[[#This Row],[XP]]*Table13[[#This Row],[entity_spawned (AVG)]])*(Table13[[#This Row],[activating_chance]]/100),0)</f>
        <v>56</v>
      </c>
      <c r="CW28" s="73" t="s">
        <v>343</v>
      </c>
      <c r="CY28" t="s">
        <v>232</v>
      </c>
      <c r="CZ28">
        <v>1</v>
      </c>
      <c r="DA28" s="76">
        <v>5000</v>
      </c>
      <c r="DB28" s="76">
        <v>90</v>
      </c>
      <c r="DC28">
        <f ca="1">INDIRECT(ADDRESS(11+(MATCH(RIGHT(Table14[[#This Row],[spawner_sku]],LEN(Table14[[#This Row],[spawner_sku]])-FIND("/",Table14[[#This Row],[spawner_sku]])),Table1[Entity Prefab],0)),10,1,1,"Entities"))</f>
        <v>75</v>
      </c>
      <c r="DD28">
        <f ca="1">ROUND((Table14[[#This Row],[XP]]*Table14[[#This Row],[entity_spawned (AVG)]])*(Table14[[#This Row],[activating_chance]]/100),0)</f>
        <v>68</v>
      </c>
      <c r="DE28" s="73" t="s">
        <v>343</v>
      </c>
      <c r="DG28" t="s">
        <v>227</v>
      </c>
      <c r="DH28">
        <v>2</v>
      </c>
      <c r="DI28" s="76">
        <v>130</v>
      </c>
      <c r="DJ28" s="76">
        <v>100</v>
      </c>
      <c r="DK28" s="115">
        <f ca="1">INDIRECT(ADDRESS(11+(MATCH(RIGHT(Table18[[#This Row],[spawner_sku]],LEN(Table18[[#This Row],[spawner_sku]])-FIND("/",Table18[[#This Row],[spawner_sku]])),Table1[Entity Prefab],0)),10,1,1,"Entities"))</f>
        <v>55</v>
      </c>
      <c r="DL28" s="115">
        <f ca="1">ROUND((Table18[[#This Row],[XP]]*Table18[[#This Row],[entity_spawned (AVG)]])*(Table18[[#This Row],[activating_chance]]/100),0)</f>
        <v>110</v>
      </c>
      <c r="DM28" t="s">
        <v>344</v>
      </c>
      <c r="DO28" t="s">
        <v>227</v>
      </c>
      <c r="DP28">
        <v>1</v>
      </c>
      <c r="DQ28" s="76">
        <v>100</v>
      </c>
      <c r="DR28" s="76">
        <v>100</v>
      </c>
      <c r="DS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DT28">
        <f ca="1">ROUND((Table1820[[#This Row],[XP]]*Table1820[[#This Row],[entity_spawned (AVG)]])*(Table1820[[#This Row],[activating_chance]]/100),0)</f>
        <v>55</v>
      </c>
      <c r="DU28" t="s">
        <v>344</v>
      </c>
    </row>
    <row r="29" spans="2:141" x14ac:dyDescent="0.25">
      <c r="B29" s="74" t="s">
        <v>229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6">
        <v>2</v>
      </c>
      <c r="J29" s="76">
        <v>4</v>
      </c>
      <c r="K29" s="73" t="b">
        <v>0</v>
      </c>
      <c r="M29" t="s">
        <v>228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6">
        <v>6</v>
      </c>
      <c r="U29" s="76">
        <v>10</v>
      </c>
      <c r="V29" t="b">
        <v>1</v>
      </c>
      <c r="W29" s="73"/>
      <c r="X29" t="s">
        <v>228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227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228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227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402</v>
      </c>
      <c r="BQ29">
        <v>1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" s="76">
        <f ca="1">ROUND((Table61011[[#This Row],[XP]]*Table61011[[#This Row],[entity_spawned (AVG)]])*(Table61011[[#This Row],[activating_chance]]/100),0)</f>
        <v>75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" s="73">
        <v>1</v>
      </c>
      <c r="BX29" s="73">
        <v>1</v>
      </c>
      <c r="BY29" s="73" t="b">
        <v>0</v>
      </c>
      <c r="CA29" t="s">
        <v>608</v>
      </c>
      <c r="CB29">
        <v>1</v>
      </c>
      <c r="CC29" s="76">
        <v>5000</v>
      </c>
      <c r="CD29">
        <v>75</v>
      </c>
      <c r="CE29">
        <f ca="1">INDIRECT(ADDRESS(11+(MATCH(RIGHT(Table11[[#This Row],[spawner_sku]],LEN(Table11[[#This Row],[spawner_sku]])-FIND("/",Table11[[#This Row],[spawner_sku]])),Table1[Entity Prefab],0)),10,1,1,"Entities"))</f>
        <v>75</v>
      </c>
      <c r="CF29">
        <f ca="1">ROUND((Table11[[#This Row],[XP]]*Table11[[#This Row],[entity_spawned (AVG)]])*(Table11[[#This Row],[activating_chance]]/100),0)</f>
        <v>56</v>
      </c>
      <c r="CG29" s="73" t="s">
        <v>343</v>
      </c>
      <c r="CI29" t="s">
        <v>243</v>
      </c>
      <c r="CJ29">
        <v>1</v>
      </c>
      <c r="CK29" s="76">
        <v>1500</v>
      </c>
      <c r="CL29" s="76">
        <v>80</v>
      </c>
      <c r="CM29">
        <f ca="1">INDIRECT(ADDRESS(11+(MATCH(RIGHT(Table12[[#This Row],[spawner_sku]],LEN(Table12[[#This Row],[spawner_sku]])-FIND("/",Table12[[#This Row],[spawner_sku]])),Table1[Entity Prefab],0)),10,1,1,"Entities"))</f>
        <v>130</v>
      </c>
      <c r="CN29">
        <f ca="1">ROUND((Table12[[#This Row],[XP]]*Table12[[#This Row],[entity_spawned (AVG)]])*(Table12[[#This Row],[activating_chance]]/100),0)</f>
        <v>104</v>
      </c>
      <c r="CO29" s="73" t="s">
        <v>344</v>
      </c>
      <c r="CQ29" t="s">
        <v>240</v>
      </c>
      <c r="CR29">
        <v>1</v>
      </c>
      <c r="CS29" s="76">
        <v>2000</v>
      </c>
      <c r="CT29" s="76">
        <v>100</v>
      </c>
      <c r="CU29">
        <f ca="1">INDIRECT(ADDRESS(11+(MATCH(RIGHT(Table13[[#This Row],[spawner_sku]],LEN(Table13[[#This Row],[spawner_sku]])-FIND("/",Table13[[#This Row],[spawner_sku]])),Table1[Entity Prefab],0)),10,1,1,"Entities"))</f>
        <v>175</v>
      </c>
      <c r="CV29">
        <f ca="1">ROUND((Table13[[#This Row],[XP]]*Table13[[#This Row],[entity_spawned (AVG)]])*(Table13[[#This Row],[activating_chance]]/100),0)</f>
        <v>175</v>
      </c>
      <c r="CW29" s="73" t="s">
        <v>344</v>
      </c>
      <c r="CY29" t="s">
        <v>232</v>
      </c>
      <c r="CZ29">
        <v>1</v>
      </c>
      <c r="DA29" s="76">
        <v>5000</v>
      </c>
      <c r="DB29" s="76">
        <v>90</v>
      </c>
      <c r="DC29">
        <f ca="1">INDIRECT(ADDRESS(11+(MATCH(RIGHT(Table14[[#This Row],[spawner_sku]],LEN(Table14[[#This Row],[spawner_sku]])-FIND("/",Table14[[#This Row],[spawner_sku]])),Table1[Entity Prefab],0)),10,1,1,"Entities"))</f>
        <v>75</v>
      </c>
      <c r="DD29">
        <f ca="1">ROUND((Table14[[#This Row],[XP]]*Table14[[#This Row],[entity_spawned (AVG)]])*(Table14[[#This Row],[activating_chance]]/100),0)</f>
        <v>68</v>
      </c>
      <c r="DE29" s="73" t="s">
        <v>343</v>
      </c>
      <c r="DG29" t="s">
        <v>227</v>
      </c>
      <c r="DH29">
        <v>2</v>
      </c>
      <c r="DI29" s="76">
        <v>120</v>
      </c>
      <c r="DJ29" s="76">
        <v>100</v>
      </c>
      <c r="DK29" s="115">
        <f ca="1">INDIRECT(ADDRESS(11+(MATCH(RIGHT(Table18[[#This Row],[spawner_sku]],LEN(Table18[[#This Row],[spawner_sku]])-FIND("/",Table18[[#This Row],[spawner_sku]])),Table1[Entity Prefab],0)),10,1,1,"Entities"))</f>
        <v>55</v>
      </c>
      <c r="DL29" s="115">
        <f ca="1">ROUND((Table18[[#This Row],[XP]]*Table18[[#This Row],[entity_spawned (AVG)]])*(Table18[[#This Row],[activating_chance]]/100),0)</f>
        <v>110</v>
      </c>
      <c r="DM29" t="s">
        <v>344</v>
      </c>
      <c r="DO29" t="s">
        <v>228</v>
      </c>
      <c r="DP29">
        <v>3</v>
      </c>
      <c r="DQ29" s="76">
        <v>140</v>
      </c>
      <c r="DR29" s="76">
        <v>100</v>
      </c>
      <c r="DS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9">
        <f ca="1">ROUND((Table1820[[#This Row],[XP]]*Table1820[[#This Row],[entity_spawned (AVG)]])*(Table1820[[#This Row],[activating_chance]]/100),0)</f>
        <v>75</v>
      </c>
      <c r="DU29" t="s">
        <v>343</v>
      </c>
    </row>
    <row r="30" spans="2:141" x14ac:dyDescent="0.25">
      <c r="B30" s="74" t="s">
        <v>229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6">
        <v>1</v>
      </c>
      <c r="J30" s="76">
        <v>3</v>
      </c>
      <c r="K30" s="73" t="b">
        <v>0</v>
      </c>
      <c r="M30" t="s">
        <v>228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6">
        <v>8</v>
      </c>
      <c r="U30" s="76">
        <v>15</v>
      </c>
      <c r="V30" t="b">
        <v>1</v>
      </c>
      <c r="W30" s="73"/>
      <c r="X30" t="s">
        <v>228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227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228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227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246</v>
      </c>
      <c r="BQ30">
        <v>6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150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6</v>
      </c>
      <c r="BX30" s="73">
        <v>6</v>
      </c>
      <c r="BY30" s="73" t="b">
        <v>1</v>
      </c>
      <c r="CA30" t="s">
        <v>608</v>
      </c>
      <c r="CB30">
        <v>1</v>
      </c>
      <c r="CC30" s="76">
        <v>5000</v>
      </c>
      <c r="CD30">
        <v>75</v>
      </c>
      <c r="CE30">
        <f ca="1">INDIRECT(ADDRESS(11+(MATCH(RIGHT(Table11[[#This Row],[spawner_sku]],LEN(Table11[[#This Row],[spawner_sku]])-FIND("/",Table11[[#This Row],[spawner_sku]])),Table1[Entity Prefab],0)),10,1,1,"Entities"))</f>
        <v>75</v>
      </c>
      <c r="CF30">
        <f ca="1">ROUND((Table11[[#This Row],[XP]]*Table11[[#This Row],[entity_spawned (AVG)]])*(Table11[[#This Row],[activating_chance]]/100),0)</f>
        <v>56</v>
      </c>
      <c r="CG30" s="73" t="s">
        <v>343</v>
      </c>
      <c r="CI30" t="s">
        <v>243</v>
      </c>
      <c r="CJ30">
        <v>1</v>
      </c>
      <c r="CK30" s="76">
        <v>1500</v>
      </c>
      <c r="CL30" s="76">
        <v>100</v>
      </c>
      <c r="CM30">
        <f ca="1">INDIRECT(ADDRESS(11+(MATCH(RIGHT(Table12[[#This Row],[spawner_sku]],LEN(Table12[[#This Row],[spawner_sku]])-FIND("/",Table12[[#This Row],[spawner_sku]])),Table1[Entity Prefab],0)),10,1,1,"Entities"))</f>
        <v>130</v>
      </c>
      <c r="CN30">
        <f ca="1">ROUND((Table12[[#This Row],[XP]]*Table12[[#This Row],[entity_spawned (AVG)]])*(Table12[[#This Row],[activating_chance]]/100),0)</f>
        <v>130</v>
      </c>
      <c r="CO30" s="73" t="s">
        <v>344</v>
      </c>
      <c r="CQ30" t="s">
        <v>243</v>
      </c>
      <c r="CR30">
        <v>1</v>
      </c>
      <c r="CS30" s="76">
        <v>1500</v>
      </c>
      <c r="CT30" s="76">
        <v>100</v>
      </c>
      <c r="CU30">
        <f ca="1">INDIRECT(ADDRESS(11+(MATCH(RIGHT(Table13[[#This Row],[spawner_sku]],LEN(Table13[[#This Row],[spawner_sku]])-FIND("/",Table13[[#This Row],[spawner_sku]])),Table1[Entity Prefab],0)),10,1,1,"Entities"))</f>
        <v>130</v>
      </c>
      <c r="CV30">
        <f ca="1">ROUND((Table13[[#This Row],[XP]]*Table13[[#This Row],[entity_spawned (AVG)]])*(Table13[[#This Row],[activating_chance]]/100),0)</f>
        <v>130</v>
      </c>
      <c r="CW30" s="73" t="s">
        <v>344</v>
      </c>
      <c r="CY30" t="s">
        <v>232</v>
      </c>
      <c r="CZ30">
        <v>1</v>
      </c>
      <c r="DA30" s="76">
        <v>5000</v>
      </c>
      <c r="DB30" s="76">
        <v>75</v>
      </c>
      <c r="DC30">
        <f ca="1">INDIRECT(ADDRESS(11+(MATCH(RIGHT(Table14[[#This Row],[spawner_sku]],LEN(Table14[[#This Row],[spawner_sku]])-FIND("/",Table14[[#This Row],[spawner_sku]])),Table1[Entity Prefab],0)),10,1,1,"Entities"))</f>
        <v>75</v>
      </c>
      <c r="DD30">
        <f ca="1">ROUND((Table14[[#This Row],[XP]]*Table14[[#This Row],[entity_spawned (AVG)]])*(Table14[[#This Row],[activating_chance]]/100),0)</f>
        <v>56</v>
      </c>
      <c r="DE30" s="73" t="s">
        <v>343</v>
      </c>
      <c r="DG30" t="s">
        <v>227</v>
      </c>
      <c r="DH30">
        <v>2</v>
      </c>
      <c r="DI30" s="76">
        <v>140</v>
      </c>
      <c r="DJ30" s="76">
        <v>100</v>
      </c>
      <c r="DK30" s="115">
        <f ca="1">INDIRECT(ADDRESS(11+(MATCH(RIGHT(Table18[[#This Row],[spawner_sku]],LEN(Table18[[#This Row],[spawner_sku]])-FIND("/",Table18[[#This Row],[spawner_sku]])),Table1[Entity Prefab],0)),10,1,1,"Entities"))</f>
        <v>55</v>
      </c>
      <c r="DL30" s="115">
        <f ca="1">ROUND((Table18[[#This Row],[XP]]*Table18[[#This Row],[entity_spawned (AVG)]])*(Table18[[#This Row],[activating_chance]]/100),0)</f>
        <v>110</v>
      </c>
      <c r="DM30" t="s">
        <v>344</v>
      </c>
      <c r="DO30" t="s">
        <v>228</v>
      </c>
      <c r="DP30">
        <v>3</v>
      </c>
      <c r="DQ30" s="76">
        <v>140</v>
      </c>
      <c r="DR30" s="76">
        <v>100</v>
      </c>
      <c r="DS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0">
        <f ca="1">ROUND((Table1820[[#This Row],[XP]]*Table1820[[#This Row],[entity_spawned (AVG)]])*(Table1820[[#This Row],[activating_chance]]/100),0)</f>
        <v>75</v>
      </c>
      <c r="DU30" t="s">
        <v>343</v>
      </c>
    </row>
    <row r="31" spans="2:141" x14ac:dyDescent="0.25">
      <c r="B31" s="74" t="s">
        <v>229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6">
        <v>1</v>
      </c>
      <c r="J31" s="76">
        <v>1</v>
      </c>
      <c r="K31" s="73" t="b">
        <v>0</v>
      </c>
      <c r="M31" t="s">
        <v>228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6">
        <v>8</v>
      </c>
      <c r="U31" s="76">
        <v>15</v>
      </c>
      <c r="V31" t="b">
        <v>1</v>
      </c>
      <c r="W31" s="73"/>
      <c r="X31" t="s">
        <v>228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229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228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227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229</v>
      </c>
      <c r="BQ31">
        <v>3</v>
      </c>
      <c r="BR31">
        <v>200</v>
      </c>
      <c r="BS31">
        <v>80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60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4</v>
      </c>
      <c r="BY31" s="73" t="b">
        <v>0</v>
      </c>
      <c r="CA31" t="s">
        <v>238</v>
      </c>
      <c r="CB31">
        <v>1</v>
      </c>
      <c r="CC31" s="76">
        <v>2500</v>
      </c>
      <c r="CD31">
        <v>100</v>
      </c>
      <c r="CE31">
        <f ca="1">INDIRECT(ADDRESS(11+(MATCH(RIGHT(Table11[[#This Row],[spawner_sku]],LEN(Table11[[#This Row],[spawner_sku]])-FIND("/",Table11[[#This Row],[spawner_sku]])),Table1[Entity Prefab],0)),10,1,1,"Entities"))</f>
        <v>263</v>
      </c>
      <c r="CF31">
        <f ca="1">ROUND((Table11[[#This Row],[XP]]*Table11[[#This Row],[entity_spawned (AVG)]])*(Table11[[#This Row],[activating_chance]]/100),0)</f>
        <v>263</v>
      </c>
      <c r="CG31" s="73" t="s">
        <v>344</v>
      </c>
      <c r="CI31" t="s">
        <v>243</v>
      </c>
      <c r="CJ31">
        <v>1</v>
      </c>
      <c r="CK31" s="76">
        <v>1500</v>
      </c>
      <c r="CL31" s="76">
        <v>10</v>
      </c>
      <c r="CM31">
        <f ca="1">INDIRECT(ADDRESS(11+(MATCH(RIGHT(Table12[[#This Row],[spawner_sku]],LEN(Table12[[#This Row],[spawner_sku]])-FIND("/",Table12[[#This Row],[spawner_sku]])),Table1[Entity Prefab],0)),10,1,1,"Entities"))</f>
        <v>130</v>
      </c>
      <c r="CN31">
        <f ca="1">ROUND((Table12[[#This Row],[XP]]*Table12[[#This Row],[entity_spawned (AVG)]])*(Table12[[#This Row],[activating_chance]]/100),0)</f>
        <v>13</v>
      </c>
      <c r="CO31" s="73" t="s">
        <v>344</v>
      </c>
      <c r="CQ31" t="s">
        <v>243</v>
      </c>
      <c r="CR31">
        <v>1</v>
      </c>
      <c r="CS31" s="76">
        <v>1500</v>
      </c>
      <c r="CT31" s="76">
        <v>20</v>
      </c>
      <c r="CU31">
        <f ca="1">INDIRECT(ADDRESS(11+(MATCH(RIGHT(Table13[[#This Row],[spawner_sku]],LEN(Table13[[#This Row],[spawner_sku]])-FIND("/",Table13[[#This Row],[spawner_sku]])),Table1[Entity Prefab],0)),10,1,1,"Entities"))</f>
        <v>130</v>
      </c>
      <c r="CV31">
        <f ca="1">ROUND((Table13[[#This Row],[XP]]*Table13[[#This Row],[entity_spawned (AVG)]])*(Table13[[#This Row],[activating_chance]]/100),0)</f>
        <v>26</v>
      </c>
      <c r="CW31" s="73" t="s">
        <v>344</v>
      </c>
      <c r="CY31" t="s">
        <v>232</v>
      </c>
      <c r="CZ31">
        <v>1</v>
      </c>
      <c r="DA31" s="76">
        <v>5000</v>
      </c>
      <c r="DB31" s="76">
        <v>75</v>
      </c>
      <c r="DC31">
        <f ca="1">INDIRECT(ADDRESS(11+(MATCH(RIGHT(Table14[[#This Row],[spawner_sku]],LEN(Table14[[#This Row],[spawner_sku]])-FIND("/",Table14[[#This Row],[spawner_sku]])),Table1[Entity Prefab],0)),10,1,1,"Entities"))</f>
        <v>75</v>
      </c>
      <c r="DD31">
        <f ca="1">ROUND((Table14[[#This Row],[XP]]*Table14[[#This Row],[entity_spawned (AVG)]])*(Table14[[#This Row],[activating_chance]]/100),0)</f>
        <v>56</v>
      </c>
      <c r="DE31" s="73" t="s">
        <v>343</v>
      </c>
      <c r="DG31" t="s">
        <v>227</v>
      </c>
      <c r="DH31">
        <v>1</v>
      </c>
      <c r="DI31" s="76">
        <v>120</v>
      </c>
      <c r="DJ31" s="76">
        <v>100</v>
      </c>
      <c r="DK31" s="115">
        <f ca="1">INDIRECT(ADDRESS(11+(MATCH(RIGHT(Table18[[#This Row],[spawner_sku]],LEN(Table18[[#This Row],[spawner_sku]])-FIND("/",Table18[[#This Row],[spawner_sku]])),Table1[Entity Prefab],0)),10,1,1,"Entities"))</f>
        <v>55</v>
      </c>
      <c r="DL31" s="115">
        <f ca="1">ROUND((Table18[[#This Row],[XP]]*Table18[[#This Row],[entity_spawned (AVG)]])*(Table18[[#This Row],[activating_chance]]/100),0)</f>
        <v>55</v>
      </c>
      <c r="DM31" t="s">
        <v>344</v>
      </c>
      <c r="DO31" t="s">
        <v>228</v>
      </c>
      <c r="DP31">
        <v>3</v>
      </c>
      <c r="DQ31" s="76">
        <v>140</v>
      </c>
      <c r="DR31" s="76">
        <v>100</v>
      </c>
      <c r="DS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1">
        <f ca="1">ROUND((Table1820[[#This Row],[XP]]*Table1820[[#This Row],[entity_spawned (AVG)]])*(Table1820[[#This Row],[activating_chance]]/100),0)</f>
        <v>75</v>
      </c>
      <c r="DU31" t="s">
        <v>343</v>
      </c>
    </row>
    <row r="32" spans="2:141" x14ac:dyDescent="0.25">
      <c r="B32" s="74" t="s">
        <v>229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6">
        <v>5</v>
      </c>
      <c r="J32" s="76">
        <v>6</v>
      </c>
      <c r="K32" s="73" t="b">
        <v>1</v>
      </c>
      <c r="M32" t="s">
        <v>229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6">
        <v>1</v>
      </c>
      <c r="U32" s="76">
        <v>2</v>
      </c>
      <c r="V32" t="b">
        <v>0</v>
      </c>
      <c r="W32" s="73"/>
      <c r="X32" t="s">
        <v>450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229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229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227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446</v>
      </c>
      <c r="BQ32">
        <v>1</v>
      </c>
      <c r="BR32">
        <v>200</v>
      </c>
      <c r="BS32">
        <v>100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25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" s="73">
        <v>1</v>
      </c>
      <c r="BX32" s="73">
        <v>1</v>
      </c>
      <c r="BY32" s="73" t="b">
        <v>0</v>
      </c>
      <c r="CA32" t="s">
        <v>238</v>
      </c>
      <c r="CB32">
        <v>1</v>
      </c>
      <c r="CC32" s="76">
        <v>2500</v>
      </c>
      <c r="CD32">
        <v>100</v>
      </c>
      <c r="CE32">
        <f ca="1">INDIRECT(ADDRESS(11+(MATCH(RIGHT(Table11[[#This Row],[spawner_sku]],LEN(Table11[[#This Row],[spawner_sku]])-FIND("/",Table11[[#This Row],[spawner_sku]])),Table1[Entity Prefab],0)),10,1,1,"Entities"))</f>
        <v>263</v>
      </c>
      <c r="CF32">
        <f ca="1">ROUND((Table11[[#This Row],[XP]]*Table11[[#This Row],[entity_spawned (AVG)]])*(Table11[[#This Row],[activating_chance]]/100),0)</f>
        <v>263</v>
      </c>
      <c r="CG32" s="73" t="s">
        <v>344</v>
      </c>
      <c r="CI32" t="s">
        <v>243</v>
      </c>
      <c r="CJ32">
        <v>1</v>
      </c>
      <c r="CK32" s="76">
        <v>1500</v>
      </c>
      <c r="CL32" s="76">
        <v>100</v>
      </c>
      <c r="CM32">
        <f ca="1">INDIRECT(ADDRESS(11+(MATCH(RIGHT(Table12[[#This Row],[spawner_sku]],LEN(Table12[[#This Row],[spawner_sku]])-FIND("/",Table12[[#This Row],[spawner_sku]])),Table1[Entity Prefab],0)),10,1,1,"Entities"))</f>
        <v>130</v>
      </c>
      <c r="CN32">
        <f ca="1">ROUND((Table12[[#This Row],[XP]]*Table12[[#This Row],[entity_spawned (AVG)]])*(Table12[[#This Row],[activating_chance]]/100),0)</f>
        <v>130</v>
      </c>
      <c r="CO32" s="73" t="s">
        <v>344</v>
      </c>
      <c r="CQ32" t="s">
        <v>243</v>
      </c>
      <c r="CR32">
        <v>1</v>
      </c>
      <c r="CS32" s="76">
        <v>1500</v>
      </c>
      <c r="CT32" s="76">
        <v>80</v>
      </c>
      <c r="CU32">
        <f ca="1">INDIRECT(ADDRESS(11+(MATCH(RIGHT(Table13[[#This Row],[spawner_sku]],LEN(Table13[[#This Row],[spawner_sku]])-FIND("/",Table13[[#This Row],[spawner_sku]])),Table1[Entity Prefab],0)),10,1,1,"Entities"))</f>
        <v>130</v>
      </c>
      <c r="CV32">
        <f ca="1">ROUND((Table13[[#This Row],[XP]]*Table13[[#This Row],[entity_spawned (AVG)]])*(Table13[[#This Row],[activating_chance]]/100),0)</f>
        <v>104</v>
      </c>
      <c r="CW32" s="73" t="s">
        <v>344</v>
      </c>
      <c r="CY32" t="s">
        <v>232</v>
      </c>
      <c r="CZ32">
        <v>1</v>
      </c>
      <c r="DA32" s="76">
        <v>5000</v>
      </c>
      <c r="DB32" s="76">
        <v>75</v>
      </c>
      <c r="DC32">
        <f ca="1">INDIRECT(ADDRESS(11+(MATCH(RIGHT(Table14[[#This Row],[spawner_sku]],LEN(Table14[[#This Row],[spawner_sku]])-FIND("/",Table14[[#This Row],[spawner_sku]])),Table1[Entity Prefab],0)),10,1,1,"Entities"))</f>
        <v>75</v>
      </c>
      <c r="DD32">
        <f ca="1">ROUND((Table14[[#This Row],[XP]]*Table14[[#This Row],[entity_spawned (AVG)]])*(Table14[[#This Row],[activating_chance]]/100),0)</f>
        <v>56</v>
      </c>
      <c r="DE32" s="73" t="s">
        <v>343</v>
      </c>
      <c r="DG32" t="s">
        <v>227</v>
      </c>
      <c r="DH32">
        <v>2</v>
      </c>
      <c r="DI32" s="76">
        <v>130</v>
      </c>
      <c r="DJ32" s="76">
        <v>100</v>
      </c>
      <c r="DK32" s="115">
        <f ca="1">INDIRECT(ADDRESS(11+(MATCH(RIGHT(Table18[[#This Row],[spawner_sku]],LEN(Table18[[#This Row],[spawner_sku]])-FIND("/",Table18[[#This Row],[spawner_sku]])),Table1[Entity Prefab],0)),10,1,1,"Entities"))</f>
        <v>55</v>
      </c>
      <c r="DL32" s="115">
        <f ca="1">ROUND((Table18[[#This Row],[XP]]*Table18[[#This Row],[entity_spawned (AVG)]])*(Table18[[#This Row],[activating_chance]]/100),0)</f>
        <v>110</v>
      </c>
      <c r="DM32" t="s">
        <v>344</v>
      </c>
      <c r="DO32" t="s">
        <v>228</v>
      </c>
      <c r="DP32">
        <v>2</v>
      </c>
      <c r="DQ32" s="76">
        <v>140</v>
      </c>
      <c r="DR32" s="76">
        <v>30</v>
      </c>
      <c r="DS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2">
        <f ca="1">ROUND((Table1820[[#This Row],[XP]]*Table1820[[#This Row],[entity_spawned (AVG)]])*(Table1820[[#This Row],[activating_chance]]/100),0)</f>
        <v>15</v>
      </c>
      <c r="DU32" t="s">
        <v>343</v>
      </c>
    </row>
    <row r="33" spans="2:125" x14ac:dyDescent="0.25">
      <c r="B33" s="74" t="s">
        <v>229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6">
        <v>5</v>
      </c>
      <c r="J33" s="76">
        <v>15</v>
      </c>
      <c r="K33" s="73" t="b">
        <v>1</v>
      </c>
      <c r="M33" t="s">
        <v>229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6">
        <v>1</v>
      </c>
      <c r="U33" s="76">
        <v>3</v>
      </c>
      <c r="V33" t="b">
        <v>0</v>
      </c>
      <c r="W33" s="73"/>
      <c r="X33" t="s">
        <v>450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229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229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227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455</v>
      </c>
      <c r="BQ33">
        <v>1</v>
      </c>
      <c r="BR33">
        <v>240</v>
      </c>
      <c r="BS33">
        <v>80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3" s="76">
        <f ca="1">ROUND((Table61011[[#This Row],[XP]]*Table61011[[#This Row],[entity_spawned (AVG)]])*(Table61011[[#This Row],[activating_chance]]/100),0)</f>
        <v>40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1</v>
      </c>
      <c r="BX33" s="73">
        <v>1</v>
      </c>
      <c r="BY33" s="73" t="b">
        <v>0</v>
      </c>
      <c r="CA33" t="s">
        <v>238</v>
      </c>
      <c r="CB33">
        <v>1</v>
      </c>
      <c r="CC33" s="76">
        <v>2500</v>
      </c>
      <c r="CD33">
        <v>100</v>
      </c>
      <c r="CE33">
        <f ca="1">INDIRECT(ADDRESS(11+(MATCH(RIGHT(Table11[[#This Row],[spawner_sku]],LEN(Table11[[#This Row],[spawner_sku]])-FIND("/",Table11[[#This Row],[spawner_sku]])),Table1[Entity Prefab],0)),10,1,1,"Entities"))</f>
        <v>263</v>
      </c>
      <c r="CF33">
        <f ca="1">ROUND((Table11[[#This Row],[XP]]*Table11[[#This Row],[entity_spawned (AVG)]])*(Table11[[#This Row],[activating_chance]]/100),0)</f>
        <v>263</v>
      </c>
      <c r="CG33" s="73" t="s">
        <v>344</v>
      </c>
      <c r="CI33" t="s">
        <v>243</v>
      </c>
      <c r="CJ33">
        <v>1</v>
      </c>
      <c r="CK33" s="76">
        <v>1500</v>
      </c>
      <c r="CL33" s="76">
        <v>80</v>
      </c>
      <c r="CM33">
        <f ca="1">INDIRECT(ADDRESS(11+(MATCH(RIGHT(Table12[[#This Row],[spawner_sku]],LEN(Table12[[#This Row],[spawner_sku]])-FIND("/",Table12[[#This Row],[spawner_sku]])),Table1[Entity Prefab],0)),10,1,1,"Entities"))</f>
        <v>130</v>
      </c>
      <c r="CN33">
        <f ca="1">ROUND((Table12[[#This Row],[XP]]*Table12[[#This Row],[entity_spawned (AVG)]])*(Table12[[#This Row],[activating_chance]]/100),0)</f>
        <v>104</v>
      </c>
      <c r="CO33" s="73" t="s">
        <v>344</v>
      </c>
      <c r="CQ33" t="s">
        <v>243</v>
      </c>
      <c r="CR33">
        <v>1</v>
      </c>
      <c r="CS33" s="76">
        <v>1500</v>
      </c>
      <c r="CT33" s="76">
        <v>30</v>
      </c>
      <c r="CU33">
        <f ca="1">INDIRECT(ADDRESS(11+(MATCH(RIGHT(Table13[[#This Row],[spawner_sku]],LEN(Table13[[#This Row],[spawner_sku]])-FIND("/",Table13[[#This Row],[spawner_sku]])),Table1[Entity Prefab],0)),10,1,1,"Entities"))</f>
        <v>130</v>
      </c>
      <c r="CV33">
        <f ca="1">ROUND((Table13[[#This Row],[XP]]*Table13[[#This Row],[entity_spawned (AVG)]])*(Table13[[#This Row],[activating_chance]]/100),0)</f>
        <v>39</v>
      </c>
      <c r="CW33" s="73" t="s">
        <v>344</v>
      </c>
      <c r="CY33" t="s">
        <v>232</v>
      </c>
      <c r="CZ33">
        <v>1</v>
      </c>
      <c r="DA33" s="76">
        <v>5000</v>
      </c>
      <c r="DB33" s="76">
        <v>75</v>
      </c>
      <c r="DC33">
        <f ca="1">INDIRECT(ADDRESS(11+(MATCH(RIGHT(Table14[[#This Row],[spawner_sku]],LEN(Table14[[#This Row],[spawner_sku]])-FIND("/",Table14[[#This Row],[spawner_sku]])),Table1[Entity Prefab],0)),10,1,1,"Entities"))</f>
        <v>75</v>
      </c>
      <c r="DD33">
        <f ca="1">ROUND((Table14[[#This Row],[XP]]*Table14[[#This Row],[entity_spawned (AVG)]])*(Table14[[#This Row],[activating_chance]]/100),0)</f>
        <v>56</v>
      </c>
      <c r="DE33" s="73" t="s">
        <v>343</v>
      </c>
      <c r="DG33" t="s">
        <v>227</v>
      </c>
      <c r="DH33">
        <v>1</v>
      </c>
      <c r="DI33" s="76">
        <v>120</v>
      </c>
      <c r="DJ33" s="76">
        <v>100</v>
      </c>
      <c r="DK33" s="115">
        <f ca="1">INDIRECT(ADDRESS(11+(MATCH(RIGHT(Table18[[#This Row],[spawner_sku]],LEN(Table18[[#This Row],[spawner_sku]])-FIND("/",Table18[[#This Row],[spawner_sku]])),Table1[Entity Prefab],0)),10,1,1,"Entities"))</f>
        <v>55</v>
      </c>
      <c r="DL33" s="115">
        <f ca="1">ROUND((Table18[[#This Row],[XP]]*Table18[[#This Row],[entity_spawned (AVG)]])*(Table18[[#This Row],[activating_chance]]/100),0)</f>
        <v>55</v>
      </c>
      <c r="DM33" t="s">
        <v>344</v>
      </c>
      <c r="DO33" t="s">
        <v>228</v>
      </c>
      <c r="DP33">
        <v>4</v>
      </c>
      <c r="DQ33" s="76">
        <v>140</v>
      </c>
      <c r="DR33" s="76">
        <v>100</v>
      </c>
      <c r="DS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3">
        <f ca="1">ROUND((Table1820[[#This Row],[XP]]*Table1820[[#This Row],[entity_spawned (AVG)]])*(Table1820[[#This Row],[activating_chance]]/100),0)</f>
        <v>100</v>
      </c>
      <c r="DU33" t="s">
        <v>343</v>
      </c>
    </row>
    <row r="34" spans="2:125" x14ac:dyDescent="0.25">
      <c r="B34" s="74" t="s">
        <v>229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6">
        <v>3</v>
      </c>
      <c r="J34" s="76">
        <v>4</v>
      </c>
      <c r="K34" s="73" t="b">
        <v>0</v>
      </c>
      <c r="M34" t="s">
        <v>229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6">
        <v>5</v>
      </c>
      <c r="U34" s="76">
        <v>8</v>
      </c>
      <c r="V34" t="b">
        <v>1</v>
      </c>
      <c r="W34" s="73"/>
      <c r="X34" t="s">
        <v>450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229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229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227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403</v>
      </c>
      <c r="BQ34">
        <v>1</v>
      </c>
      <c r="BR34">
        <v>340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34" s="76">
        <f ca="1">ROUND((Table61011[[#This Row],[XP]]*Table61011[[#This Row],[entity_spawned (AVG)]])*(Table61011[[#This Row],[activating_chance]]/100),0)</f>
        <v>263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" s="73">
        <v>1</v>
      </c>
      <c r="BX34" s="73">
        <v>1</v>
      </c>
      <c r="BY34" s="73" t="b">
        <v>0</v>
      </c>
      <c r="CA34" t="s">
        <v>238</v>
      </c>
      <c r="CB34">
        <v>1</v>
      </c>
      <c r="CC34" s="76">
        <v>2500</v>
      </c>
      <c r="CD34">
        <v>100</v>
      </c>
      <c r="CE34">
        <f ca="1">INDIRECT(ADDRESS(11+(MATCH(RIGHT(Table11[[#This Row],[spawner_sku]],LEN(Table11[[#This Row],[spawner_sku]])-FIND("/",Table11[[#This Row],[spawner_sku]])),Table1[Entity Prefab],0)),10,1,1,"Entities"))</f>
        <v>263</v>
      </c>
      <c r="CF34">
        <f ca="1">ROUND((Table11[[#This Row],[XP]]*Table11[[#This Row],[entity_spawned (AVG)]])*(Table11[[#This Row],[activating_chance]]/100),0)</f>
        <v>263</v>
      </c>
      <c r="CG34" s="73" t="s">
        <v>344</v>
      </c>
      <c r="CI34" t="s">
        <v>243</v>
      </c>
      <c r="CJ34">
        <v>1</v>
      </c>
      <c r="CK34" s="76">
        <v>1500</v>
      </c>
      <c r="CL34" s="76">
        <v>100</v>
      </c>
      <c r="CM34">
        <f ca="1">INDIRECT(ADDRESS(11+(MATCH(RIGHT(Table12[[#This Row],[spawner_sku]],LEN(Table12[[#This Row],[spawner_sku]])-FIND("/",Table12[[#This Row],[spawner_sku]])),Table1[Entity Prefab],0)),10,1,1,"Entities"))</f>
        <v>130</v>
      </c>
      <c r="CN34">
        <f ca="1">ROUND((Table12[[#This Row],[XP]]*Table12[[#This Row],[entity_spawned (AVG)]])*(Table12[[#This Row],[activating_chance]]/100),0)</f>
        <v>130</v>
      </c>
      <c r="CO34" s="73" t="s">
        <v>344</v>
      </c>
      <c r="CQ34" t="s">
        <v>243</v>
      </c>
      <c r="CR34">
        <v>1</v>
      </c>
      <c r="CS34" s="76">
        <v>1500</v>
      </c>
      <c r="CT34" s="76">
        <v>100</v>
      </c>
      <c r="CU34">
        <f ca="1">INDIRECT(ADDRESS(11+(MATCH(RIGHT(Table13[[#This Row],[spawner_sku]],LEN(Table13[[#This Row],[spawner_sku]])-FIND("/",Table13[[#This Row],[spawner_sku]])),Table1[Entity Prefab],0)),10,1,1,"Entities"))</f>
        <v>130</v>
      </c>
      <c r="CV34">
        <f ca="1">ROUND((Table13[[#This Row],[XP]]*Table13[[#This Row],[entity_spawned (AVG)]])*(Table13[[#This Row],[activating_chance]]/100),0)</f>
        <v>130</v>
      </c>
      <c r="CW34" s="73" t="s">
        <v>344</v>
      </c>
      <c r="CY34" t="s">
        <v>232</v>
      </c>
      <c r="CZ34">
        <v>1</v>
      </c>
      <c r="DA34" s="76">
        <v>5000</v>
      </c>
      <c r="DB34" s="76">
        <v>75</v>
      </c>
      <c r="DC34">
        <f ca="1">INDIRECT(ADDRESS(11+(MATCH(RIGHT(Table14[[#This Row],[spawner_sku]],LEN(Table14[[#This Row],[spawner_sku]])-FIND("/",Table14[[#This Row],[spawner_sku]])),Table1[Entity Prefab],0)),10,1,1,"Entities"))</f>
        <v>75</v>
      </c>
      <c r="DD34">
        <f ca="1">ROUND((Table14[[#This Row],[XP]]*Table14[[#This Row],[entity_spawned (AVG)]])*(Table14[[#This Row],[activating_chance]]/100),0)</f>
        <v>56</v>
      </c>
      <c r="DE34" s="73" t="s">
        <v>343</v>
      </c>
      <c r="DG34" t="s">
        <v>228</v>
      </c>
      <c r="DH34">
        <v>4</v>
      </c>
      <c r="DI34" s="76">
        <v>140</v>
      </c>
      <c r="DJ34" s="76">
        <v>100</v>
      </c>
      <c r="DK34" s="115">
        <f ca="1">INDIRECT(ADDRESS(11+(MATCH(RIGHT(Table18[[#This Row],[spawner_sku]],LEN(Table18[[#This Row],[spawner_sku]])-FIND("/",Table18[[#This Row],[spawner_sku]])),Table1[Entity Prefab],0)),10,1,1,"Entities"))</f>
        <v>25</v>
      </c>
      <c r="DL34" s="115">
        <f ca="1">ROUND((Table18[[#This Row],[XP]]*Table18[[#This Row],[entity_spawned (AVG)]])*(Table18[[#This Row],[activating_chance]]/100),0)</f>
        <v>100</v>
      </c>
      <c r="DM34" t="s">
        <v>343</v>
      </c>
      <c r="DO34" t="s">
        <v>228</v>
      </c>
      <c r="DP34">
        <v>1</v>
      </c>
      <c r="DQ34" s="76">
        <v>140</v>
      </c>
      <c r="DR34" s="76">
        <v>100</v>
      </c>
      <c r="DS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4">
        <f ca="1">ROUND((Table1820[[#This Row],[XP]]*Table1820[[#This Row],[entity_spawned (AVG)]])*(Table1820[[#This Row],[activating_chance]]/100),0)</f>
        <v>25</v>
      </c>
      <c r="DU34" t="s">
        <v>343</v>
      </c>
    </row>
    <row r="35" spans="2:125" x14ac:dyDescent="0.25">
      <c r="B35" s="74" t="s">
        <v>229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6">
        <v>2</v>
      </c>
      <c r="J35" s="76">
        <v>3</v>
      </c>
      <c r="K35" s="73" t="b">
        <v>0</v>
      </c>
      <c r="M35" t="s">
        <v>229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6">
        <v>5</v>
      </c>
      <c r="U35" s="76">
        <v>15</v>
      </c>
      <c r="V35" t="b">
        <v>1</v>
      </c>
      <c r="W35" s="73"/>
      <c r="X35" t="s">
        <v>450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229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229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227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386</v>
      </c>
      <c r="BQ35">
        <v>1</v>
      </c>
      <c r="BR35">
        <v>200</v>
      </c>
      <c r="BS35">
        <v>80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5" s="76">
        <f ca="1">ROUND((Table61011[[#This Row],[XP]]*Table61011[[#This Row],[entity_spawned (AVG)]])*(Table61011[[#This Row],[activating_chance]]/100),0)</f>
        <v>60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238</v>
      </c>
      <c r="CB35">
        <v>1</v>
      </c>
      <c r="CC35" s="76">
        <v>2500</v>
      </c>
      <c r="CD35">
        <v>100</v>
      </c>
      <c r="CE35">
        <f ca="1">INDIRECT(ADDRESS(11+(MATCH(RIGHT(Table11[[#This Row],[spawner_sku]],LEN(Table11[[#This Row],[spawner_sku]])-FIND("/",Table11[[#This Row],[spawner_sku]])),Table1[Entity Prefab],0)),10,1,1,"Entities"))</f>
        <v>263</v>
      </c>
      <c r="CF35">
        <f ca="1">ROUND((Table11[[#This Row],[XP]]*Table11[[#This Row],[entity_spawned (AVG)]])*(Table11[[#This Row],[activating_chance]]/100),0)</f>
        <v>263</v>
      </c>
      <c r="CG35" s="73" t="s">
        <v>344</v>
      </c>
      <c r="CI35" t="s">
        <v>247</v>
      </c>
      <c r="CJ35">
        <v>1</v>
      </c>
      <c r="CK35" s="76">
        <v>500</v>
      </c>
      <c r="CL35" s="76">
        <v>100</v>
      </c>
      <c r="CM35">
        <f ca="1">INDIRECT(ADDRESS(11+(MATCH(RIGHT(Table12[[#This Row],[spawner_sku]],LEN(Table12[[#This Row],[spawner_sku]])-FIND("/",Table12[[#This Row],[spawner_sku]])),Table1[Entity Prefab],0)),10,1,1,"Entities"))</f>
        <v>75</v>
      </c>
      <c r="CN35">
        <f ca="1">ROUND((Table12[[#This Row],[XP]]*Table12[[#This Row],[entity_spawned (AVG)]])*(Table12[[#This Row],[activating_chance]]/100),0)</f>
        <v>75</v>
      </c>
      <c r="CO35" s="73" t="s">
        <v>343</v>
      </c>
      <c r="CQ35" t="s">
        <v>243</v>
      </c>
      <c r="CR35">
        <v>1</v>
      </c>
      <c r="CS35" s="76">
        <v>1500</v>
      </c>
      <c r="CT35" s="76">
        <v>30</v>
      </c>
      <c r="CU35">
        <f ca="1">INDIRECT(ADDRESS(11+(MATCH(RIGHT(Table13[[#This Row],[spawner_sku]],LEN(Table13[[#This Row],[spawner_sku]])-FIND("/",Table13[[#This Row],[spawner_sku]])),Table1[Entity Prefab],0)),10,1,1,"Entities"))</f>
        <v>130</v>
      </c>
      <c r="CV35">
        <f ca="1">ROUND((Table13[[#This Row],[XP]]*Table13[[#This Row],[entity_spawned (AVG)]])*(Table13[[#This Row],[activating_chance]]/100),0)</f>
        <v>39</v>
      </c>
      <c r="CW35" s="73" t="s">
        <v>344</v>
      </c>
      <c r="CY35" t="s">
        <v>232</v>
      </c>
      <c r="CZ35">
        <v>1</v>
      </c>
      <c r="DA35" s="76">
        <v>5000</v>
      </c>
      <c r="DB35" s="76">
        <v>75</v>
      </c>
      <c r="DC35">
        <f ca="1">INDIRECT(ADDRESS(11+(MATCH(RIGHT(Table14[[#This Row],[spawner_sku]],LEN(Table14[[#This Row],[spawner_sku]])-FIND("/",Table14[[#This Row],[spawner_sku]])),Table1[Entity Prefab],0)),10,1,1,"Entities"))</f>
        <v>75</v>
      </c>
      <c r="DD35">
        <f ca="1">ROUND((Table14[[#This Row],[XP]]*Table14[[#This Row],[entity_spawned (AVG)]])*(Table14[[#This Row],[activating_chance]]/100),0)</f>
        <v>56</v>
      </c>
      <c r="DE35" s="73" t="s">
        <v>343</v>
      </c>
      <c r="DG35" t="s">
        <v>228</v>
      </c>
      <c r="DH35">
        <v>9</v>
      </c>
      <c r="DI35" s="76">
        <v>180</v>
      </c>
      <c r="DJ35" s="76">
        <v>80</v>
      </c>
      <c r="DK35" s="115">
        <f ca="1">INDIRECT(ADDRESS(11+(MATCH(RIGHT(Table18[[#This Row],[spawner_sku]],LEN(Table18[[#This Row],[spawner_sku]])-FIND("/",Table18[[#This Row],[spawner_sku]])),Table1[Entity Prefab],0)),10,1,1,"Entities"))</f>
        <v>25</v>
      </c>
      <c r="DL35" s="115">
        <f ca="1">ROUND((Table18[[#This Row],[XP]]*Table18[[#This Row],[entity_spawned (AVG)]])*(Table18[[#This Row],[activating_chance]]/100),0)</f>
        <v>180</v>
      </c>
      <c r="DM35" t="s">
        <v>343</v>
      </c>
      <c r="DO35" t="s">
        <v>228</v>
      </c>
      <c r="DP35">
        <v>10</v>
      </c>
      <c r="DQ35" s="76">
        <v>130</v>
      </c>
      <c r="DR35" s="76">
        <v>100</v>
      </c>
      <c r="DS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5">
        <f ca="1">ROUND((Table1820[[#This Row],[XP]]*Table1820[[#This Row],[entity_spawned (AVG)]])*(Table1820[[#This Row],[activating_chance]]/100),0)</f>
        <v>250</v>
      </c>
      <c r="DU35" t="s">
        <v>343</v>
      </c>
    </row>
    <row r="36" spans="2:125" x14ac:dyDescent="0.25">
      <c r="B36" s="74" t="s">
        <v>229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6">
        <v>1</v>
      </c>
      <c r="J36" s="76">
        <v>2</v>
      </c>
      <c r="K36" s="73" t="b">
        <v>0</v>
      </c>
      <c r="M36" t="s">
        <v>229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6">
        <v>1</v>
      </c>
      <c r="U36" s="76">
        <v>3</v>
      </c>
      <c r="V36" t="b">
        <v>0</v>
      </c>
      <c r="W36" s="73"/>
      <c r="X36" t="s">
        <v>396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229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229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227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253</v>
      </c>
      <c r="BQ36">
        <v>1</v>
      </c>
      <c r="BR36">
        <v>190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" s="76">
        <f ca="1">ROUND((Table61011[[#This Row],[XP]]*Table61011[[#This Row],[entity_spawned (AVG)]])*(Table61011[[#This Row],[activating_chance]]/100),0)</f>
        <v>75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1</v>
      </c>
      <c r="BX36" s="73">
        <v>1</v>
      </c>
      <c r="BY36" s="73" t="b">
        <v>0</v>
      </c>
      <c r="CA36" t="s">
        <v>238</v>
      </c>
      <c r="CB36">
        <v>1</v>
      </c>
      <c r="CC36" s="76">
        <v>2500</v>
      </c>
      <c r="CD36">
        <v>100</v>
      </c>
      <c r="CE36">
        <f ca="1">INDIRECT(ADDRESS(11+(MATCH(RIGHT(Table11[[#This Row],[spawner_sku]],LEN(Table11[[#This Row],[spawner_sku]])-FIND("/",Table11[[#This Row],[spawner_sku]])),Table1[Entity Prefab],0)),10,1,1,"Entities"))</f>
        <v>263</v>
      </c>
      <c r="CF36">
        <f ca="1">ROUND((Table11[[#This Row],[XP]]*Table11[[#This Row],[entity_spawned (AVG)]])*(Table11[[#This Row],[activating_chance]]/100),0)</f>
        <v>263</v>
      </c>
      <c r="CG36" s="73" t="s">
        <v>344</v>
      </c>
      <c r="CI36" t="s">
        <v>247</v>
      </c>
      <c r="CJ36">
        <v>1</v>
      </c>
      <c r="CK36" s="76">
        <v>500</v>
      </c>
      <c r="CL36" s="76">
        <v>75</v>
      </c>
      <c r="CM36">
        <f ca="1">INDIRECT(ADDRESS(11+(MATCH(RIGHT(Table12[[#This Row],[spawner_sku]],LEN(Table12[[#This Row],[spawner_sku]])-FIND("/",Table12[[#This Row],[spawner_sku]])),Table1[Entity Prefab],0)),10,1,1,"Entities"))</f>
        <v>75</v>
      </c>
      <c r="CN36">
        <f ca="1">ROUND((Table12[[#This Row],[XP]]*Table12[[#This Row],[entity_spawned (AVG)]])*(Table12[[#This Row],[activating_chance]]/100),0)</f>
        <v>56</v>
      </c>
      <c r="CO36" s="73" t="s">
        <v>343</v>
      </c>
      <c r="CQ36" t="s">
        <v>243</v>
      </c>
      <c r="CR36">
        <v>1</v>
      </c>
      <c r="CS36" s="76">
        <v>1500</v>
      </c>
      <c r="CT36" s="76">
        <v>10</v>
      </c>
      <c r="CU36">
        <f ca="1">INDIRECT(ADDRESS(11+(MATCH(RIGHT(Table13[[#This Row],[spawner_sku]],LEN(Table13[[#This Row],[spawner_sku]])-FIND("/",Table13[[#This Row],[spawner_sku]])),Table1[Entity Prefab],0)),10,1,1,"Entities"))</f>
        <v>130</v>
      </c>
      <c r="CV36">
        <f ca="1">ROUND((Table13[[#This Row],[XP]]*Table13[[#This Row],[entity_spawned (AVG)]])*(Table13[[#This Row],[activating_chance]]/100),0)</f>
        <v>13</v>
      </c>
      <c r="CW36" s="73" t="s">
        <v>344</v>
      </c>
      <c r="CY36" t="s">
        <v>232</v>
      </c>
      <c r="CZ36">
        <v>1</v>
      </c>
      <c r="DA36" s="76">
        <v>5000</v>
      </c>
      <c r="DB36" s="76">
        <v>75</v>
      </c>
      <c r="DC36">
        <f ca="1">INDIRECT(ADDRESS(11+(MATCH(RIGHT(Table14[[#This Row],[spawner_sku]],LEN(Table14[[#This Row],[spawner_sku]])-FIND("/",Table14[[#This Row],[spawner_sku]])),Table1[Entity Prefab],0)),10,1,1,"Entities"))</f>
        <v>75</v>
      </c>
      <c r="DD36">
        <f ca="1">ROUND((Table14[[#This Row],[XP]]*Table14[[#This Row],[entity_spawned (AVG)]])*(Table14[[#This Row],[activating_chance]]/100),0)</f>
        <v>56</v>
      </c>
      <c r="DE36" s="73" t="s">
        <v>343</v>
      </c>
      <c r="DG36" t="s">
        <v>228</v>
      </c>
      <c r="DH36">
        <v>3</v>
      </c>
      <c r="DI36" s="76">
        <v>140</v>
      </c>
      <c r="DJ36" s="76">
        <v>100</v>
      </c>
      <c r="DK36" s="115">
        <f ca="1">INDIRECT(ADDRESS(11+(MATCH(RIGHT(Table18[[#This Row],[spawner_sku]],LEN(Table18[[#This Row],[spawner_sku]])-FIND("/",Table18[[#This Row],[spawner_sku]])),Table1[Entity Prefab],0)),10,1,1,"Entities"))</f>
        <v>25</v>
      </c>
      <c r="DL36" s="115">
        <f ca="1">ROUND((Table18[[#This Row],[XP]]*Table18[[#This Row],[entity_spawned (AVG)]])*(Table18[[#This Row],[activating_chance]]/100),0)</f>
        <v>75</v>
      </c>
      <c r="DM36" t="s">
        <v>343</v>
      </c>
      <c r="DO36" t="s">
        <v>228</v>
      </c>
      <c r="DP36">
        <v>1</v>
      </c>
      <c r="DQ36" s="76">
        <v>140</v>
      </c>
      <c r="DR36" s="76">
        <v>100</v>
      </c>
      <c r="DS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6">
        <f ca="1">ROUND((Table1820[[#This Row],[XP]]*Table1820[[#This Row],[entity_spawned (AVG)]])*(Table1820[[#This Row],[activating_chance]]/100),0)</f>
        <v>25</v>
      </c>
      <c r="DU36" t="s">
        <v>343</v>
      </c>
    </row>
    <row r="37" spans="2:125" x14ac:dyDescent="0.25">
      <c r="B37" s="74" t="s">
        <v>229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6">
        <v>6</v>
      </c>
      <c r="J37" s="76">
        <v>10</v>
      </c>
      <c r="K37" s="73" t="b">
        <v>1</v>
      </c>
      <c r="M37" t="s">
        <v>229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6">
        <v>1</v>
      </c>
      <c r="U37" s="76">
        <v>1</v>
      </c>
      <c r="V37" t="b">
        <v>0</v>
      </c>
      <c r="W37" s="73"/>
      <c r="X37" t="s">
        <v>396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229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229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227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246</v>
      </c>
      <c r="BQ37">
        <v>3</v>
      </c>
      <c r="BR37">
        <v>140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75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2</v>
      </c>
      <c r="BX37" s="73">
        <v>4</v>
      </c>
      <c r="BY37" s="73" t="b">
        <v>0</v>
      </c>
      <c r="CA37" t="s">
        <v>238</v>
      </c>
      <c r="CB37">
        <v>1</v>
      </c>
      <c r="CC37" s="76">
        <v>2500</v>
      </c>
      <c r="CD37">
        <v>100</v>
      </c>
      <c r="CE37">
        <f ca="1">INDIRECT(ADDRESS(11+(MATCH(RIGHT(Table11[[#This Row],[spawner_sku]],LEN(Table11[[#This Row],[spawner_sku]])-FIND("/",Table11[[#This Row],[spawner_sku]])),Table1[Entity Prefab],0)),10,1,1,"Entities"))</f>
        <v>263</v>
      </c>
      <c r="CF37">
        <f ca="1">ROUND((Table11[[#This Row],[XP]]*Table11[[#This Row],[entity_spawned (AVG)]])*(Table11[[#This Row],[activating_chance]]/100),0)</f>
        <v>263</v>
      </c>
      <c r="CG37" s="73" t="s">
        <v>344</v>
      </c>
      <c r="CI37" t="s">
        <v>247</v>
      </c>
      <c r="CJ37">
        <v>1</v>
      </c>
      <c r="CK37" s="76">
        <v>500</v>
      </c>
      <c r="CL37" s="76">
        <v>75</v>
      </c>
      <c r="CM37">
        <f ca="1">INDIRECT(ADDRESS(11+(MATCH(RIGHT(Table12[[#This Row],[spawner_sku]],LEN(Table12[[#This Row],[spawner_sku]])-FIND("/",Table12[[#This Row],[spawner_sku]])),Table1[Entity Prefab],0)),10,1,1,"Entities"))</f>
        <v>75</v>
      </c>
      <c r="CN37">
        <f ca="1">ROUND((Table12[[#This Row],[XP]]*Table12[[#This Row],[entity_spawned (AVG)]])*(Table12[[#This Row],[activating_chance]]/100),0)</f>
        <v>56</v>
      </c>
      <c r="CO37" s="73" t="s">
        <v>343</v>
      </c>
      <c r="CQ37" t="s">
        <v>247</v>
      </c>
      <c r="CR37">
        <v>1</v>
      </c>
      <c r="CS37" s="76">
        <v>500</v>
      </c>
      <c r="CT37" s="76">
        <v>100</v>
      </c>
      <c r="CU37">
        <f ca="1">INDIRECT(ADDRESS(11+(MATCH(RIGHT(Table13[[#This Row],[spawner_sku]],LEN(Table13[[#This Row],[spawner_sku]])-FIND("/",Table13[[#This Row],[spawner_sku]])),Table1[Entity Prefab],0)),10,1,1,"Entities"))</f>
        <v>75</v>
      </c>
      <c r="CV37">
        <f ca="1">ROUND((Table13[[#This Row],[XP]]*Table13[[#This Row],[entity_spawned (AVG)]])*(Table13[[#This Row],[activating_chance]]/100),0)</f>
        <v>75</v>
      </c>
      <c r="CW37" s="73" t="s">
        <v>343</v>
      </c>
      <c r="CY37" t="s">
        <v>232</v>
      </c>
      <c r="CZ37">
        <v>1</v>
      </c>
      <c r="DA37" s="76">
        <v>5000</v>
      </c>
      <c r="DB37" s="76">
        <v>75</v>
      </c>
      <c r="DC37">
        <f ca="1">INDIRECT(ADDRESS(11+(MATCH(RIGHT(Table14[[#This Row],[spawner_sku]],LEN(Table14[[#This Row],[spawner_sku]])-FIND("/",Table14[[#This Row],[spawner_sku]])),Table1[Entity Prefab],0)),10,1,1,"Entities"))</f>
        <v>75</v>
      </c>
      <c r="DD37">
        <f ca="1">ROUND((Table14[[#This Row],[XP]]*Table14[[#This Row],[entity_spawned (AVG)]])*(Table14[[#This Row],[activating_chance]]/100),0)</f>
        <v>56</v>
      </c>
      <c r="DE37" s="73" t="s">
        <v>343</v>
      </c>
      <c r="DG37" t="s">
        <v>228</v>
      </c>
      <c r="DH37">
        <v>7</v>
      </c>
      <c r="DI37" s="76">
        <v>160</v>
      </c>
      <c r="DJ37" s="76">
        <v>30</v>
      </c>
      <c r="DK37" s="115">
        <f ca="1">INDIRECT(ADDRESS(11+(MATCH(RIGHT(Table18[[#This Row],[spawner_sku]],LEN(Table18[[#This Row],[spawner_sku]])-FIND("/",Table18[[#This Row],[spawner_sku]])),Table1[Entity Prefab],0)),10,1,1,"Entities"))</f>
        <v>25</v>
      </c>
      <c r="DL37" s="115">
        <f ca="1">ROUND((Table18[[#This Row],[XP]]*Table18[[#This Row],[entity_spawned (AVG)]])*(Table18[[#This Row],[activating_chance]]/100),0)</f>
        <v>53</v>
      </c>
      <c r="DM37" t="s">
        <v>343</v>
      </c>
      <c r="DO37" t="s">
        <v>228</v>
      </c>
      <c r="DP37">
        <v>3</v>
      </c>
      <c r="DQ37" s="76">
        <v>140</v>
      </c>
      <c r="DR37" s="76">
        <v>100</v>
      </c>
      <c r="DS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7">
        <f ca="1">ROUND((Table1820[[#This Row],[XP]]*Table1820[[#This Row],[entity_spawned (AVG)]])*(Table1820[[#This Row],[activating_chance]]/100),0)</f>
        <v>75</v>
      </c>
      <c r="DU37" t="s">
        <v>343</v>
      </c>
    </row>
    <row r="38" spans="2:125" x14ac:dyDescent="0.25">
      <c r="B38" s="74" t="s">
        <v>229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6">
        <v>1</v>
      </c>
      <c r="J38" s="76">
        <v>1</v>
      </c>
      <c r="K38" s="73" t="b">
        <v>0</v>
      </c>
      <c r="M38" t="s">
        <v>229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6">
        <v>1</v>
      </c>
      <c r="U38" s="76">
        <v>3</v>
      </c>
      <c r="V38" t="b">
        <v>0</v>
      </c>
      <c r="W38" s="73"/>
      <c r="X38" t="s">
        <v>396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229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229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227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229</v>
      </c>
      <c r="BQ38">
        <v>1</v>
      </c>
      <c r="BR38">
        <v>120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238</v>
      </c>
      <c r="CB38">
        <v>1</v>
      </c>
      <c r="CC38" s="76">
        <v>2500</v>
      </c>
      <c r="CD38">
        <v>100</v>
      </c>
      <c r="CE38">
        <f ca="1">INDIRECT(ADDRESS(11+(MATCH(RIGHT(Table11[[#This Row],[spawner_sku]],LEN(Table11[[#This Row],[spawner_sku]])-FIND("/",Table11[[#This Row],[spawner_sku]])),Table1[Entity Prefab],0)),10,1,1,"Entities"))</f>
        <v>263</v>
      </c>
      <c r="CF38">
        <f ca="1">ROUND((Table11[[#This Row],[XP]]*Table11[[#This Row],[entity_spawned (AVG)]])*(Table11[[#This Row],[activating_chance]]/100),0)</f>
        <v>263</v>
      </c>
      <c r="CG38" s="73" t="s">
        <v>344</v>
      </c>
      <c r="CI38" t="s">
        <v>247</v>
      </c>
      <c r="CJ38">
        <v>1</v>
      </c>
      <c r="CK38" s="76">
        <v>500</v>
      </c>
      <c r="CL38" s="76">
        <v>100</v>
      </c>
      <c r="CM38">
        <f ca="1">INDIRECT(ADDRESS(11+(MATCH(RIGHT(Table12[[#This Row],[spawner_sku]],LEN(Table12[[#This Row],[spawner_sku]])-FIND("/",Table12[[#This Row],[spawner_sku]])),Table1[Entity Prefab],0)),10,1,1,"Entities"))</f>
        <v>75</v>
      </c>
      <c r="CN38">
        <f ca="1">ROUND((Table12[[#This Row],[XP]]*Table12[[#This Row],[entity_spawned (AVG)]])*(Table12[[#This Row],[activating_chance]]/100),0)</f>
        <v>75</v>
      </c>
      <c r="CO38" s="73" t="s">
        <v>343</v>
      </c>
      <c r="CQ38" t="s">
        <v>247</v>
      </c>
      <c r="CR38">
        <v>1</v>
      </c>
      <c r="CS38" s="76">
        <v>500</v>
      </c>
      <c r="CT38" s="76">
        <v>100</v>
      </c>
      <c r="CU38">
        <f ca="1">INDIRECT(ADDRESS(11+(MATCH(RIGHT(Table13[[#This Row],[spawner_sku]],LEN(Table13[[#This Row],[spawner_sku]])-FIND("/",Table13[[#This Row],[spawner_sku]])),Table1[Entity Prefab],0)),10,1,1,"Entities"))</f>
        <v>75</v>
      </c>
      <c r="CV38">
        <f ca="1">ROUND((Table13[[#This Row],[XP]]*Table13[[#This Row],[entity_spawned (AVG)]])*(Table13[[#This Row],[activating_chance]]/100),0)</f>
        <v>75</v>
      </c>
      <c r="CW38" s="73" t="s">
        <v>343</v>
      </c>
      <c r="CY38" t="s">
        <v>232</v>
      </c>
      <c r="CZ38">
        <v>1</v>
      </c>
      <c r="DA38" s="76">
        <v>5000</v>
      </c>
      <c r="DB38" s="76">
        <v>75</v>
      </c>
      <c r="DC38">
        <f ca="1">INDIRECT(ADDRESS(11+(MATCH(RIGHT(Table14[[#This Row],[spawner_sku]],LEN(Table14[[#This Row],[spawner_sku]])-FIND("/",Table14[[#This Row],[spawner_sku]])),Table1[Entity Prefab],0)),10,1,1,"Entities"))</f>
        <v>75</v>
      </c>
      <c r="DD38">
        <f ca="1">ROUND((Table14[[#This Row],[XP]]*Table14[[#This Row],[entity_spawned (AVG)]])*(Table14[[#This Row],[activating_chance]]/100),0)</f>
        <v>56</v>
      </c>
      <c r="DE38" s="73" t="s">
        <v>343</v>
      </c>
      <c r="DG38" t="s">
        <v>228</v>
      </c>
      <c r="DH38">
        <v>7</v>
      </c>
      <c r="DI38" s="76">
        <v>160</v>
      </c>
      <c r="DJ38" s="76">
        <v>80</v>
      </c>
      <c r="DK38" s="115">
        <f ca="1">INDIRECT(ADDRESS(11+(MATCH(RIGHT(Table18[[#This Row],[spawner_sku]],LEN(Table18[[#This Row],[spawner_sku]])-FIND("/",Table18[[#This Row],[spawner_sku]])),Table1[Entity Prefab],0)),10,1,1,"Entities"))</f>
        <v>25</v>
      </c>
      <c r="DL38" s="115">
        <f ca="1">ROUND((Table18[[#This Row],[XP]]*Table18[[#This Row],[entity_spawned (AVG)]])*(Table18[[#This Row],[activating_chance]]/100),0)</f>
        <v>140</v>
      </c>
      <c r="DM38" t="s">
        <v>343</v>
      </c>
      <c r="DO38" t="s">
        <v>228</v>
      </c>
      <c r="DP38">
        <v>2</v>
      </c>
      <c r="DQ38" s="76">
        <v>100</v>
      </c>
      <c r="DR38" s="76">
        <v>100</v>
      </c>
      <c r="DS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8">
        <f ca="1">ROUND((Table1820[[#This Row],[XP]]*Table1820[[#This Row],[entity_spawned (AVG)]])*(Table1820[[#This Row],[activating_chance]]/100),0)</f>
        <v>50</v>
      </c>
      <c r="DU38" t="s">
        <v>343</v>
      </c>
    </row>
    <row r="39" spans="2:125" x14ac:dyDescent="0.25">
      <c r="B39" s="74" t="s">
        <v>229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6">
        <v>2</v>
      </c>
      <c r="J39" s="76">
        <v>3</v>
      </c>
      <c r="K39" s="73" t="b">
        <v>0</v>
      </c>
      <c r="M39" t="s">
        <v>229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6">
        <v>1</v>
      </c>
      <c r="U39" s="76">
        <v>1</v>
      </c>
      <c r="V39" t="b">
        <v>0</v>
      </c>
      <c r="W39" s="73"/>
      <c r="X39" t="s">
        <v>233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229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229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227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234</v>
      </c>
      <c r="BQ39">
        <v>1</v>
      </c>
      <c r="BR39">
        <v>300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39" s="76">
        <f ca="1">ROUND((Table61011[[#This Row],[XP]]*Table61011[[#This Row],[entity_spawned (AVG)]])*(Table61011[[#This Row],[activating_chance]]/100),0)</f>
        <v>195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" s="73">
        <v>1</v>
      </c>
      <c r="BX39" s="73">
        <v>1</v>
      </c>
      <c r="BY39" s="73" t="b">
        <v>0</v>
      </c>
      <c r="CA39" t="s">
        <v>238</v>
      </c>
      <c r="CB39">
        <v>1</v>
      </c>
      <c r="CC39" s="76">
        <v>2500</v>
      </c>
      <c r="CD39">
        <v>100</v>
      </c>
      <c r="CE39">
        <f ca="1">INDIRECT(ADDRESS(11+(MATCH(RIGHT(Table11[[#This Row],[spawner_sku]],LEN(Table11[[#This Row],[spawner_sku]])-FIND("/",Table11[[#This Row],[spawner_sku]])),Table1[Entity Prefab],0)),10,1,1,"Entities"))</f>
        <v>263</v>
      </c>
      <c r="CF39">
        <f ca="1">ROUND((Table11[[#This Row],[XP]]*Table11[[#This Row],[entity_spawned (AVG)]])*(Table11[[#This Row],[activating_chance]]/100),0)</f>
        <v>263</v>
      </c>
      <c r="CG39" s="73" t="s">
        <v>344</v>
      </c>
      <c r="CI39" t="s">
        <v>247</v>
      </c>
      <c r="CJ39">
        <v>1</v>
      </c>
      <c r="CK39" s="76">
        <v>500</v>
      </c>
      <c r="CL39" s="76">
        <v>75</v>
      </c>
      <c r="CM39">
        <f ca="1">INDIRECT(ADDRESS(11+(MATCH(RIGHT(Table12[[#This Row],[spawner_sku]],LEN(Table12[[#This Row],[spawner_sku]])-FIND("/",Table12[[#This Row],[spawner_sku]])),Table1[Entity Prefab],0)),10,1,1,"Entities"))</f>
        <v>75</v>
      </c>
      <c r="CN39">
        <f ca="1">ROUND((Table12[[#This Row],[XP]]*Table12[[#This Row],[entity_spawned (AVG)]])*(Table12[[#This Row],[activating_chance]]/100),0)</f>
        <v>56</v>
      </c>
      <c r="CO39" s="73" t="s">
        <v>343</v>
      </c>
      <c r="CQ39" t="s">
        <v>247</v>
      </c>
      <c r="CR39">
        <v>1</v>
      </c>
      <c r="CS39" s="76">
        <v>500</v>
      </c>
      <c r="CT39" s="76">
        <v>75</v>
      </c>
      <c r="CU39">
        <f ca="1">INDIRECT(ADDRESS(11+(MATCH(RIGHT(Table13[[#This Row],[spawner_sku]],LEN(Table13[[#This Row],[spawner_sku]])-FIND("/",Table13[[#This Row],[spawner_sku]])),Table1[Entity Prefab],0)),10,1,1,"Entities"))</f>
        <v>75</v>
      </c>
      <c r="CV39">
        <f ca="1">ROUND((Table13[[#This Row],[XP]]*Table13[[#This Row],[entity_spawned (AVG)]])*(Table13[[#This Row],[activating_chance]]/100),0)</f>
        <v>56</v>
      </c>
      <c r="CW39" s="73" t="s">
        <v>343</v>
      </c>
      <c r="CY39" t="s">
        <v>608</v>
      </c>
      <c r="CZ39">
        <v>1</v>
      </c>
      <c r="DA39" s="76">
        <v>5000</v>
      </c>
      <c r="DB39" s="76">
        <v>75</v>
      </c>
      <c r="DC39">
        <f ca="1">INDIRECT(ADDRESS(11+(MATCH(RIGHT(Table14[[#This Row],[spawner_sku]],LEN(Table14[[#This Row],[spawner_sku]])-FIND("/",Table14[[#This Row],[spawner_sku]])),Table1[Entity Prefab],0)),10,1,1,"Entities"))</f>
        <v>75</v>
      </c>
      <c r="DD39">
        <f ca="1">ROUND((Table14[[#This Row],[XP]]*Table14[[#This Row],[entity_spawned (AVG)]])*(Table14[[#This Row],[activating_chance]]/100),0)</f>
        <v>56</v>
      </c>
      <c r="DE39" s="73" t="s">
        <v>343</v>
      </c>
      <c r="DG39" t="s">
        <v>228</v>
      </c>
      <c r="DH39">
        <v>6</v>
      </c>
      <c r="DI39" s="76">
        <v>150</v>
      </c>
      <c r="DJ39" s="76">
        <v>100</v>
      </c>
      <c r="DK39" s="115">
        <f ca="1">INDIRECT(ADDRESS(11+(MATCH(RIGHT(Table18[[#This Row],[spawner_sku]],LEN(Table18[[#This Row],[spawner_sku]])-FIND("/",Table18[[#This Row],[spawner_sku]])),Table1[Entity Prefab],0)),10,1,1,"Entities"))</f>
        <v>25</v>
      </c>
      <c r="DL39" s="115">
        <f ca="1">ROUND((Table18[[#This Row],[XP]]*Table18[[#This Row],[entity_spawned (AVG)]])*(Table18[[#This Row],[activating_chance]]/100),0)</f>
        <v>150</v>
      </c>
      <c r="DM39" t="s">
        <v>343</v>
      </c>
      <c r="DO39" t="s">
        <v>228</v>
      </c>
      <c r="DP39">
        <v>3</v>
      </c>
      <c r="DQ39" s="76">
        <v>140</v>
      </c>
      <c r="DR39" s="76">
        <v>100</v>
      </c>
      <c r="DS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39">
        <f ca="1">ROUND((Table1820[[#This Row],[XP]]*Table1820[[#This Row],[entity_spawned (AVG)]])*(Table1820[[#This Row],[activating_chance]]/100),0)</f>
        <v>75</v>
      </c>
      <c r="DU39" t="s">
        <v>343</v>
      </c>
    </row>
    <row r="40" spans="2:125" x14ac:dyDescent="0.25">
      <c r="B40" s="74" t="s">
        <v>229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6">
        <v>1</v>
      </c>
      <c r="J40" s="76">
        <v>1</v>
      </c>
      <c r="K40" s="73" t="b">
        <v>0</v>
      </c>
      <c r="M40" t="s">
        <v>229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6">
        <v>1</v>
      </c>
      <c r="U40" s="76">
        <v>1</v>
      </c>
      <c r="V40" t="b">
        <v>0</v>
      </c>
      <c r="W40" s="73"/>
      <c r="X40" t="s">
        <v>233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229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229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228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229</v>
      </c>
      <c r="BQ40">
        <v>1</v>
      </c>
      <c r="BR40">
        <v>100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1</v>
      </c>
      <c r="BX40" s="73">
        <v>1</v>
      </c>
      <c r="BY40" s="73" t="b">
        <v>0</v>
      </c>
      <c r="CA40" t="s">
        <v>240</v>
      </c>
      <c r="CB40">
        <v>1</v>
      </c>
      <c r="CC40" s="76">
        <v>2000</v>
      </c>
      <c r="CD40">
        <v>100</v>
      </c>
      <c r="CE40">
        <f ca="1">INDIRECT(ADDRESS(11+(MATCH(RIGHT(Table11[[#This Row],[spawner_sku]],LEN(Table11[[#This Row],[spawner_sku]])-FIND("/",Table11[[#This Row],[spawner_sku]])),Table1[Entity Prefab],0)),10,1,1,"Entities"))</f>
        <v>175</v>
      </c>
      <c r="CF40">
        <f ca="1">ROUND((Table11[[#This Row],[XP]]*Table11[[#This Row],[entity_spawned (AVG)]])*(Table11[[#This Row],[activating_chance]]/100),0)</f>
        <v>175</v>
      </c>
      <c r="CG40" s="73" t="s">
        <v>344</v>
      </c>
      <c r="CI40" t="s">
        <v>247</v>
      </c>
      <c r="CJ40">
        <v>1</v>
      </c>
      <c r="CK40" s="76">
        <v>500</v>
      </c>
      <c r="CL40" s="76">
        <v>75</v>
      </c>
      <c r="CM40">
        <f ca="1">INDIRECT(ADDRESS(11+(MATCH(RIGHT(Table12[[#This Row],[spawner_sku]],LEN(Table12[[#This Row],[spawner_sku]])-FIND("/",Table12[[#This Row],[spawner_sku]])),Table1[Entity Prefab],0)),10,1,1,"Entities"))</f>
        <v>75</v>
      </c>
      <c r="CN40">
        <f ca="1">ROUND((Table12[[#This Row],[XP]]*Table12[[#This Row],[entity_spawned (AVG)]])*(Table12[[#This Row],[activating_chance]]/100),0)</f>
        <v>56</v>
      </c>
      <c r="CO40" s="73" t="s">
        <v>343</v>
      </c>
      <c r="CQ40" t="s">
        <v>247</v>
      </c>
      <c r="CR40">
        <v>1</v>
      </c>
      <c r="CS40" s="76">
        <v>500</v>
      </c>
      <c r="CT40" s="76">
        <v>100</v>
      </c>
      <c r="CU40">
        <f ca="1">INDIRECT(ADDRESS(11+(MATCH(RIGHT(Table13[[#This Row],[spawner_sku]],LEN(Table13[[#This Row],[spawner_sku]])-FIND("/",Table13[[#This Row],[spawner_sku]])),Table1[Entity Prefab],0)),10,1,1,"Entities"))</f>
        <v>75</v>
      </c>
      <c r="CV40">
        <f ca="1">ROUND((Table13[[#This Row],[XP]]*Table13[[#This Row],[entity_spawned (AVG)]])*(Table13[[#This Row],[activating_chance]]/100),0)</f>
        <v>75</v>
      </c>
      <c r="CW40" s="73" t="s">
        <v>343</v>
      </c>
      <c r="CY40" t="s">
        <v>608</v>
      </c>
      <c r="CZ40">
        <v>1</v>
      </c>
      <c r="DA40" s="76">
        <v>5000</v>
      </c>
      <c r="DB40" s="76">
        <v>75</v>
      </c>
      <c r="DC40">
        <f ca="1">INDIRECT(ADDRESS(11+(MATCH(RIGHT(Table14[[#This Row],[spawner_sku]],LEN(Table14[[#This Row],[spawner_sku]])-FIND("/",Table14[[#This Row],[spawner_sku]])),Table1[Entity Prefab],0)),10,1,1,"Entities"))</f>
        <v>75</v>
      </c>
      <c r="DD40">
        <f ca="1">ROUND((Table14[[#This Row],[XP]]*Table14[[#This Row],[entity_spawned (AVG)]])*(Table14[[#This Row],[activating_chance]]/100),0)</f>
        <v>56</v>
      </c>
      <c r="DE40" s="73" t="s">
        <v>343</v>
      </c>
      <c r="DG40" t="s">
        <v>228</v>
      </c>
      <c r="DH40">
        <v>4</v>
      </c>
      <c r="DI40" s="76">
        <v>120</v>
      </c>
      <c r="DJ40" s="76">
        <v>100</v>
      </c>
      <c r="DK40" s="115">
        <f ca="1">INDIRECT(ADDRESS(11+(MATCH(RIGHT(Table18[[#This Row],[spawner_sku]],LEN(Table18[[#This Row],[spawner_sku]])-FIND("/",Table18[[#This Row],[spawner_sku]])),Table1[Entity Prefab],0)),10,1,1,"Entities"))</f>
        <v>25</v>
      </c>
      <c r="DL40" s="115">
        <f ca="1">ROUND((Table18[[#This Row],[XP]]*Table18[[#This Row],[entity_spawned (AVG)]])*(Table18[[#This Row],[activating_chance]]/100),0)</f>
        <v>100</v>
      </c>
      <c r="DM40" t="s">
        <v>343</v>
      </c>
      <c r="DO40" t="s">
        <v>228</v>
      </c>
      <c r="DP40">
        <v>3</v>
      </c>
      <c r="DQ40" s="76">
        <v>140</v>
      </c>
      <c r="DR40" s="76">
        <v>100</v>
      </c>
      <c r="DS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0">
        <f ca="1">ROUND((Table1820[[#This Row],[XP]]*Table1820[[#This Row],[entity_spawned (AVG)]])*(Table1820[[#This Row],[activating_chance]]/100),0)</f>
        <v>75</v>
      </c>
      <c r="DU40" t="s">
        <v>343</v>
      </c>
    </row>
    <row r="41" spans="2:125" x14ac:dyDescent="0.25">
      <c r="B41" s="74" t="s">
        <v>229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6">
        <v>1</v>
      </c>
      <c r="J41" s="76">
        <v>1</v>
      </c>
      <c r="K41" s="73" t="b">
        <v>0</v>
      </c>
      <c r="M41" t="s">
        <v>229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6">
        <v>10</v>
      </c>
      <c r="U41" s="76">
        <v>16</v>
      </c>
      <c r="V41" t="b">
        <v>1</v>
      </c>
      <c r="W41" s="73"/>
      <c r="X41" t="s">
        <v>233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229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229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228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246</v>
      </c>
      <c r="BQ41">
        <v>3</v>
      </c>
      <c r="BR41">
        <v>180</v>
      </c>
      <c r="BS41">
        <v>100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75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2</v>
      </c>
      <c r="BX41" s="73">
        <v>4</v>
      </c>
      <c r="BY41" s="73" t="b">
        <v>0</v>
      </c>
      <c r="CA41" t="s">
        <v>240</v>
      </c>
      <c r="CB41">
        <v>1</v>
      </c>
      <c r="CC41" s="76">
        <v>2000</v>
      </c>
      <c r="CD41">
        <v>100</v>
      </c>
      <c r="CE41">
        <f ca="1">INDIRECT(ADDRESS(11+(MATCH(RIGHT(Table11[[#This Row],[spawner_sku]],LEN(Table11[[#This Row],[spawner_sku]])-FIND("/",Table11[[#This Row],[spawner_sku]])),Table1[Entity Prefab],0)),10,1,1,"Entities"))</f>
        <v>175</v>
      </c>
      <c r="CF41">
        <f ca="1">ROUND((Table11[[#This Row],[XP]]*Table11[[#This Row],[entity_spawned (AVG)]])*(Table11[[#This Row],[activating_chance]]/100),0)</f>
        <v>175</v>
      </c>
      <c r="CG41" s="73" t="s">
        <v>344</v>
      </c>
      <c r="CI41" t="s">
        <v>247</v>
      </c>
      <c r="CJ41">
        <v>1</v>
      </c>
      <c r="CK41" s="76">
        <v>500</v>
      </c>
      <c r="CL41" s="76">
        <v>75</v>
      </c>
      <c r="CM41">
        <f ca="1">INDIRECT(ADDRESS(11+(MATCH(RIGHT(Table12[[#This Row],[spawner_sku]],LEN(Table12[[#This Row],[spawner_sku]])-FIND("/",Table12[[#This Row],[spawner_sku]])),Table1[Entity Prefab],0)),10,1,1,"Entities"))</f>
        <v>75</v>
      </c>
      <c r="CN41">
        <f ca="1">ROUND((Table12[[#This Row],[XP]]*Table12[[#This Row],[entity_spawned (AVG)]])*(Table12[[#This Row],[activating_chance]]/100),0)</f>
        <v>56</v>
      </c>
      <c r="CO41" s="73" t="s">
        <v>343</v>
      </c>
      <c r="CQ41" t="s">
        <v>247</v>
      </c>
      <c r="CR41">
        <v>1</v>
      </c>
      <c r="CS41" s="76">
        <v>500</v>
      </c>
      <c r="CT41" s="76">
        <v>100</v>
      </c>
      <c r="CU41">
        <f ca="1">INDIRECT(ADDRESS(11+(MATCH(RIGHT(Table13[[#This Row],[spawner_sku]],LEN(Table13[[#This Row],[spawner_sku]])-FIND("/",Table13[[#This Row],[spawner_sku]])),Table1[Entity Prefab],0)),10,1,1,"Entities"))</f>
        <v>75</v>
      </c>
      <c r="CV41">
        <f ca="1">ROUND((Table13[[#This Row],[XP]]*Table13[[#This Row],[entity_spawned (AVG)]])*(Table13[[#This Row],[activating_chance]]/100),0)</f>
        <v>75</v>
      </c>
      <c r="CW41" s="73" t="s">
        <v>343</v>
      </c>
      <c r="CY41" t="s">
        <v>608</v>
      </c>
      <c r="CZ41">
        <v>1</v>
      </c>
      <c r="DA41" s="76">
        <v>5000</v>
      </c>
      <c r="DB41" s="76">
        <v>75</v>
      </c>
      <c r="DC41">
        <f ca="1">INDIRECT(ADDRESS(11+(MATCH(RIGHT(Table14[[#This Row],[spawner_sku]],LEN(Table14[[#This Row],[spawner_sku]])-FIND("/",Table14[[#This Row],[spawner_sku]])),Table1[Entity Prefab],0)),10,1,1,"Entities"))</f>
        <v>75</v>
      </c>
      <c r="DD41">
        <f ca="1">ROUND((Table14[[#This Row],[XP]]*Table14[[#This Row],[entity_spawned (AVG)]])*(Table14[[#This Row],[activating_chance]]/100),0)</f>
        <v>56</v>
      </c>
      <c r="DE41" s="73" t="s">
        <v>343</v>
      </c>
      <c r="DG41" t="s">
        <v>228</v>
      </c>
      <c r="DH41">
        <v>7</v>
      </c>
      <c r="DI41" s="76">
        <v>160</v>
      </c>
      <c r="DJ41" s="76">
        <v>100</v>
      </c>
      <c r="DK41" s="115">
        <f ca="1">INDIRECT(ADDRESS(11+(MATCH(RIGHT(Table18[[#This Row],[spawner_sku]],LEN(Table18[[#This Row],[spawner_sku]])-FIND("/",Table18[[#This Row],[spawner_sku]])),Table1[Entity Prefab],0)),10,1,1,"Entities"))</f>
        <v>25</v>
      </c>
      <c r="DL41" s="115">
        <f ca="1">ROUND((Table18[[#This Row],[XP]]*Table18[[#This Row],[entity_spawned (AVG)]])*(Table18[[#This Row],[activating_chance]]/100),0)</f>
        <v>175</v>
      </c>
      <c r="DM41" t="s">
        <v>343</v>
      </c>
      <c r="DO41" t="s">
        <v>228</v>
      </c>
      <c r="DP41">
        <v>7</v>
      </c>
      <c r="DQ41" s="76">
        <v>160</v>
      </c>
      <c r="DR41" s="76">
        <v>30</v>
      </c>
      <c r="DS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1">
        <f ca="1">ROUND((Table1820[[#This Row],[XP]]*Table1820[[#This Row],[entity_spawned (AVG)]])*(Table1820[[#This Row],[activating_chance]]/100),0)</f>
        <v>53</v>
      </c>
      <c r="DU41" t="s">
        <v>343</v>
      </c>
    </row>
    <row r="42" spans="2:125" x14ac:dyDescent="0.25">
      <c r="B42" s="74" t="s">
        <v>229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6">
        <v>6</v>
      </c>
      <c r="J42" s="76">
        <v>8</v>
      </c>
      <c r="K42" s="73" t="b">
        <v>1</v>
      </c>
      <c r="M42" t="s">
        <v>229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6">
        <v>1</v>
      </c>
      <c r="U42" s="76">
        <v>2</v>
      </c>
      <c r="V42" t="b">
        <v>0</v>
      </c>
      <c r="W42" s="73"/>
      <c r="X42" t="s">
        <v>337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229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229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228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396</v>
      </c>
      <c r="BQ42">
        <v>3</v>
      </c>
      <c r="BR42">
        <v>220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2" s="76">
        <f ca="1">ROUND((Table61011[[#This Row],[XP]]*Table61011[[#This Row],[entity_spawned (AVG)]])*(Table61011[[#This Row],[activating_chance]]/100),0)</f>
        <v>150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3</v>
      </c>
      <c r="BX42" s="73">
        <v>4</v>
      </c>
      <c r="BY42" s="73" t="b">
        <v>0</v>
      </c>
      <c r="CA42" t="s">
        <v>241</v>
      </c>
      <c r="CB42">
        <v>1</v>
      </c>
      <c r="CC42" s="76">
        <v>2000</v>
      </c>
      <c r="CD42">
        <v>100</v>
      </c>
      <c r="CE42">
        <f ca="1">INDIRECT(ADDRESS(11+(MATCH(RIGHT(Table11[[#This Row],[spawner_sku]],LEN(Table11[[#This Row],[spawner_sku]])-FIND("/",Table11[[#This Row],[spawner_sku]])),Table1[Entity Prefab],0)),10,1,1,"Entities"))</f>
        <v>175</v>
      </c>
      <c r="CF42">
        <f ca="1">ROUND((Table11[[#This Row],[XP]]*Table11[[#This Row],[entity_spawned (AVG)]])*(Table11[[#This Row],[activating_chance]]/100),0)</f>
        <v>175</v>
      </c>
      <c r="CG42" s="73" t="s">
        <v>344</v>
      </c>
      <c r="CI42" t="s">
        <v>390</v>
      </c>
      <c r="CJ42">
        <v>1</v>
      </c>
      <c r="CK42" s="76">
        <v>450</v>
      </c>
      <c r="CL42" s="76">
        <v>100</v>
      </c>
      <c r="CM42">
        <f ca="1">INDIRECT(ADDRESS(11+(MATCH(RIGHT(Table12[[#This Row],[spawner_sku]],LEN(Table12[[#This Row],[spawner_sku]])-FIND("/",Table12[[#This Row],[spawner_sku]])),Table1[Entity Prefab],0)),10,1,1,"Entities"))</f>
        <v>0</v>
      </c>
      <c r="CN42">
        <f ca="1">ROUND((Table12[[#This Row],[XP]]*Table12[[#This Row],[entity_spawned (AVG)]])*(Table12[[#This Row],[activating_chance]]/100),0)</f>
        <v>0</v>
      </c>
      <c r="CO42" s="73" t="s">
        <v>343</v>
      </c>
      <c r="CQ42" t="s">
        <v>247</v>
      </c>
      <c r="CR42">
        <v>1</v>
      </c>
      <c r="CS42" s="76">
        <v>500</v>
      </c>
      <c r="CT42" s="76">
        <v>75</v>
      </c>
      <c r="CU42">
        <f ca="1">INDIRECT(ADDRESS(11+(MATCH(RIGHT(Table13[[#This Row],[spawner_sku]],LEN(Table13[[#This Row],[spawner_sku]])-FIND("/",Table13[[#This Row],[spawner_sku]])),Table1[Entity Prefab],0)),10,1,1,"Entities"))</f>
        <v>75</v>
      </c>
      <c r="CV42">
        <f ca="1">ROUND((Table13[[#This Row],[XP]]*Table13[[#This Row],[entity_spawned (AVG)]])*(Table13[[#This Row],[activating_chance]]/100),0)</f>
        <v>56</v>
      </c>
      <c r="CW42" s="73" t="s">
        <v>343</v>
      </c>
      <c r="CY42" t="s">
        <v>608</v>
      </c>
      <c r="CZ42">
        <v>1</v>
      </c>
      <c r="DA42" s="76">
        <v>5000</v>
      </c>
      <c r="DB42" s="76">
        <v>75</v>
      </c>
      <c r="DC42">
        <f ca="1">INDIRECT(ADDRESS(11+(MATCH(RIGHT(Table14[[#This Row],[spawner_sku]],LEN(Table14[[#This Row],[spawner_sku]])-FIND("/",Table14[[#This Row],[spawner_sku]])),Table1[Entity Prefab],0)),10,1,1,"Entities"))</f>
        <v>75</v>
      </c>
      <c r="DD42">
        <f ca="1">ROUND((Table14[[#This Row],[XP]]*Table14[[#This Row],[entity_spawned (AVG)]])*(Table14[[#This Row],[activating_chance]]/100),0)</f>
        <v>56</v>
      </c>
      <c r="DE42" s="73" t="s">
        <v>343</v>
      </c>
      <c r="DG42" t="s">
        <v>228</v>
      </c>
      <c r="DH42">
        <v>3</v>
      </c>
      <c r="DI42" s="76">
        <v>140</v>
      </c>
      <c r="DJ42" s="76">
        <v>100</v>
      </c>
      <c r="DK42" s="115">
        <f ca="1">INDIRECT(ADDRESS(11+(MATCH(RIGHT(Table18[[#This Row],[spawner_sku]],LEN(Table18[[#This Row],[spawner_sku]])-FIND("/",Table18[[#This Row],[spawner_sku]])),Table1[Entity Prefab],0)),10,1,1,"Entities"))</f>
        <v>25</v>
      </c>
      <c r="DL42" s="115">
        <f ca="1">ROUND((Table18[[#This Row],[XP]]*Table18[[#This Row],[entity_spawned (AVG)]])*(Table18[[#This Row],[activating_chance]]/100),0)</f>
        <v>75</v>
      </c>
      <c r="DM42" t="s">
        <v>343</v>
      </c>
      <c r="DO42" t="s">
        <v>228</v>
      </c>
      <c r="DP42">
        <v>2</v>
      </c>
      <c r="DQ42" s="76">
        <v>140</v>
      </c>
      <c r="DR42" s="76">
        <v>100</v>
      </c>
      <c r="DS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2">
        <f ca="1">ROUND((Table1820[[#This Row],[XP]]*Table1820[[#This Row],[entity_spawned (AVG)]])*(Table1820[[#This Row],[activating_chance]]/100),0)</f>
        <v>50</v>
      </c>
      <c r="DU42" t="s">
        <v>343</v>
      </c>
    </row>
    <row r="43" spans="2:125" x14ac:dyDescent="0.25">
      <c r="B43" s="74" t="s">
        <v>229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6">
        <v>1</v>
      </c>
      <c r="J43" s="76">
        <v>1</v>
      </c>
      <c r="K43" s="73" t="b">
        <v>0</v>
      </c>
      <c r="M43" t="s">
        <v>229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6">
        <v>1</v>
      </c>
      <c r="U43" s="76">
        <v>1</v>
      </c>
      <c r="V43" t="b">
        <v>0</v>
      </c>
      <c r="W43" s="73"/>
      <c r="X43" t="s">
        <v>337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229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229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228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253</v>
      </c>
      <c r="BQ43">
        <v>1</v>
      </c>
      <c r="BR43">
        <v>220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1</v>
      </c>
      <c r="BX43" s="73">
        <v>1</v>
      </c>
      <c r="BY43" s="73" t="b">
        <v>0</v>
      </c>
      <c r="CA43" t="s">
        <v>241</v>
      </c>
      <c r="CB43">
        <v>1</v>
      </c>
      <c r="CC43" s="76">
        <v>2000</v>
      </c>
      <c r="CD43">
        <v>100</v>
      </c>
      <c r="CE43">
        <f ca="1">INDIRECT(ADDRESS(11+(MATCH(RIGHT(Table11[[#This Row],[spawner_sku]],LEN(Table11[[#This Row],[spawner_sku]])-FIND("/",Table11[[#This Row],[spawner_sku]])),Table1[Entity Prefab],0)),10,1,1,"Entities"))</f>
        <v>175</v>
      </c>
      <c r="CF43">
        <f ca="1">ROUND((Table11[[#This Row],[XP]]*Table11[[#This Row],[entity_spawned (AVG)]])*(Table11[[#This Row],[activating_chance]]/100),0)</f>
        <v>175</v>
      </c>
      <c r="CG43" s="73" t="s">
        <v>344</v>
      </c>
      <c r="CI43" t="s">
        <v>522</v>
      </c>
      <c r="CJ43">
        <v>1</v>
      </c>
      <c r="CK43" s="76">
        <v>310</v>
      </c>
      <c r="CL43" s="76">
        <v>100</v>
      </c>
      <c r="CM43">
        <f ca="1">INDIRECT(ADDRESS(11+(MATCH(RIGHT(Table12[[#This Row],[spawner_sku]],LEN(Table12[[#This Row],[spawner_sku]])-FIND("/",Table12[[#This Row],[spawner_sku]])),Table1[Entity Prefab],0)),10,1,1,"Entities"))</f>
        <v>83</v>
      </c>
      <c r="CN43">
        <f ca="1">ROUND((Table12[[#This Row],[XP]]*Table12[[#This Row],[entity_spawned (AVG)]])*(Table12[[#This Row],[activating_chance]]/100),0)</f>
        <v>83</v>
      </c>
      <c r="CO43" s="73" t="s">
        <v>344</v>
      </c>
      <c r="CQ43" t="s">
        <v>247</v>
      </c>
      <c r="CR43">
        <v>1</v>
      </c>
      <c r="CS43" s="76">
        <v>500</v>
      </c>
      <c r="CT43" s="76">
        <v>100</v>
      </c>
      <c r="CU43">
        <f ca="1">INDIRECT(ADDRESS(11+(MATCH(RIGHT(Table13[[#This Row],[spawner_sku]],LEN(Table13[[#This Row],[spawner_sku]])-FIND("/",Table13[[#This Row],[spawner_sku]])),Table1[Entity Prefab],0)),10,1,1,"Entities"))</f>
        <v>75</v>
      </c>
      <c r="CV43">
        <f ca="1">ROUND((Table13[[#This Row],[XP]]*Table13[[#This Row],[entity_spawned (AVG)]])*(Table13[[#This Row],[activating_chance]]/100),0)</f>
        <v>75</v>
      </c>
      <c r="CW43" s="73" t="s">
        <v>343</v>
      </c>
      <c r="CY43" t="s">
        <v>239</v>
      </c>
      <c r="CZ43">
        <v>1</v>
      </c>
      <c r="DA43" s="76">
        <v>2500</v>
      </c>
      <c r="DB43" s="76">
        <v>100</v>
      </c>
      <c r="DC43">
        <f ca="1">INDIRECT(ADDRESS(11+(MATCH(RIGHT(Table14[[#This Row],[spawner_sku]],LEN(Table14[[#This Row],[spawner_sku]])-FIND("/",Table14[[#This Row],[spawner_sku]])),Table1[Entity Prefab],0)),10,1,1,"Entities"))</f>
        <v>263</v>
      </c>
      <c r="DD43">
        <f ca="1">ROUND((Table14[[#This Row],[XP]]*Table14[[#This Row],[entity_spawned (AVG)]])*(Table14[[#This Row],[activating_chance]]/100),0)</f>
        <v>263</v>
      </c>
      <c r="DE43" s="73" t="s">
        <v>344</v>
      </c>
      <c r="DG43" t="s">
        <v>228</v>
      </c>
      <c r="DH43">
        <v>7</v>
      </c>
      <c r="DI43" s="76">
        <v>160</v>
      </c>
      <c r="DJ43" s="76">
        <v>30</v>
      </c>
      <c r="DK43" s="115">
        <f ca="1">INDIRECT(ADDRESS(11+(MATCH(RIGHT(Table18[[#This Row],[spawner_sku]],LEN(Table18[[#This Row],[spawner_sku]])-FIND("/",Table18[[#This Row],[spawner_sku]])),Table1[Entity Prefab],0)),10,1,1,"Entities"))</f>
        <v>25</v>
      </c>
      <c r="DL43" s="115">
        <f ca="1">ROUND((Table18[[#This Row],[XP]]*Table18[[#This Row],[entity_spawned (AVG)]])*(Table18[[#This Row],[activating_chance]]/100),0)</f>
        <v>53</v>
      </c>
      <c r="DM43" t="s">
        <v>343</v>
      </c>
      <c r="DO43" t="s">
        <v>228</v>
      </c>
      <c r="DP43">
        <v>2</v>
      </c>
      <c r="DQ43" s="76">
        <v>140</v>
      </c>
      <c r="DR43" s="76">
        <v>100</v>
      </c>
      <c r="DS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3">
        <f ca="1">ROUND((Table1820[[#This Row],[XP]]*Table1820[[#This Row],[entity_spawned (AVG)]])*(Table1820[[#This Row],[activating_chance]]/100),0)</f>
        <v>50</v>
      </c>
      <c r="DU43" t="s">
        <v>343</v>
      </c>
    </row>
    <row r="44" spans="2:125" x14ac:dyDescent="0.25">
      <c r="B44" s="74" t="s">
        <v>229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6">
        <v>1</v>
      </c>
      <c r="J44" s="76">
        <v>1</v>
      </c>
      <c r="K44" s="73" t="b">
        <v>0</v>
      </c>
      <c r="M44" t="s">
        <v>229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6">
        <v>1</v>
      </c>
      <c r="U44" s="76">
        <v>1</v>
      </c>
      <c r="V44" t="b">
        <v>0</v>
      </c>
      <c r="W44" s="73"/>
      <c r="X44" t="s">
        <v>403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229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229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228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256</v>
      </c>
      <c r="BQ44">
        <v>1</v>
      </c>
      <c r="BR44">
        <v>150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1</v>
      </c>
      <c r="BX44" s="73">
        <v>1</v>
      </c>
      <c r="BY44" s="73" t="b">
        <v>0</v>
      </c>
      <c r="CA44" t="s">
        <v>241</v>
      </c>
      <c r="CB44">
        <v>1</v>
      </c>
      <c r="CC44" s="76">
        <v>2000</v>
      </c>
      <c r="CD44">
        <v>100</v>
      </c>
      <c r="CE44">
        <f ca="1">INDIRECT(ADDRESS(11+(MATCH(RIGHT(Table11[[#This Row],[spawner_sku]],LEN(Table11[[#This Row],[spawner_sku]])-FIND("/",Table11[[#This Row],[spawner_sku]])),Table1[Entity Prefab],0)),10,1,1,"Entities"))</f>
        <v>175</v>
      </c>
      <c r="CF44">
        <f ca="1">ROUND((Table11[[#This Row],[XP]]*Table11[[#This Row],[entity_spawned (AVG)]])*(Table11[[#This Row],[activating_chance]]/100),0)</f>
        <v>175</v>
      </c>
      <c r="CG44" s="73" t="s">
        <v>344</v>
      </c>
      <c r="CI44" t="s">
        <v>454</v>
      </c>
      <c r="CJ44">
        <v>1</v>
      </c>
      <c r="CK44" s="76">
        <v>300</v>
      </c>
      <c r="CL44" s="76">
        <v>100</v>
      </c>
      <c r="CM44">
        <f ca="1">INDIRECT(ADDRESS(11+(MATCH(RIGHT(Table12[[#This Row],[spawner_sku]],LEN(Table12[[#This Row],[spawner_sku]])-FIND("/",Table12[[#This Row],[spawner_sku]])),Table1[Entity Prefab],0)),10,1,1,"Entities"))</f>
        <v>75</v>
      </c>
      <c r="CN44">
        <f ca="1">ROUND((Table12[[#This Row],[XP]]*Table12[[#This Row],[entity_spawned (AVG)]])*(Table12[[#This Row],[activating_chance]]/100),0)</f>
        <v>75</v>
      </c>
      <c r="CO44" s="73" t="s">
        <v>344</v>
      </c>
      <c r="CQ44" t="s">
        <v>247</v>
      </c>
      <c r="CR44">
        <v>1</v>
      </c>
      <c r="CS44" s="76">
        <v>500</v>
      </c>
      <c r="CT44" s="76">
        <v>100</v>
      </c>
      <c r="CU44">
        <f ca="1">INDIRECT(ADDRESS(11+(MATCH(RIGHT(Table13[[#This Row],[spawner_sku]],LEN(Table13[[#This Row],[spawner_sku]])-FIND("/",Table13[[#This Row],[spawner_sku]])),Table1[Entity Prefab],0)),10,1,1,"Entities"))</f>
        <v>75</v>
      </c>
      <c r="CV44">
        <f ca="1">ROUND((Table13[[#This Row],[XP]]*Table13[[#This Row],[entity_spawned (AVG)]])*(Table13[[#This Row],[activating_chance]]/100),0)</f>
        <v>75</v>
      </c>
      <c r="CW44" s="73" t="s">
        <v>343</v>
      </c>
      <c r="CY44" t="s">
        <v>239</v>
      </c>
      <c r="CZ44">
        <v>1</v>
      </c>
      <c r="DA44" s="76">
        <v>2500</v>
      </c>
      <c r="DB44" s="76">
        <v>100</v>
      </c>
      <c r="DC44">
        <f ca="1">INDIRECT(ADDRESS(11+(MATCH(RIGHT(Table14[[#This Row],[spawner_sku]],LEN(Table14[[#This Row],[spawner_sku]])-FIND("/",Table14[[#This Row],[spawner_sku]])),Table1[Entity Prefab],0)),10,1,1,"Entities"))</f>
        <v>263</v>
      </c>
      <c r="DD44">
        <f ca="1">ROUND((Table14[[#This Row],[XP]]*Table14[[#This Row],[entity_spawned (AVG)]])*(Table14[[#This Row],[activating_chance]]/100),0)</f>
        <v>263</v>
      </c>
      <c r="DE44" s="73" t="s">
        <v>344</v>
      </c>
      <c r="DG44" t="s">
        <v>228</v>
      </c>
      <c r="DH44">
        <v>3</v>
      </c>
      <c r="DI44" s="76">
        <v>140</v>
      </c>
      <c r="DJ44" s="76">
        <v>100</v>
      </c>
      <c r="DK44" s="115">
        <f ca="1">INDIRECT(ADDRESS(11+(MATCH(RIGHT(Table18[[#This Row],[spawner_sku]],LEN(Table18[[#This Row],[spawner_sku]])-FIND("/",Table18[[#This Row],[spawner_sku]])),Table1[Entity Prefab],0)),10,1,1,"Entities"))</f>
        <v>25</v>
      </c>
      <c r="DL44" s="115">
        <f ca="1">ROUND((Table18[[#This Row],[XP]]*Table18[[#This Row],[entity_spawned (AVG)]])*(Table18[[#This Row],[activating_chance]]/100),0)</f>
        <v>75</v>
      </c>
      <c r="DM44" t="s">
        <v>343</v>
      </c>
      <c r="DO44" t="s">
        <v>228</v>
      </c>
      <c r="DP44">
        <v>3</v>
      </c>
      <c r="DQ44" s="76">
        <v>140</v>
      </c>
      <c r="DR44" s="76">
        <v>100</v>
      </c>
      <c r="DS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4">
        <f ca="1">ROUND((Table1820[[#This Row],[XP]]*Table1820[[#This Row],[entity_spawned (AVG)]])*(Table1820[[#This Row],[activating_chance]]/100),0)</f>
        <v>75</v>
      </c>
      <c r="DU44" t="s">
        <v>343</v>
      </c>
    </row>
    <row r="45" spans="2:125" x14ac:dyDescent="0.25">
      <c r="B45" s="74" t="s">
        <v>229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6">
        <v>1</v>
      </c>
      <c r="J45" s="76">
        <v>2</v>
      </c>
      <c r="K45" s="73" t="b">
        <v>0</v>
      </c>
      <c r="M45" t="s">
        <v>229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6">
        <v>1</v>
      </c>
      <c r="U45" s="76">
        <v>1</v>
      </c>
      <c r="V45" t="b">
        <v>0</v>
      </c>
      <c r="W45" s="73"/>
      <c r="X45" t="s">
        <v>470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229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229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228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246</v>
      </c>
      <c r="BQ45">
        <v>2</v>
      </c>
      <c r="BR45">
        <v>200</v>
      </c>
      <c r="BS45">
        <v>80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40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2</v>
      </c>
      <c r="BX45" s="73">
        <v>3</v>
      </c>
      <c r="BY45" s="73" t="b">
        <v>0</v>
      </c>
      <c r="CA45" t="s">
        <v>241</v>
      </c>
      <c r="CB45">
        <v>1</v>
      </c>
      <c r="CC45" s="76">
        <v>2000</v>
      </c>
      <c r="CD45">
        <v>100</v>
      </c>
      <c r="CE45">
        <f ca="1">INDIRECT(ADDRESS(11+(MATCH(RIGHT(Table11[[#This Row],[spawner_sku]],LEN(Table11[[#This Row],[spawner_sku]])-FIND("/",Table11[[#This Row],[spawner_sku]])),Table1[Entity Prefab],0)),10,1,1,"Entities"))</f>
        <v>175</v>
      </c>
      <c r="CF45">
        <f ca="1">ROUND((Table11[[#This Row],[XP]]*Table11[[#This Row],[entity_spawned (AVG)]])*(Table11[[#This Row],[activating_chance]]/100),0)</f>
        <v>175</v>
      </c>
      <c r="CG45" s="73" t="s">
        <v>344</v>
      </c>
      <c r="CI45" t="s">
        <v>454</v>
      </c>
      <c r="CJ45">
        <v>1</v>
      </c>
      <c r="CK45" s="76">
        <v>300</v>
      </c>
      <c r="CL45" s="76">
        <v>100</v>
      </c>
      <c r="CM45">
        <f ca="1">INDIRECT(ADDRESS(11+(MATCH(RIGHT(Table12[[#This Row],[spawner_sku]],LEN(Table12[[#This Row],[spawner_sku]])-FIND("/",Table12[[#This Row],[spawner_sku]])),Table1[Entity Prefab],0)),10,1,1,"Entities"))</f>
        <v>75</v>
      </c>
      <c r="CN45">
        <f ca="1">ROUND((Table12[[#This Row],[XP]]*Table12[[#This Row],[entity_spawned (AVG)]])*(Table12[[#This Row],[activating_chance]]/100),0)</f>
        <v>75</v>
      </c>
      <c r="CO45" s="73" t="s">
        <v>344</v>
      </c>
      <c r="CQ45" t="s">
        <v>247</v>
      </c>
      <c r="CR45">
        <v>1</v>
      </c>
      <c r="CS45" s="76">
        <v>500</v>
      </c>
      <c r="CT45" s="76">
        <v>75</v>
      </c>
      <c r="CU45">
        <f ca="1">INDIRECT(ADDRESS(11+(MATCH(RIGHT(Table13[[#This Row],[spawner_sku]],LEN(Table13[[#This Row],[spawner_sku]])-FIND("/",Table13[[#This Row],[spawner_sku]])),Table1[Entity Prefab],0)),10,1,1,"Entities"))</f>
        <v>75</v>
      </c>
      <c r="CV45">
        <f ca="1">ROUND((Table13[[#This Row],[XP]]*Table13[[#This Row],[entity_spawned (AVG)]])*(Table13[[#This Row],[activating_chance]]/100),0)</f>
        <v>56</v>
      </c>
      <c r="CW45" s="73" t="s">
        <v>343</v>
      </c>
      <c r="CY45" t="s">
        <v>239</v>
      </c>
      <c r="CZ45">
        <v>1</v>
      </c>
      <c r="DA45" s="76">
        <v>2500</v>
      </c>
      <c r="DB45" s="76">
        <v>100</v>
      </c>
      <c r="DC45">
        <f ca="1">INDIRECT(ADDRESS(11+(MATCH(RIGHT(Table14[[#This Row],[spawner_sku]],LEN(Table14[[#This Row],[spawner_sku]])-FIND("/",Table14[[#This Row],[spawner_sku]])),Table1[Entity Prefab],0)),10,1,1,"Entities"))</f>
        <v>263</v>
      </c>
      <c r="DD45">
        <f ca="1">ROUND((Table14[[#This Row],[XP]]*Table14[[#This Row],[entity_spawned (AVG)]])*(Table14[[#This Row],[activating_chance]]/100),0)</f>
        <v>263</v>
      </c>
      <c r="DE45" s="73" t="s">
        <v>344</v>
      </c>
      <c r="DG45" t="s">
        <v>228</v>
      </c>
      <c r="DH45">
        <v>4</v>
      </c>
      <c r="DI45" s="76">
        <v>120</v>
      </c>
      <c r="DJ45" s="76">
        <v>100</v>
      </c>
      <c r="DK45" s="115">
        <f ca="1">INDIRECT(ADDRESS(11+(MATCH(RIGHT(Table18[[#This Row],[spawner_sku]],LEN(Table18[[#This Row],[spawner_sku]])-FIND("/",Table18[[#This Row],[spawner_sku]])),Table1[Entity Prefab],0)),10,1,1,"Entities"))</f>
        <v>25</v>
      </c>
      <c r="DL45" s="115">
        <f ca="1">ROUND((Table18[[#This Row],[XP]]*Table18[[#This Row],[entity_spawned (AVG)]])*(Table18[[#This Row],[activating_chance]]/100),0)</f>
        <v>100</v>
      </c>
      <c r="DM45" t="s">
        <v>343</v>
      </c>
      <c r="DO45" t="s">
        <v>228</v>
      </c>
      <c r="DP45">
        <v>7</v>
      </c>
      <c r="DQ45" s="76">
        <v>160</v>
      </c>
      <c r="DR45" s="76">
        <v>100</v>
      </c>
      <c r="DS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5">
        <f ca="1">ROUND((Table1820[[#This Row],[XP]]*Table1820[[#This Row],[entity_spawned (AVG)]])*(Table1820[[#This Row],[activating_chance]]/100),0)</f>
        <v>175</v>
      </c>
      <c r="DU45" t="s">
        <v>343</v>
      </c>
    </row>
    <row r="46" spans="2:125" x14ac:dyDescent="0.25">
      <c r="B46" s="74" t="s">
        <v>229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6">
        <v>3</v>
      </c>
      <c r="J46" s="76">
        <v>4</v>
      </c>
      <c r="K46" s="73" t="b">
        <v>0</v>
      </c>
      <c r="M46" t="s">
        <v>229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6">
        <v>1</v>
      </c>
      <c r="U46" s="76">
        <v>3</v>
      </c>
      <c r="V46" t="b">
        <v>0</v>
      </c>
      <c r="W46" s="73"/>
      <c r="X46" t="s">
        <v>471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229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229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228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446</v>
      </c>
      <c r="BQ46">
        <v>1</v>
      </c>
      <c r="BR46">
        <v>200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25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" s="73">
        <v>1</v>
      </c>
      <c r="BX46" s="73">
        <v>1</v>
      </c>
      <c r="BY46" s="73" t="b">
        <v>0</v>
      </c>
      <c r="CA46" t="s">
        <v>242</v>
      </c>
      <c r="CB46">
        <v>1</v>
      </c>
      <c r="CC46" s="76">
        <v>1500</v>
      </c>
      <c r="CD46">
        <v>100</v>
      </c>
      <c r="CE46">
        <f ca="1">INDIRECT(ADDRESS(11+(MATCH(RIGHT(Table11[[#This Row],[spawner_sku]],LEN(Table11[[#This Row],[spawner_sku]])-FIND("/",Table11[[#This Row],[spawner_sku]])),Table1[Entity Prefab],0)),10,1,1,"Entities"))</f>
        <v>130</v>
      </c>
      <c r="CF46">
        <f ca="1">ROUND((Table11[[#This Row],[XP]]*Table11[[#This Row],[entity_spawned (AVG)]])*(Table11[[#This Row],[activating_chance]]/100),0)</f>
        <v>130</v>
      </c>
      <c r="CG46" s="73" t="s">
        <v>344</v>
      </c>
      <c r="CI46" t="s">
        <v>228</v>
      </c>
      <c r="CJ46">
        <v>7</v>
      </c>
      <c r="CK46" s="76">
        <v>280</v>
      </c>
      <c r="CL46" s="76">
        <v>80</v>
      </c>
      <c r="CM46">
        <f ca="1">INDIRECT(ADDRESS(11+(MATCH(RIGHT(Table12[[#This Row],[spawner_sku]],LEN(Table12[[#This Row],[spawner_sku]])-FIND("/",Table12[[#This Row],[spawner_sku]])),Table1[Entity Prefab],0)),10,1,1,"Entities"))</f>
        <v>25</v>
      </c>
      <c r="CN46">
        <f ca="1">ROUND((Table12[[#This Row],[XP]]*Table12[[#This Row],[entity_spawned (AVG)]])*(Table12[[#This Row],[activating_chance]]/100),0)</f>
        <v>140</v>
      </c>
      <c r="CO46" s="73" t="s">
        <v>343</v>
      </c>
      <c r="CQ46" t="s">
        <v>247</v>
      </c>
      <c r="CR46">
        <v>1</v>
      </c>
      <c r="CS46" s="76">
        <v>500</v>
      </c>
      <c r="CT46" s="76">
        <v>75</v>
      </c>
      <c r="CU46">
        <f ca="1">INDIRECT(ADDRESS(11+(MATCH(RIGHT(Table13[[#This Row],[spawner_sku]],LEN(Table13[[#This Row],[spawner_sku]])-FIND("/",Table13[[#This Row],[spawner_sku]])),Table1[Entity Prefab],0)),10,1,1,"Entities"))</f>
        <v>75</v>
      </c>
      <c r="CV46">
        <f ca="1">ROUND((Table13[[#This Row],[XP]]*Table13[[#This Row],[entity_spawned (AVG)]])*(Table13[[#This Row],[activating_chance]]/100),0)</f>
        <v>56</v>
      </c>
      <c r="CW46" s="73" t="s">
        <v>343</v>
      </c>
      <c r="CY46" t="s">
        <v>239</v>
      </c>
      <c r="CZ46">
        <v>1</v>
      </c>
      <c r="DA46" s="76">
        <v>2500</v>
      </c>
      <c r="DB46" s="76">
        <v>100</v>
      </c>
      <c r="DC46">
        <f ca="1">INDIRECT(ADDRESS(11+(MATCH(RIGHT(Table14[[#This Row],[spawner_sku]],LEN(Table14[[#This Row],[spawner_sku]])-FIND("/",Table14[[#This Row],[spawner_sku]])),Table1[Entity Prefab],0)),10,1,1,"Entities"))</f>
        <v>263</v>
      </c>
      <c r="DD46">
        <f ca="1">ROUND((Table14[[#This Row],[XP]]*Table14[[#This Row],[entity_spawned (AVG)]])*(Table14[[#This Row],[activating_chance]]/100),0)</f>
        <v>263</v>
      </c>
      <c r="DE46" s="73" t="s">
        <v>344</v>
      </c>
      <c r="DG46" t="s">
        <v>228</v>
      </c>
      <c r="DH46">
        <v>7</v>
      </c>
      <c r="DI46" s="76">
        <v>150</v>
      </c>
      <c r="DJ46" s="76">
        <v>100</v>
      </c>
      <c r="DK46" s="115">
        <f ca="1">INDIRECT(ADDRESS(11+(MATCH(RIGHT(Table18[[#This Row],[spawner_sku]],LEN(Table18[[#This Row],[spawner_sku]])-FIND("/",Table18[[#This Row],[spawner_sku]])),Table1[Entity Prefab],0)),10,1,1,"Entities"))</f>
        <v>25</v>
      </c>
      <c r="DL46" s="115">
        <f ca="1">ROUND((Table18[[#This Row],[XP]]*Table18[[#This Row],[entity_spawned (AVG)]])*(Table18[[#This Row],[activating_chance]]/100),0)</f>
        <v>175</v>
      </c>
      <c r="DM46" t="s">
        <v>343</v>
      </c>
      <c r="DO46" t="s">
        <v>228</v>
      </c>
      <c r="DP46">
        <v>3</v>
      </c>
      <c r="DQ46" s="76">
        <v>140</v>
      </c>
      <c r="DR46" s="76">
        <v>100</v>
      </c>
      <c r="DS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6">
        <f ca="1">ROUND((Table1820[[#This Row],[XP]]*Table1820[[#This Row],[entity_spawned (AVG)]])*(Table1820[[#This Row],[activating_chance]]/100),0)</f>
        <v>75</v>
      </c>
      <c r="DU46" t="s">
        <v>343</v>
      </c>
    </row>
    <row r="47" spans="2:125" x14ac:dyDescent="0.25">
      <c r="B47" s="74" t="s">
        <v>229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6">
        <v>1</v>
      </c>
      <c r="J47" s="76">
        <v>1</v>
      </c>
      <c r="K47" s="73" t="b">
        <v>0</v>
      </c>
      <c r="M47" t="s">
        <v>229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6">
        <v>2</v>
      </c>
      <c r="U47" s="76">
        <v>4</v>
      </c>
      <c r="V47" t="b">
        <v>0</v>
      </c>
      <c r="W47" s="73"/>
      <c r="X47" t="s">
        <v>391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229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229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228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256</v>
      </c>
      <c r="BQ47">
        <v>1</v>
      </c>
      <c r="BR47">
        <v>200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1</v>
      </c>
      <c r="BY47" s="73" t="b">
        <v>0</v>
      </c>
      <c r="CA47" t="s">
        <v>242</v>
      </c>
      <c r="CB47">
        <v>1</v>
      </c>
      <c r="CC47" s="76">
        <v>1500</v>
      </c>
      <c r="CD47">
        <v>10</v>
      </c>
      <c r="CE47">
        <f ca="1">INDIRECT(ADDRESS(11+(MATCH(RIGHT(Table11[[#This Row],[spawner_sku]],LEN(Table11[[#This Row],[spawner_sku]])-FIND("/",Table11[[#This Row],[spawner_sku]])),Table1[Entity Prefab],0)),10,1,1,"Entities"))</f>
        <v>130</v>
      </c>
      <c r="CF47">
        <f ca="1">ROUND((Table11[[#This Row],[XP]]*Table11[[#This Row],[entity_spawned (AVG)]])*(Table11[[#This Row],[activating_chance]]/100),0)</f>
        <v>13</v>
      </c>
      <c r="CG47" s="73" t="s">
        <v>344</v>
      </c>
      <c r="CI47" t="s">
        <v>228</v>
      </c>
      <c r="CJ47">
        <v>9</v>
      </c>
      <c r="CK47" s="76">
        <v>280</v>
      </c>
      <c r="CL47" s="76">
        <v>100</v>
      </c>
      <c r="CM47">
        <f ca="1">INDIRECT(ADDRESS(11+(MATCH(RIGHT(Table12[[#This Row],[spawner_sku]],LEN(Table12[[#This Row],[spawner_sku]])-FIND("/",Table12[[#This Row],[spawner_sku]])),Table1[Entity Prefab],0)),10,1,1,"Entities"))</f>
        <v>25</v>
      </c>
      <c r="CN47">
        <f ca="1">ROUND((Table12[[#This Row],[XP]]*Table12[[#This Row],[entity_spawned (AVG)]])*(Table12[[#This Row],[activating_chance]]/100),0)</f>
        <v>225</v>
      </c>
      <c r="CO47" s="73" t="s">
        <v>343</v>
      </c>
      <c r="CQ47" t="s">
        <v>247</v>
      </c>
      <c r="CR47">
        <v>1</v>
      </c>
      <c r="CS47" s="76">
        <v>500</v>
      </c>
      <c r="CT47" s="76">
        <v>75</v>
      </c>
      <c r="CU47">
        <f ca="1">INDIRECT(ADDRESS(11+(MATCH(RIGHT(Table13[[#This Row],[spawner_sku]],LEN(Table13[[#This Row],[spawner_sku]])-FIND("/",Table13[[#This Row],[spawner_sku]])),Table1[Entity Prefab],0)),10,1,1,"Entities"))</f>
        <v>75</v>
      </c>
      <c r="CV47">
        <f ca="1">ROUND((Table13[[#This Row],[XP]]*Table13[[#This Row],[entity_spawned (AVG)]])*(Table13[[#This Row],[activating_chance]]/100),0)</f>
        <v>56</v>
      </c>
      <c r="CW47" s="73" t="s">
        <v>343</v>
      </c>
      <c r="CY47" t="s">
        <v>239</v>
      </c>
      <c r="CZ47">
        <v>1</v>
      </c>
      <c r="DA47" s="76">
        <v>2500</v>
      </c>
      <c r="DB47" s="76">
        <v>100</v>
      </c>
      <c r="DC47">
        <f ca="1">INDIRECT(ADDRESS(11+(MATCH(RIGHT(Table14[[#This Row],[spawner_sku]],LEN(Table14[[#This Row],[spawner_sku]])-FIND("/",Table14[[#This Row],[spawner_sku]])),Table1[Entity Prefab],0)),10,1,1,"Entities"))</f>
        <v>263</v>
      </c>
      <c r="DD47">
        <f ca="1">ROUND((Table14[[#This Row],[XP]]*Table14[[#This Row],[entity_spawned (AVG)]])*(Table14[[#This Row],[activating_chance]]/100),0)</f>
        <v>263</v>
      </c>
      <c r="DE47" s="73" t="s">
        <v>344</v>
      </c>
      <c r="DG47" t="s">
        <v>228</v>
      </c>
      <c r="DH47">
        <v>3</v>
      </c>
      <c r="DI47" s="76">
        <v>140</v>
      </c>
      <c r="DJ47" s="76">
        <v>100</v>
      </c>
      <c r="DK47" s="115">
        <f ca="1">INDIRECT(ADDRESS(11+(MATCH(RIGHT(Table18[[#This Row],[spawner_sku]],LEN(Table18[[#This Row],[spawner_sku]])-FIND("/",Table18[[#This Row],[spawner_sku]])),Table1[Entity Prefab],0)),10,1,1,"Entities"))</f>
        <v>25</v>
      </c>
      <c r="DL47" s="115">
        <f ca="1">ROUND((Table18[[#This Row],[XP]]*Table18[[#This Row],[entity_spawned (AVG)]])*(Table18[[#This Row],[activating_chance]]/100),0)</f>
        <v>75</v>
      </c>
      <c r="DM47" t="s">
        <v>343</v>
      </c>
      <c r="DO47" t="s">
        <v>228</v>
      </c>
      <c r="DP47">
        <v>3</v>
      </c>
      <c r="DQ47" s="76">
        <v>140</v>
      </c>
      <c r="DR47" s="76">
        <v>100</v>
      </c>
      <c r="DS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7">
        <f ca="1">ROUND((Table1820[[#This Row],[XP]]*Table1820[[#This Row],[entity_spawned (AVG)]])*(Table1820[[#This Row],[activating_chance]]/100),0)</f>
        <v>75</v>
      </c>
      <c r="DU47" t="s">
        <v>343</v>
      </c>
    </row>
    <row r="48" spans="2:125" x14ac:dyDescent="0.25">
      <c r="B48" s="74" t="s">
        <v>229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6">
        <v>5</v>
      </c>
      <c r="J48" s="76">
        <v>6</v>
      </c>
      <c r="K48" s="73" t="b">
        <v>1</v>
      </c>
      <c r="M48" t="s">
        <v>229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6">
        <v>1</v>
      </c>
      <c r="U48" s="76">
        <v>3</v>
      </c>
      <c r="V48" t="b">
        <v>0</v>
      </c>
      <c r="W48" s="73"/>
      <c r="X48" t="s">
        <v>391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229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229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228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338</v>
      </c>
      <c r="BQ48">
        <v>1</v>
      </c>
      <c r="BR48">
        <v>240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" s="76">
        <f ca="1">ROUND((Table61011[[#This Row],[XP]]*Table61011[[#This Row],[entity_spawned (AVG)]])*(Table61011[[#This Row],[activating_chance]]/100),0)</f>
        <v>50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1</v>
      </c>
      <c r="BX48" s="73">
        <v>1</v>
      </c>
      <c r="BY48" s="73" t="b">
        <v>0</v>
      </c>
      <c r="CA48" t="s">
        <v>242</v>
      </c>
      <c r="CB48">
        <v>1</v>
      </c>
      <c r="CC48" s="76">
        <v>1500</v>
      </c>
      <c r="CD48">
        <v>100</v>
      </c>
      <c r="CE48">
        <f ca="1">INDIRECT(ADDRESS(11+(MATCH(RIGHT(Table11[[#This Row],[spawner_sku]],LEN(Table11[[#This Row],[spawner_sku]])-FIND("/",Table11[[#This Row],[spawner_sku]])),Table1[Entity Prefab],0)),10,1,1,"Entities"))</f>
        <v>130</v>
      </c>
      <c r="CF48">
        <f ca="1">ROUND((Table11[[#This Row],[XP]]*Table11[[#This Row],[entity_spawned (AVG)]])*(Table11[[#This Row],[activating_chance]]/100),0)</f>
        <v>130</v>
      </c>
      <c r="CG48" s="73" t="s">
        <v>344</v>
      </c>
      <c r="CI48" t="s">
        <v>228</v>
      </c>
      <c r="CJ48">
        <v>12</v>
      </c>
      <c r="CK48" s="76">
        <v>280</v>
      </c>
      <c r="CL48" s="76">
        <v>100</v>
      </c>
      <c r="CM48">
        <f ca="1">INDIRECT(ADDRESS(11+(MATCH(RIGHT(Table12[[#This Row],[spawner_sku]],LEN(Table12[[#This Row],[spawner_sku]])-FIND("/",Table12[[#This Row],[spawner_sku]])),Table1[Entity Prefab],0)),10,1,1,"Entities"))</f>
        <v>25</v>
      </c>
      <c r="CN48">
        <f ca="1">ROUND((Table12[[#This Row],[XP]]*Table12[[#This Row],[entity_spawned (AVG)]])*(Table12[[#This Row],[activating_chance]]/100),0)</f>
        <v>300</v>
      </c>
      <c r="CO48" s="73" t="s">
        <v>343</v>
      </c>
      <c r="CQ48" t="s">
        <v>247</v>
      </c>
      <c r="CR48">
        <v>1</v>
      </c>
      <c r="CS48" s="76">
        <v>500</v>
      </c>
      <c r="CT48" s="76">
        <v>100</v>
      </c>
      <c r="CU48">
        <f ca="1">INDIRECT(ADDRESS(11+(MATCH(RIGHT(Table13[[#This Row],[spawner_sku]],LEN(Table13[[#This Row],[spawner_sku]])-FIND("/",Table13[[#This Row],[spawner_sku]])),Table1[Entity Prefab],0)),10,1,1,"Entities"))</f>
        <v>75</v>
      </c>
      <c r="CV48">
        <f ca="1">ROUND((Table13[[#This Row],[XP]]*Table13[[#This Row],[entity_spawned (AVG)]])*(Table13[[#This Row],[activating_chance]]/100),0)</f>
        <v>75</v>
      </c>
      <c r="CW48" s="73" t="s">
        <v>343</v>
      </c>
      <c r="CY48" t="s">
        <v>241</v>
      </c>
      <c r="CZ48">
        <v>1</v>
      </c>
      <c r="DA48" s="76">
        <v>2000</v>
      </c>
      <c r="DB48" s="76">
        <v>100</v>
      </c>
      <c r="DC48">
        <f ca="1">INDIRECT(ADDRESS(11+(MATCH(RIGHT(Table14[[#This Row],[spawner_sku]],LEN(Table14[[#This Row],[spawner_sku]])-FIND("/",Table14[[#This Row],[spawner_sku]])),Table1[Entity Prefab],0)),10,1,1,"Entities"))</f>
        <v>175</v>
      </c>
      <c r="DD48">
        <f ca="1">ROUND((Table14[[#This Row],[XP]]*Table14[[#This Row],[entity_spawned (AVG)]])*(Table14[[#This Row],[activating_chance]]/100),0)</f>
        <v>175</v>
      </c>
      <c r="DE48" s="73" t="s">
        <v>344</v>
      </c>
      <c r="DG48" t="s">
        <v>228</v>
      </c>
      <c r="DH48">
        <v>7</v>
      </c>
      <c r="DI48" s="76">
        <v>160</v>
      </c>
      <c r="DJ48" s="76">
        <v>100</v>
      </c>
      <c r="DK48" s="115">
        <f ca="1">INDIRECT(ADDRESS(11+(MATCH(RIGHT(Table18[[#This Row],[spawner_sku]],LEN(Table18[[#This Row],[spawner_sku]])-FIND("/",Table18[[#This Row],[spawner_sku]])),Table1[Entity Prefab],0)),10,1,1,"Entities"))</f>
        <v>25</v>
      </c>
      <c r="DL48" s="115">
        <f ca="1">ROUND((Table18[[#This Row],[XP]]*Table18[[#This Row],[entity_spawned (AVG)]])*(Table18[[#This Row],[activating_chance]]/100),0)</f>
        <v>175</v>
      </c>
      <c r="DM48" t="s">
        <v>343</v>
      </c>
      <c r="DO48" t="s">
        <v>228</v>
      </c>
      <c r="DP48">
        <v>2</v>
      </c>
      <c r="DQ48" s="76">
        <v>140</v>
      </c>
      <c r="DR48" s="76">
        <v>80</v>
      </c>
      <c r="DS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8">
        <f ca="1">ROUND((Table1820[[#This Row],[XP]]*Table1820[[#This Row],[entity_spawned (AVG)]])*(Table1820[[#This Row],[activating_chance]]/100),0)</f>
        <v>40</v>
      </c>
      <c r="DU48" t="s">
        <v>343</v>
      </c>
    </row>
    <row r="49" spans="2:125" x14ac:dyDescent="0.25">
      <c r="B49" s="74" t="s">
        <v>229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6">
        <v>1</v>
      </c>
      <c r="J49" s="76">
        <v>1</v>
      </c>
      <c r="K49" s="73" t="b">
        <v>0</v>
      </c>
      <c r="M49" t="s">
        <v>229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6">
        <v>5</v>
      </c>
      <c r="U49" s="76">
        <v>7</v>
      </c>
      <c r="V49" t="b">
        <v>1</v>
      </c>
      <c r="W49" s="73"/>
      <c r="X49" t="s">
        <v>391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229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229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228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237</v>
      </c>
      <c r="BQ49">
        <v>1</v>
      </c>
      <c r="BR49">
        <v>200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9" s="76">
        <f ca="1">ROUND((Table61011[[#This Row],[XP]]*Table61011[[#This Row],[entity_spawned (AVG)]])*(Table61011[[#This Row],[activating_chance]]/100),0)</f>
        <v>70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" s="73">
        <v>1</v>
      </c>
      <c r="BX49" s="73">
        <v>1</v>
      </c>
      <c r="BY49" s="73" t="b">
        <v>0</v>
      </c>
      <c r="CA49" t="s">
        <v>242</v>
      </c>
      <c r="CB49">
        <v>1</v>
      </c>
      <c r="CC49" s="76">
        <v>1500</v>
      </c>
      <c r="CD49">
        <v>100</v>
      </c>
      <c r="CE49">
        <f ca="1">INDIRECT(ADDRESS(11+(MATCH(RIGHT(Table11[[#This Row],[spawner_sku]],LEN(Table11[[#This Row],[spawner_sku]])-FIND("/",Table11[[#This Row],[spawner_sku]])),Table1[Entity Prefab],0)),10,1,1,"Entities"))</f>
        <v>130</v>
      </c>
      <c r="CF49">
        <f ca="1">ROUND((Table11[[#This Row],[XP]]*Table11[[#This Row],[entity_spawned (AVG)]])*(Table11[[#This Row],[activating_chance]]/100),0)</f>
        <v>130</v>
      </c>
      <c r="CG49" s="73" t="s">
        <v>344</v>
      </c>
      <c r="CI49" t="s">
        <v>228</v>
      </c>
      <c r="CJ49">
        <v>9</v>
      </c>
      <c r="CK49" s="76">
        <v>280</v>
      </c>
      <c r="CL49" s="76">
        <v>100</v>
      </c>
      <c r="CM49">
        <f ca="1">INDIRECT(ADDRESS(11+(MATCH(RIGHT(Table12[[#This Row],[spawner_sku]],LEN(Table12[[#This Row],[spawner_sku]])-FIND("/",Table12[[#This Row],[spawner_sku]])),Table1[Entity Prefab],0)),10,1,1,"Entities"))</f>
        <v>25</v>
      </c>
      <c r="CN49">
        <f ca="1">ROUND((Table12[[#This Row],[XP]]*Table12[[#This Row],[entity_spawned (AVG)]])*(Table12[[#This Row],[activating_chance]]/100),0)</f>
        <v>225</v>
      </c>
      <c r="CO49" s="73" t="s">
        <v>343</v>
      </c>
      <c r="CQ49" t="s">
        <v>247</v>
      </c>
      <c r="CR49">
        <v>1</v>
      </c>
      <c r="CS49" s="76">
        <v>500</v>
      </c>
      <c r="CT49" s="76">
        <v>75</v>
      </c>
      <c r="CU49">
        <f ca="1">INDIRECT(ADDRESS(11+(MATCH(RIGHT(Table13[[#This Row],[spawner_sku]],LEN(Table13[[#This Row],[spawner_sku]])-FIND("/",Table13[[#This Row],[spawner_sku]])),Table1[Entity Prefab],0)),10,1,1,"Entities"))</f>
        <v>75</v>
      </c>
      <c r="CV49">
        <f ca="1">ROUND((Table13[[#This Row],[XP]]*Table13[[#This Row],[entity_spawned (AVG)]])*(Table13[[#This Row],[activating_chance]]/100),0)</f>
        <v>56</v>
      </c>
      <c r="CW49" s="73" t="s">
        <v>343</v>
      </c>
      <c r="CY49" t="s">
        <v>241</v>
      </c>
      <c r="CZ49">
        <v>1</v>
      </c>
      <c r="DA49" s="76">
        <v>2000</v>
      </c>
      <c r="DB49" s="76">
        <v>100</v>
      </c>
      <c r="DC49">
        <f ca="1">INDIRECT(ADDRESS(11+(MATCH(RIGHT(Table14[[#This Row],[spawner_sku]],LEN(Table14[[#This Row],[spawner_sku]])-FIND("/",Table14[[#This Row],[spawner_sku]])),Table1[Entity Prefab],0)),10,1,1,"Entities"))</f>
        <v>175</v>
      </c>
      <c r="DD49">
        <f ca="1">ROUND((Table14[[#This Row],[XP]]*Table14[[#This Row],[entity_spawned (AVG)]])*(Table14[[#This Row],[activating_chance]]/100),0)</f>
        <v>175</v>
      </c>
      <c r="DE49" s="73" t="s">
        <v>344</v>
      </c>
      <c r="DG49" t="s">
        <v>228</v>
      </c>
      <c r="DH49">
        <v>3</v>
      </c>
      <c r="DI49" s="76">
        <v>120</v>
      </c>
      <c r="DJ49" s="76">
        <v>100</v>
      </c>
      <c r="DK49" s="115">
        <f ca="1">INDIRECT(ADDRESS(11+(MATCH(RIGHT(Table18[[#This Row],[spawner_sku]],LEN(Table18[[#This Row],[spawner_sku]])-FIND("/",Table18[[#This Row],[spawner_sku]])),Table1[Entity Prefab],0)),10,1,1,"Entities"))</f>
        <v>25</v>
      </c>
      <c r="DL49" s="115">
        <f ca="1">ROUND((Table18[[#This Row],[XP]]*Table18[[#This Row],[entity_spawned (AVG)]])*(Table18[[#This Row],[activating_chance]]/100),0)</f>
        <v>75</v>
      </c>
      <c r="DM49" t="s">
        <v>343</v>
      </c>
      <c r="DO49" t="s">
        <v>228</v>
      </c>
      <c r="DP49">
        <v>2</v>
      </c>
      <c r="DQ49" s="76">
        <v>140</v>
      </c>
      <c r="DR49" s="76">
        <v>30</v>
      </c>
      <c r="DS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49">
        <f ca="1">ROUND((Table1820[[#This Row],[XP]]*Table1820[[#This Row],[entity_spawned (AVG)]])*(Table1820[[#This Row],[activating_chance]]/100),0)</f>
        <v>15</v>
      </c>
      <c r="DU49" t="s">
        <v>343</v>
      </c>
    </row>
    <row r="50" spans="2:125" x14ac:dyDescent="0.25">
      <c r="B50" s="74" t="s">
        <v>229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6">
        <v>1</v>
      </c>
      <c r="J50" s="76">
        <v>1</v>
      </c>
      <c r="K50" s="73" t="b">
        <v>0</v>
      </c>
      <c r="M50" t="s">
        <v>229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6">
        <v>1</v>
      </c>
      <c r="U50" s="76">
        <v>3</v>
      </c>
      <c r="V50" t="b">
        <v>0</v>
      </c>
      <c r="W50" s="73"/>
      <c r="X50" t="s">
        <v>386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229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229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228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246</v>
      </c>
      <c r="BQ50">
        <v>2</v>
      </c>
      <c r="BR50">
        <v>200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50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2</v>
      </c>
      <c r="BX50" s="73">
        <v>2</v>
      </c>
      <c r="BY50" s="73" t="b">
        <v>0</v>
      </c>
      <c r="CA50" t="s">
        <v>243</v>
      </c>
      <c r="CB50">
        <v>1</v>
      </c>
      <c r="CC50" s="76">
        <v>1500</v>
      </c>
      <c r="CD50">
        <v>100</v>
      </c>
      <c r="CE50">
        <f ca="1">INDIRECT(ADDRESS(11+(MATCH(RIGHT(Table11[[#This Row],[spawner_sku]],LEN(Table11[[#This Row],[spawner_sku]])-FIND("/",Table11[[#This Row],[spawner_sku]])),Table1[Entity Prefab],0)),10,1,1,"Entities"))</f>
        <v>130</v>
      </c>
      <c r="CF50">
        <f ca="1">ROUND((Table11[[#This Row],[XP]]*Table11[[#This Row],[entity_spawned (AVG)]])*(Table11[[#This Row],[activating_chance]]/100),0)</f>
        <v>130</v>
      </c>
      <c r="CG50" s="73" t="s">
        <v>344</v>
      </c>
      <c r="CI50" t="s">
        <v>228</v>
      </c>
      <c r="CJ50">
        <v>7</v>
      </c>
      <c r="CK50" s="76">
        <v>280</v>
      </c>
      <c r="CL50" s="76">
        <v>100</v>
      </c>
      <c r="CM50">
        <f ca="1">INDIRECT(ADDRESS(11+(MATCH(RIGHT(Table12[[#This Row],[spawner_sku]],LEN(Table12[[#This Row],[spawner_sku]])-FIND("/",Table12[[#This Row],[spawner_sku]])),Table1[Entity Prefab],0)),10,1,1,"Entities"))</f>
        <v>25</v>
      </c>
      <c r="CN50">
        <f ca="1">ROUND((Table12[[#This Row],[XP]]*Table12[[#This Row],[entity_spawned (AVG)]])*(Table12[[#This Row],[activating_chance]]/100),0)</f>
        <v>175</v>
      </c>
      <c r="CO50" s="73" t="s">
        <v>343</v>
      </c>
      <c r="CQ50" t="s">
        <v>247</v>
      </c>
      <c r="CR50">
        <v>1</v>
      </c>
      <c r="CS50" s="76">
        <v>500</v>
      </c>
      <c r="CT50" s="76">
        <v>75</v>
      </c>
      <c r="CU50">
        <f ca="1">INDIRECT(ADDRESS(11+(MATCH(RIGHT(Table13[[#This Row],[spawner_sku]],LEN(Table13[[#This Row],[spawner_sku]])-FIND("/",Table13[[#This Row],[spawner_sku]])),Table1[Entity Prefab],0)),10,1,1,"Entities"))</f>
        <v>75</v>
      </c>
      <c r="CV50">
        <f ca="1">ROUND((Table13[[#This Row],[XP]]*Table13[[#This Row],[entity_spawned (AVG)]])*(Table13[[#This Row],[activating_chance]]/100),0)</f>
        <v>56</v>
      </c>
      <c r="CW50" s="73" t="s">
        <v>343</v>
      </c>
      <c r="CY50" t="s">
        <v>241</v>
      </c>
      <c r="CZ50">
        <v>1</v>
      </c>
      <c r="DA50" s="76">
        <v>2000</v>
      </c>
      <c r="DB50" s="76">
        <v>100</v>
      </c>
      <c r="DC50">
        <f ca="1">INDIRECT(ADDRESS(11+(MATCH(RIGHT(Table14[[#This Row],[spawner_sku]],LEN(Table14[[#This Row],[spawner_sku]])-FIND("/",Table14[[#This Row],[spawner_sku]])),Table1[Entity Prefab],0)),10,1,1,"Entities"))</f>
        <v>175</v>
      </c>
      <c r="DD50">
        <f ca="1">ROUND((Table14[[#This Row],[XP]]*Table14[[#This Row],[entity_spawned (AVG)]])*(Table14[[#This Row],[activating_chance]]/100),0)</f>
        <v>175</v>
      </c>
      <c r="DE50" s="73" t="s">
        <v>344</v>
      </c>
      <c r="DG50" t="s">
        <v>228</v>
      </c>
      <c r="DH50">
        <v>3</v>
      </c>
      <c r="DI50" s="76">
        <v>140</v>
      </c>
      <c r="DJ50" s="76">
        <v>100</v>
      </c>
      <c r="DK50" s="115">
        <f ca="1">INDIRECT(ADDRESS(11+(MATCH(RIGHT(Table18[[#This Row],[spawner_sku]],LEN(Table18[[#This Row],[spawner_sku]])-FIND("/",Table18[[#This Row],[spawner_sku]])),Table1[Entity Prefab],0)),10,1,1,"Entities"))</f>
        <v>25</v>
      </c>
      <c r="DL50" s="115">
        <f ca="1">ROUND((Table18[[#This Row],[XP]]*Table18[[#This Row],[entity_spawned (AVG)]])*(Table18[[#This Row],[activating_chance]]/100),0)</f>
        <v>75</v>
      </c>
      <c r="DM50" t="s">
        <v>343</v>
      </c>
      <c r="DO50" t="s">
        <v>228</v>
      </c>
      <c r="DP50">
        <v>3</v>
      </c>
      <c r="DQ50" s="76">
        <v>140</v>
      </c>
      <c r="DR50" s="76">
        <v>100</v>
      </c>
      <c r="DS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0">
        <f ca="1">ROUND((Table1820[[#This Row],[XP]]*Table1820[[#This Row],[entity_spawned (AVG)]])*(Table1820[[#This Row],[activating_chance]]/100),0)</f>
        <v>75</v>
      </c>
      <c r="DU50" t="s">
        <v>343</v>
      </c>
    </row>
    <row r="51" spans="2:125" x14ac:dyDescent="0.25">
      <c r="B51" s="74" t="s">
        <v>229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6">
        <v>5</v>
      </c>
      <c r="J51" s="76">
        <v>8</v>
      </c>
      <c r="K51" s="73" t="b">
        <v>1</v>
      </c>
      <c r="M51" t="s">
        <v>229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6">
        <v>5</v>
      </c>
      <c r="U51" s="76">
        <v>7</v>
      </c>
      <c r="V51" t="b">
        <v>1</v>
      </c>
      <c r="W51" s="73"/>
      <c r="X51" t="s">
        <v>386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229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229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228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403</v>
      </c>
      <c r="BQ51">
        <v>1</v>
      </c>
      <c r="BR51">
        <v>340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51" s="76">
        <f ca="1">ROUND((Table61011[[#This Row],[XP]]*Table61011[[#This Row],[entity_spawned (AVG)]])*(Table61011[[#This Row],[activating_chance]]/100),0)</f>
        <v>263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1" s="73">
        <v>1</v>
      </c>
      <c r="BX51" s="73">
        <v>1</v>
      </c>
      <c r="BY51" s="73" t="b">
        <v>0</v>
      </c>
      <c r="CA51" t="s">
        <v>243</v>
      </c>
      <c r="CB51">
        <v>1</v>
      </c>
      <c r="CC51" s="76">
        <v>1500</v>
      </c>
      <c r="CD51">
        <v>100</v>
      </c>
      <c r="CE51">
        <f ca="1">INDIRECT(ADDRESS(11+(MATCH(RIGHT(Table11[[#This Row],[spawner_sku]],LEN(Table11[[#This Row],[spawner_sku]])-FIND("/",Table11[[#This Row],[spawner_sku]])),Table1[Entity Prefab],0)),10,1,1,"Entities"))</f>
        <v>130</v>
      </c>
      <c r="CF51">
        <f ca="1">ROUND((Table11[[#This Row],[XP]]*Table11[[#This Row],[entity_spawned (AVG)]])*(Table11[[#This Row],[activating_chance]]/100),0)</f>
        <v>130</v>
      </c>
      <c r="CG51" s="73" t="s">
        <v>344</v>
      </c>
      <c r="CI51" t="s">
        <v>228</v>
      </c>
      <c r="CJ51">
        <v>9</v>
      </c>
      <c r="CK51" s="76">
        <v>280</v>
      </c>
      <c r="CL51" s="76">
        <v>80</v>
      </c>
      <c r="CM51">
        <f ca="1">INDIRECT(ADDRESS(11+(MATCH(RIGHT(Table12[[#This Row],[spawner_sku]],LEN(Table12[[#This Row],[spawner_sku]])-FIND("/",Table12[[#This Row],[spawner_sku]])),Table1[Entity Prefab],0)),10,1,1,"Entities"))</f>
        <v>25</v>
      </c>
      <c r="CN51">
        <f ca="1">ROUND((Table12[[#This Row],[XP]]*Table12[[#This Row],[entity_spawned (AVG)]])*(Table12[[#This Row],[activating_chance]]/100),0)</f>
        <v>180</v>
      </c>
      <c r="CO51" s="73" t="s">
        <v>343</v>
      </c>
      <c r="CQ51" t="s">
        <v>235</v>
      </c>
      <c r="CR51">
        <v>1</v>
      </c>
      <c r="CS51" s="76">
        <v>340</v>
      </c>
      <c r="CT51" s="76">
        <v>100</v>
      </c>
      <c r="CU51">
        <f ca="1">INDIRECT(ADDRESS(11+(MATCH(RIGHT(Table13[[#This Row],[spawner_sku]],LEN(Table13[[#This Row],[spawner_sku]])-FIND("/",Table13[[#This Row],[spawner_sku]])),Table1[Entity Prefab],0)),10,1,1,"Entities"))</f>
        <v>263</v>
      </c>
      <c r="CV51">
        <f ca="1">ROUND((Table13[[#This Row],[XP]]*Table13[[#This Row],[entity_spawned (AVG)]])*(Table13[[#This Row],[activating_chance]]/100),0)</f>
        <v>263</v>
      </c>
      <c r="CW51" s="73" t="s">
        <v>344</v>
      </c>
      <c r="CY51" t="s">
        <v>242</v>
      </c>
      <c r="CZ51">
        <v>1</v>
      </c>
      <c r="DA51" s="76">
        <v>1500</v>
      </c>
      <c r="DB51" s="76">
        <v>100</v>
      </c>
      <c r="DC51">
        <f ca="1">INDIRECT(ADDRESS(11+(MATCH(RIGHT(Table14[[#This Row],[spawner_sku]],LEN(Table14[[#This Row],[spawner_sku]])-FIND("/",Table14[[#This Row],[spawner_sku]])),Table1[Entity Prefab],0)),10,1,1,"Entities"))</f>
        <v>130</v>
      </c>
      <c r="DD51">
        <f ca="1">ROUND((Table14[[#This Row],[XP]]*Table14[[#This Row],[entity_spawned (AVG)]])*(Table14[[#This Row],[activating_chance]]/100),0)</f>
        <v>130</v>
      </c>
      <c r="DE51" s="73" t="s">
        <v>344</v>
      </c>
      <c r="DG51" t="s">
        <v>228</v>
      </c>
      <c r="DH51">
        <v>3</v>
      </c>
      <c r="DI51" s="76">
        <v>140</v>
      </c>
      <c r="DJ51" s="76">
        <v>100</v>
      </c>
      <c r="DK51" s="115">
        <f ca="1">INDIRECT(ADDRESS(11+(MATCH(RIGHT(Table18[[#This Row],[spawner_sku]],LEN(Table18[[#This Row],[spawner_sku]])-FIND("/",Table18[[#This Row],[spawner_sku]])),Table1[Entity Prefab],0)),10,1,1,"Entities"))</f>
        <v>25</v>
      </c>
      <c r="DL51" s="115">
        <f ca="1">ROUND((Table18[[#This Row],[XP]]*Table18[[#This Row],[entity_spawned (AVG)]])*(Table18[[#This Row],[activating_chance]]/100),0)</f>
        <v>75</v>
      </c>
      <c r="DM51" t="s">
        <v>343</v>
      </c>
      <c r="DO51" t="s">
        <v>228</v>
      </c>
      <c r="DP51">
        <v>3</v>
      </c>
      <c r="DQ51" s="76">
        <v>100</v>
      </c>
      <c r="DR51" s="76">
        <v>100</v>
      </c>
      <c r="DS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1">
        <f ca="1">ROUND((Table1820[[#This Row],[XP]]*Table1820[[#This Row],[entity_spawned (AVG)]])*(Table1820[[#This Row],[activating_chance]]/100),0)</f>
        <v>75</v>
      </c>
      <c r="DU51" t="s">
        <v>343</v>
      </c>
    </row>
    <row r="52" spans="2:125" x14ac:dyDescent="0.25">
      <c r="B52" s="74" t="s">
        <v>229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6">
        <v>1</v>
      </c>
      <c r="J52" s="76">
        <v>1</v>
      </c>
      <c r="K52" s="73" t="b">
        <v>0</v>
      </c>
      <c r="M52" t="s">
        <v>229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6">
        <v>2</v>
      </c>
      <c r="U52" s="76">
        <v>4</v>
      </c>
      <c r="V52" t="b">
        <v>0</v>
      </c>
      <c r="W52" s="73"/>
      <c r="X52" t="s">
        <v>446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229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229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228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403</v>
      </c>
      <c r="BQ52">
        <v>1</v>
      </c>
      <c r="BR52">
        <v>340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52" s="76">
        <f ca="1">ROUND((Table61011[[#This Row],[XP]]*Table61011[[#This Row],[entity_spawned (AVG)]])*(Table61011[[#This Row],[activating_chance]]/100),0)</f>
        <v>263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2" s="73">
        <v>1</v>
      </c>
      <c r="BX52" s="73">
        <v>1</v>
      </c>
      <c r="BY52" s="73" t="b">
        <v>0</v>
      </c>
      <c r="CA52" t="s">
        <v>243</v>
      </c>
      <c r="CB52">
        <v>1</v>
      </c>
      <c r="CC52" s="76">
        <v>1500</v>
      </c>
      <c r="CD52">
        <v>10</v>
      </c>
      <c r="CE52">
        <f ca="1">INDIRECT(ADDRESS(11+(MATCH(RIGHT(Table11[[#This Row],[spawner_sku]],LEN(Table11[[#This Row],[spawner_sku]])-FIND("/",Table11[[#This Row],[spawner_sku]])),Table1[Entity Prefab],0)),10,1,1,"Entities"))</f>
        <v>130</v>
      </c>
      <c r="CF52">
        <f ca="1">ROUND((Table11[[#This Row],[XP]]*Table11[[#This Row],[entity_spawned (AVG)]])*(Table11[[#This Row],[activating_chance]]/100),0)</f>
        <v>13</v>
      </c>
      <c r="CG52" s="73" t="s">
        <v>344</v>
      </c>
      <c r="CI52" t="s">
        <v>228</v>
      </c>
      <c r="CJ52">
        <v>11</v>
      </c>
      <c r="CK52" s="76">
        <v>280</v>
      </c>
      <c r="CL52" s="76">
        <v>80</v>
      </c>
      <c r="CM52">
        <f ca="1">INDIRECT(ADDRESS(11+(MATCH(RIGHT(Table12[[#This Row],[spawner_sku]],LEN(Table12[[#This Row],[spawner_sku]])-FIND("/",Table12[[#This Row],[spawner_sku]])),Table1[Entity Prefab],0)),10,1,1,"Entities"))</f>
        <v>25</v>
      </c>
      <c r="CN52">
        <f ca="1">ROUND((Table12[[#This Row],[XP]]*Table12[[#This Row],[entity_spawned (AVG)]])*(Table12[[#This Row],[activating_chance]]/100),0)</f>
        <v>220</v>
      </c>
      <c r="CO52" s="73" t="s">
        <v>343</v>
      </c>
      <c r="CQ52" t="s">
        <v>235</v>
      </c>
      <c r="CR52">
        <v>1</v>
      </c>
      <c r="CS52" s="76">
        <v>340</v>
      </c>
      <c r="CT52" s="76">
        <v>100</v>
      </c>
      <c r="CU52">
        <f ca="1">INDIRECT(ADDRESS(11+(MATCH(RIGHT(Table13[[#This Row],[spawner_sku]],LEN(Table13[[#This Row],[spawner_sku]])-FIND("/",Table13[[#This Row],[spawner_sku]])),Table1[Entity Prefab],0)),10,1,1,"Entities"))</f>
        <v>263</v>
      </c>
      <c r="CV52">
        <f ca="1">ROUND((Table13[[#This Row],[XP]]*Table13[[#This Row],[entity_spawned (AVG)]])*(Table13[[#This Row],[activating_chance]]/100),0)</f>
        <v>263</v>
      </c>
      <c r="CW52" s="73" t="s">
        <v>344</v>
      </c>
      <c r="CY52" t="s">
        <v>247</v>
      </c>
      <c r="CZ52">
        <v>1</v>
      </c>
      <c r="DA52" s="76">
        <v>500</v>
      </c>
      <c r="DB52" s="76">
        <v>75</v>
      </c>
      <c r="DC52">
        <f ca="1">INDIRECT(ADDRESS(11+(MATCH(RIGHT(Table14[[#This Row],[spawner_sku]],LEN(Table14[[#This Row],[spawner_sku]])-FIND("/",Table14[[#This Row],[spawner_sku]])),Table1[Entity Prefab],0)),10,1,1,"Entities"))</f>
        <v>75</v>
      </c>
      <c r="DD52">
        <f ca="1">ROUND((Table14[[#This Row],[XP]]*Table14[[#This Row],[entity_spawned (AVG)]])*(Table14[[#This Row],[activating_chance]]/100),0)</f>
        <v>56</v>
      </c>
      <c r="DE52" s="73" t="s">
        <v>343</v>
      </c>
      <c r="DG52" t="s">
        <v>228</v>
      </c>
      <c r="DH52">
        <v>4</v>
      </c>
      <c r="DI52" s="76">
        <v>120</v>
      </c>
      <c r="DJ52" s="76">
        <v>100</v>
      </c>
      <c r="DK52" s="115">
        <f ca="1">INDIRECT(ADDRESS(11+(MATCH(RIGHT(Table18[[#This Row],[spawner_sku]],LEN(Table18[[#This Row],[spawner_sku]])-FIND("/",Table18[[#This Row],[spawner_sku]])),Table1[Entity Prefab],0)),10,1,1,"Entities"))</f>
        <v>25</v>
      </c>
      <c r="DL52" s="115">
        <f ca="1">ROUND((Table18[[#This Row],[XP]]*Table18[[#This Row],[entity_spawned (AVG)]])*(Table18[[#This Row],[activating_chance]]/100),0)</f>
        <v>100</v>
      </c>
      <c r="DM52" t="s">
        <v>343</v>
      </c>
      <c r="DO52" t="s">
        <v>228</v>
      </c>
      <c r="DP52">
        <v>3</v>
      </c>
      <c r="DQ52" s="76">
        <v>100</v>
      </c>
      <c r="DR52" s="76">
        <v>100</v>
      </c>
      <c r="DS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2">
        <f ca="1">ROUND((Table1820[[#This Row],[XP]]*Table1820[[#This Row],[entity_spawned (AVG)]])*(Table1820[[#This Row],[activating_chance]]/100),0)</f>
        <v>75</v>
      </c>
      <c r="DU52" t="s">
        <v>343</v>
      </c>
    </row>
    <row r="53" spans="2:125" x14ac:dyDescent="0.25">
      <c r="B53" s="74" t="s">
        <v>229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6">
        <v>1</v>
      </c>
      <c r="J53" s="76">
        <v>2</v>
      </c>
      <c r="K53" s="73" t="b">
        <v>0</v>
      </c>
      <c r="M53" t="s">
        <v>229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6">
        <v>1</v>
      </c>
      <c r="U53" s="76">
        <v>3</v>
      </c>
      <c r="V53" t="b">
        <v>0</v>
      </c>
      <c r="W53" s="73"/>
      <c r="X53" t="s">
        <v>446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229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229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228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229</v>
      </c>
      <c r="BQ53">
        <v>5</v>
      </c>
      <c r="BR53">
        <v>200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125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5</v>
      </c>
      <c r="BX53" s="73">
        <v>5</v>
      </c>
      <c r="BY53" s="73" t="b">
        <v>1</v>
      </c>
      <c r="CA53" t="s">
        <v>243</v>
      </c>
      <c r="CB53">
        <v>1</v>
      </c>
      <c r="CC53" s="76">
        <v>1500</v>
      </c>
      <c r="CD53">
        <v>100</v>
      </c>
      <c r="CE53">
        <f ca="1">INDIRECT(ADDRESS(11+(MATCH(RIGHT(Table11[[#This Row],[spawner_sku]],LEN(Table11[[#This Row],[spawner_sku]])-FIND("/",Table11[[#This Row],[spawner_sku]])),Table1[Entity Prefab],0)),10,1,1,"Entities"))</f>
        <v>130</v>
      </c>
      <c r="CF53">
        <f ca="1">ROUND((Table11[[#This Row],[XP]]*Table11[[#This Row],[entity_spawned (AVG)]])*(Table11[[#This Row],[activating_chance]]/100),0)</f>
        <v>130</v>
      </c>
      <c r="CG53" s="73" t="s">
        <v>344</v>
      </c>
      <c r="CI53" t="s">
        <v>453</v>
      </c>
      <c r="CJ53">
        <v>1</v>
      </c>
      <c r="CK53" s="76">
        <v>280</v>
      </c>
      <c r="CL53" s="76">
        <v>100</v>
      </c>
      <c r="CM53">
        <f ca="1">INDIRECT(ADDRESS(11+(MATCH(RIGHT(Table12[[#This Row],[spawner_sku]],LEN(Table12[[#This Row],[spawner_sku]])-FIND("/",Table12[[#This Row],[spawner_sku]])),Table1[Entity Prefab],0)),10,1,1,"Entities"))</f>
        <v>70</v>
      </c>
      <c r="CN53">
        <f ca="1">ROUND((Table12[[#This Row],[XP]]*Table12[[#This Row],[entity_spawned (AVG)]])*(Table12[[#This Row],[activating_chance]]/100),0)</f>
        <v>70</v>
      </c>
      <c r="CO53" s="73" t="s">
        <v>344</v>
      </c>
      <c r="CQ53" t="s">
        <v>235</v>
      </c>
      <c r="CR53">
        <v>1</v>
      </c>
      <c r="CS53" s="76">
        <v>340</v>
      </c>
      <c r="CT53" s="76">
        <v>100</v>
      </c>
      <c r="CU53">
        <f ca="1">INDIRECT(ADDRESS(11+(MATCH(RIGHT(Table13[[#This Row],[spawner_sku]],LEN(Table13[[#This Row],[spawner_sku]])-FIND("/",Table13[[#This Row],[spawner_sku]])),Table1[Entity Prefab],0)),10,1,1,"Entities"))</f>
        <v>263</v>
      </c>
      <c r="CV53">
        <f ca="1">ROUND((Table13[[#This Row],[XP]]*Table13[[#This Row],[entity_spawned (AVG)]])*(Table13[[#This Row],[activating_chance]]/100),0)</f>
        <v>263</v>
      </c>
      <c r="CW53" s="73" t="s">
        <v>344</v>
      </c>
      <c r="CY53" t="s">
        <v>247</v>
      </c>
      <c r="CZ53">
        <v>1</v>
      </c>
      <c r="DA53" s="76">
        <v>500</v>
      </c>
      <c r="DB53" s="76">
        <v>100</v>
      </c>
      <c r="DC53">
        <f ca="1">INDIRECT(ADDRESS(11+(MATCH(RIGHT(Table14[[#This Row],[spawner_sku]],LEN(Table14[[#This Row],[spawner_sku]])-FIND("/",Table14[[#This Row],[spawner_sku]])),Table1[Entity Prefab],0)),10,1,1,"Entities"))</f>
        <v>75</v>
      </c>
      <c r="DD53">
        <f ca="1">ROUND((Table14[[#This Row],[XP]]*Table14[[#This Row],[entity_spawned (AVG)]])*(Table14[[#This Row],[activating_chance]]/100),0)</f>
        <v>75</v>
      </c>
      <c r="DE53" s="73" t="s">
        <v>343</v>
      </c>
      <c r="DG53" t="s">
        <v>228</v>
      </c>
      <c r="DH53">
        <v>2</v>
      </c>
      <c r="DI53" s="76">
        <v>140</v>
      </c>
      <c r="DJ53" s="76">
        <v>30</v>
      </c>
      <c r="DK53" s="115">
        <f ca="1">INDIRECT(ADDRESS(11+(MATCH(RIGHT(Table18[[#This Row],[spawner_sku]],LEN(Table18[[#This Row],[spawner_sku]])-FIND("/",Table18[[#This Row],[spawner_sku]])),Table1[Entity Prefab],0)),10,1,1,"Entities"))</f>
        <v>25</v>
      </c>
      <c r="DL53" s="115">
        <f ca="1">ROUND((Table18[[#This Row],[XP]]*Table18[[#This Row],[entity_spawned (AVG)]])*(Table18[[#This Row],[activating_chance]]/100),0)</f>
        <v>15</v>
      </c>
      <c r="DM53" t="s">
        <v>343</v>
      </c>
      <c r="DO53" t="s">
        <v>228</v>
      </c>
      <c r="DP53">
        <v>2</v>
      </c>
      <c r="DQ53" s="76">
        <v>280</v>
      </c>
      <c r="DR53" s="76">
        <v>100</v>
      </c>
      <c r="DS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3">
        <f ca="1">ROUND((Table1820[[#This Row],[XP]]*Table1820[[#This Row],[entity_spawned (AVG)]])*(Table1820[[#This Row],[activating_chance]]/100),0)</f>
        <v>50</v>
      </c>
      <c r="DU53" t="s">
        <v>343</v>
      </c>
    </row>
    <row r="54" spans="2:125" x14ac:dyDescent="0.25">
      <c r="B54" s="74" t="s">
        <v>229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6">
        <v>5</v>
      </c>
      <c r="J54" s="76">
        <v>10</v>
      </c>
      <c r="K54" s="73" t="b">
        <v>1</v>
      </c>
      <c r="M54" t="s">
        <v>229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6">
        <v>1</v>
      </c>
      <c r="U54" s="76">
        <v>3</v>
      </c>
      <c r="V54" t="b">
        <v>0</v>
      </c>
      <c r="W54" s="73"/>
      <c r="X54" t="s">
        <v>446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229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396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228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229</v>
      </c>
      <c r="BQ54">
        <v>1</v>
      </c>
      <c r="BR54">
        <v>100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1</v>
      </c>
      <c r="BY54" s="73" t="b">
        <v>0</v>
      </c>
      <c r="CA54" t="s">
        <v>243</v>
      </c>
      <c r="CB54">
        <v>1</v>
      </c>
      <c r="CC54" s="76">
        <v>1500</v>
      </c>
      <c r="CD54">
        <v>100</v>
      </c>
      <c r="CE54">
        <f ca="1">INDIRECT(ADDRESS(11+(MATCH(RIGHT(Table11[[#This Row],[spawner_sku]],LEN(Table11[[#This Row],[spawner_sku]])-FIND("/",Table11[[#This Row],[spawner_sku]])),Table1[Entity Prefab],0)),10,1,1,"Entities"))</f>
        <v>130</v>
      </c>
      <c r="CF54">
        <f ca="1">ROUND((Table11[[#This Row],[XP]]*Table11[[#This Row],[entity_spawned (AVG)]])*(Table11[[#This Row],[activating_chance]]/100),0)</f>
        <v>130</v>
      </c>
      <c r="CG54" s="73" t="s">
        <v>344</v>
      </c>
      <c r="CI54" t="s">
        <v>453</v>
      </c>
      <c r="CJ54">
        <v>2</v>
      </c>
      <c r="CK54" s="76">
        <v>280</v>
      </c>
      <c r="CL54" s="76">
        <v>100</v>
      </c>
      <c r="CM54">
        <f ca="1">INDIRECT(ADDRESS(11+(MATCH(RIGHT(Table12[[#This Row],[spawner_sku]],LEN(Table12[[#This Row],[spawner_sku]])-FIND("/",Table12[[#This Row],[spawner_sku]])),Table1[Entity Prefab],0)),10,1,1,"Entities"))</f>
        <v>70</v>
      </c>
      <c r="CN54">
        <f ca="1">ROUND((Table12[[#This Row],[XP]]*Table12[[#This Row],[entity_spawned (AVG)]])*(Table12[[#This Row],[activating_chance]]/100),0)</f>
        <v>140</v>
      </c>
      <c r="CO54" s="73" t="s">
        <v>344</v>
      </c>
      <c r="CQ54" t="s">
        <v>235</v>
      </c>
      <c r="CR54">
        <v>1</v>
      </c>
      <c r="CS54" s="76">
        <v>340</v>
      </c>
      <c r="CT54" s="76">
        <v>100</v>
      </c>
      <c r="CU54">
        <f ca="1">INDIRECT(ADDRESS(11+(MATCH(RIGHT(Table13[[#This Row],[spawner_sku]],LEN(Table13[[#This Row],[spawner_sku]])-FIND("/",Table13[[#This Row],[spawner_sku]])),Table1[Entity Prefab],0)),10,1,1,"Entities"))</f>
        <v>263</v>
      </c>
      <c r="CV54">
        <f ca="1">ROUND((Table13[[#This Row],[XP]]*Table13[[#This Row],[entity_spawned (AVG)]])*(Table13[[#This Row],[activating_chance]]/100),0)</f>
        <v>263</v>
      </c>
      <c r="CW54" s="73" t="s">
        <v>344</v>
      </c>
      <c r="CY54" t="s">
        <v>247</v>
      </c>
      <c r="CZ54">
        <v>1</v>
      </c>
      <c r="DA54" s="76">
        <v>500</v>
      </c>
      <c r="DB54" s="76">
        <v>100</v>
      </c>
      <c r="DC54">
        <f ca="1">INDIRECT(ADDRESS(11+(MATCH(RIGHT(Table14[[#This Row],[spawner_sku]],LEN(Table14[[#This Row],[spawner_sku]])-FIND("/",Table14[[#This Row],[spawner_sku]])),Table1[Entity Prefab],0)),10,1,1,"Entities"))</f>
        <v>75</v>
      </c>
      <c r="DD54">
        <f ca="1">ROUND((Table14[[#This Row],[XP]]*Table14[[#This Row],[entity_spawned (AVG)]])*(Table14[[#This Row],[activating_chance]]/100),0)</f>
        <v>75</v>
      </c>
      <c r="DE54" s="73" t="s">
        <v>343</v>
      </c>
      <c r="DG54" t="s">
        <v>228</v>
      </c>
      <c r="DH54">
        <v>3</v>
      </c>
      <c r="DI54" s="76">
        <v>140</v>
      </c>
      <c r="DJ54" s="76">
        <v>100</v>
      </c>
      <c r="DK54" s="115">
        <f ca="1">INDIRECT(ADDRESS(11+(MATCH(RIGHT(Table18[[#This Row],[spawner_sku]],LEN(Table18[[#This Row],[spawner_sku]])-FIND("/",Table18[[#This Row],[spawner_sku]])),Table1[Entity Prefab],0)),10,1,1,"Entities"))</f>
        <v>25</v>
      </c>
      <c r="DL54" s="115">
        <f ca="1">ROUND((Table18[[#This Row],[XP]]*Table18[[#This Row],[entity_spawned (AVG)]])*(Table18[[#This Row],[activating_chance]]/100),0)</f>
        <v>75</v>
      </c>
      <c r="DM54" t="s">
        <v>343</v>
      </c>
      <c r="DO54" t="s">
        <v>228</v>
      </c>
      <c r="DP54">
        <v>16</v>
      </c>
      <c r="DQ54" s="76">
        <v>180</v>
      </c>
      <c r="DR54" s="76">
        <v>100</v>
      </c>
      <c r="DS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4">
        <f ca="1">ROUND((Table1820[[#This Row],[XP]]*Table1820[[#This Row],[entity_spawned (AVG)]])*(Table1820[[#This Row],[activating_chance]]/100),0)</f>
        <v>400</v>
      </c>
      <c r="DU54" t="s">
        <v>343</v>
      </c>
    </row>
    <row r="55" spans="2:125" x14ac:dyDescent="0.25">
      <c r="B55" s="74" t="s">
        <v>229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6">
        <v>1</v>
      </c>
      <c r="J55" s="76">
        <v>1</v>
      </c>
      <c r="K55" s="73" t="b">
        <v>0</v>
      </c>
      <c r="M55" t="s">
        <v>229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6">
        <v>5</v>
      </c>
      <c r="U55" s="76">
        <v>7</v>
      </c>
      <c r="V55" t="b">
        <v>1</v>
      </c>
      <c r="W55" s="73"/>
      <c r="X55" t="s">
        <v>446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229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396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228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229</v>
      </c>
      <c r="BQ55">
        <v>5</v>
      </c>
      <c r="BR55">
        <v>220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125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5</v>
      </c>
      <c r="BX55" s="73">
        <v>5</v>
      </c>
      <c r="BY55" s="73" t="b">
        <v>1</v>
      </c>
      <c r="CA55" t="s">
        <v>243</v>
      </c>
      <c r="CB55">
        <v>1</v>
      </c>
      <c r="CC55" s="76">
        <v>1500</v>
      </c>
      <c r="CD55">
        <v>100</v>
      </c>
      <c r="CE55">
        <f ca="1">INDIRECT(ADDRESS(11+(MATCH(RIGHT(Table11[[#This Row],[spawner_sku]],LEN(Table11[[#This Row],[spawner_sku]])-FIND("/",Table11[[#This Row],[spawner_sku]])),Table1[Entity Prefab],0)),10,1,1,"Entities"))</f>
        <v>130</v>
      </c>
      <c r="CF55">
        <f ca="1">ROUND((Table11[[#This Row],[XP]]*Table11[[#This Row],[entity_spawned (AVG)]])*(Table11[[#This Row],[activating_chance]]/100),0)</f>
        <v>130</v>
      </c>
      <c r="CG55" s="73" t="s">
        <v>344</v>
      </c>
      <c r="CI55" t="s">
        <v>473</v>
      </c>
      <c r="CJ55">
        <v>1</v>
      </c>
      <c r="CK55" s="76">
        <v>280</v>
      </c>
      <c r="CL55" s="76">
        <v>100</v>
      </c>
      <c r="CM55">
        <f ca="1">INDIRECT(ADDRESS(11+(MATCH(RIGHT(Table12[[#This Row],[spawner_sku]],LEN(Table12[[#This Row],[spawner_sku]])-FIND("/",Table12[[#This Row],[spawner_sku]])),Table1[Entity Prefab],0)),10,1,1,"Entities"))</f>
        <v>143</v>
      </c>
      <c r="CN55">
        <f ca="1">ROUND((Table12[[#This Row],[XP]]*Table12[[#This Row],[entity_spawned (AVG)]])*(Table12[[#This Row],[activating_chance]]/100),0)</f>
        <v>143</v>
      </c>
      <c r="CO55" s="73" t="s">
        <v>344</v>
      </c>
      <c r="CQ55" t="s">
        <v>235</v>
      </c>
      <c r="CR55">
        <v>1</v>
      </c>
      <c r="CS55" s="76">
        <v>340</v>
      </c>
      <c r="CT55" s="76">
        <v>100</v>
      </c>
      <c r="CU55">
        <f ca="1">INDIRECT(ADDRESS(11+(MATCH(RIGHT(Table13[[#This Row],[spawner_sku]],LEN(Table13[[#This Row],[spawner_sku]])-FIND("/",Table13[[#This Row],[spawner_sku]])),Table1[Entity Prefab],0)),10,1,1,"Entities"))</f>
        <v>263</v>
      </c>
      <c r="CV55">
        <f ca="1">ROUND((Table13[[#This Row],[XP]]*Table13[[#This Row],[entity_spawned (AVG)]])*(Table13[[#This Row],[activating_chance]]/100),0)</f>
        <v>263</v>
      </c>
      <c r="CW55" s="73" t="s">
        <v>344</v>
      </c>
      <c r="CY55" t="s">
        <v>247</v>
      </c>
      <c r="CZ55">
        <v>1</v>
      </c>
      <c r="DA55" s="76">
        <v>500</v>
      </c>
      <c r="DB55" s="76">
        <v>75</v>
      </c>
      <c r="DC55">
        <f ca="1">INDIRECT(ADDRESS(11+(MATCH(RIGHT(Table14[[#This Row],[spawner_sku]],LEN(Table14[[#This Row],[spawner_sku]])-FIND("/",Table14[[#This Row],[spawner_sku]])),Table1[Entity Prefab],0)),10,1,1,"Entities"))</f>
        <v>75</v>
      </c>
      <c r="DD55">
        <f ca="1">ROUND((Table14[[#This Row],[XP]]*Table14[[#This Row],[entity_spawned (AVG)]])*(Table14[[#This Row],[activating_chance]]/100),0)</f>
        <v>56</v>
      </c>
      <c r="DE55" s="73" t="s">
        <v>343</v>
      </c>
      <c r="DG55" t="s">
        <v>228</v>
      </c>
      <c r="DH55">
        <v>10</v>
      </c>
      <c r="DI55" s="76">
        <v>160</v>
      </c>
      <c r="DJ55" s="76">
        <v>100</v>
      </c>
      <c r="DK55" s="115">
        <f ca="1">INDIRECT(ADDRESS(11+(MATCH(RIGHT(Table18[[#This Row],[spawner_sku]],LEN(Table18[[#This Row],[spawner_sku]])-FIND("/",Table18[[#This Row],[spawner_sku]])),Table1[Entity Prefab],0)),10,1,1,"Entities"))</f>
        <v>25</v>
      </c>
      <c r="DL55" s="115">
        <f ca="1">ROUND((Table18[[#This Row],[XP]]*Table18[[#This Row],[entity_spawned (AVG)]])*(Table18[[#This Row],[activating_chance]]/100),0)</f>
        <v>250</v>
      </c>
      <c r="DM55" t="s">
        <v>343</v>
      </c>
      <c r="DO55" t="s">
        <v>228</v>
      </c>
      <c r="DP55">
        <v>9</v>
      </c>
      <c r="DQ55" s="76">
        <v>160</v>
      </c>
      <c r="DR55" s="76">
        <v>100</v>
      </c>
      <c r="DS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5">
        <f ca="1">ROUND((Table1820[[#This Row],[XP]]*Table1820[[#This Row],[entity_spawned (AVG)]])*(Table1820[[#This Row],[activating_chance]]/100),0)</f>
        <v>225</v>
      </c>
      <c r="DU55" t="s">
        <v>343</v>
      </c>
    </row>
    <row r="56" spans="2:125" x14ac:dyDescent="0.25">
      <c r="B56" s="74" t="s">
        <v>229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6">
        <v>5</v>
      </c>
      <c r="J56" s="76">
        <v>7</v>
      </c>
      <c r="K56" s="73" t="b">
        <v>1</v>
      </c>
      <c r="M56" t="s">
        <v>229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6">
        <v>1</v>
      </c>
      <c r="U56" s="76">
        <v>2</v>
      </c>
      <c r="V56" t="b">
        <v>0</v>
      </c>
      <c r="W56" s="73"/>
      <c r="X56" t="s">
        <v>446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229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396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228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246</v>
      </c>
      <c r="BQ56">
        <v>1</v>
      </c>
      <c r="BR56">
        <v>130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1</v>
      </c>
      <c r="BX56" s="73">
        <v>2</v>
      </c>
      <c r="BY56" s="73" t="b">
        <v>0</v>
      </c>
      <c r="CA56" t="s">
        <v>243</v>
      </c>
      <c r="CB56">
        <v>1</v>
      </c>
      <c r="CC56" s="76">
        <v>1500</v>
      </c>
      <c r="CD56">
        <v>100</v>
      </c>
      <c r="CE56">
        <f ca="1">INDIRECT(ADDRESS(11+(MATCH(RIGHT(Table11[[#This Row],[spawner_sku]],LEN(Table11[[#This Row],[spawner_sku]])-FIND("/",Table11[[#This Row],[spawner_sku]])),Table1[Entity Prefab],0)),10,1,1,"Entities"))</f>
        <v>130</v>
      </c>
      <c r="CF56">
        <f ca="1">ROUND((Table11[[#This Row],[XP]]*Table11[[#This Row],[entity_spawned (AVG)]])*(Table11[[#This Row],[activating_chance]]/100),0)</f>
        <v>130</v>
      </c>
      <c r="CG56" s="73" t="s">
        <v>344</v>
      </c>
      <c r="CI56" t="s">
        <v>227</v>
      </c>
      <c r="CJ56">
        <v>1</v>
      </c>
      <c r="CK56" s="76">
        <v>260</v>
      </c>
      <c r="CL56" s="76">
        <v>100</v>
      </c>
      <c r="CM56">
        <f ca="1">INDIRECT(ADDRESS(11+(MATCH(RIGHT(Table12[[#This Row],[spawner_sku]],LEN(Table12[[#This Row],[spawner_sku]])-FIND("/",Table12[[#This Row],[spawner_sku]])),Table1[Entity Prefab],0)),10,1,1,"Entities"))</f>
        <v>55</v>
      </c>
      <c r="CN56">
        <f ca="1">ROUND((Table12[[#This Row],[XP]]*Table12[[#This Row],[entity_spawned (AVG)]])*(Table12[[#This Row],[activating_chance]]/100),0)</f>
        <v>55</v>
      </c>
      <c r="CO56" s="73" t="s">
        <v>344</v>
      </c>
      <c r="CQ56" t="s">
        <v>403</v>
      </c>
      <c r="CR56">
        <v>1</v>
      </c>
      <c r="CS56" s="76">
        <v>340</v>
      </c>
      <c r="CT56" s="76">
        <v>100</v>
      </c>
      <c r="CU56">
        <f ca="1">INDIRECT(ADDRESS(11+(MATCH(RIGHT(Table13[[#This Row],[spawner_sku]],LEN(Table13[[#This Row],[spawner_sku]])-FIND("/",Table13[[#This Row],[spawner_sku]])),Table1[Entity Prefab],0)),10,1,1,"Entities"))</f>
        <v>263</v>
      </c>
      <c r="CV56">
        <f ca="1">ROUND((Table13[[#This Row],[XP]]*Table13[[#This Row],[entity_spawned (AVG)]])*(Table13[[#This Row],[activating_chance]]/100),0)</f>
        <v>263</v>
      </c>
      <c r="CW56" s="73" t="s">
        <v>344</v>
      </c>
      <c r="CY56" t="s">
        <v>247</v>
      </c>
      <c r="CZ56">
        <v>1</v>
      </c>
      <c r="DA56" s="76">
        <v>500</v>
      </c>
      <c r="DB56" s="76">
        <v>100</v>
      </c>
      <c r="DC56">
        <f ca="1">INDIRECT(ADDRESS(11+(MATCH(RIGHT(Table14[[#This Row],[spawner_sku]],LEN(Table14[[#This Row],[spawner_sku]])-FIND("/",Table14[[#This Row],[spawner_sku]])),Table1[Entity Prefab],0)),10,1,1,"Entities"))</f>
        <v>75</v>
      </c>
      <c r="DD56">
        <f ca="1">ROUND((Table14[[#This Row],[XP]]*Table14[[#This Row],[entity_spawned (AVG)]])*(Table14[[#This Row],[activating_chance]]/100),0)</f>
        <v>75</v>
      </c>
      <c r="DE56" s="73" t="s">
        <v>343</v>
      </c>
      <c r="DG56" t="s">
        <v>228</v>
      </c>
      <c r="DH56">
        <v>3</v>
      </c>
      <c r="DI56" s="76">
        <v>140</v>
      </c>
      <c r="DJ56" s="76">
        <v>30</v>
      </c>
      <c r="DK56" s="115">
        <f ca="1">INDIRECT(ADDRESS(11+(MATCH(RIGHT(Table18[[#This Row],[spawner_sku]],LEN(Table18[[#This Row],[spawner_sku]])-FIND("/",Table18[[#This Row],[spawner_sku]])),Table1[Entity Prefab],0)),10,1,1,"Entities"))</f>
        <v>25</v>
      </c>
      <c r="DL56" s="115">
        <f ca="1">ROUND((Table18[[#This Row],[XP]]*Table18[[#This Row],[entity_spawned (AVG)]])*(Table18[[#This Row],[activating_chance]]/100),0)</f>
        <v>23</v>
      </c>
      <c r="DM56" t="s">
        <v>343</v>
      </c>
      <c r="DO56" t="s">
        <v>228</v>
      </c>
      <c r="DP56">
        <v>2</v>
      </c>
      <c r="DQ56" s="76">
        <v>140</v>
      </c>
      <c r="DR56" s="76">
        <v>100</v>
      </c>
      <c r="DS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6">
        <f ca="1">ROUND((Table1820[[#This Row],[XP]]*Table1820[[#This Row],[entity_spawned (AVG)]])*(Table1820[[#This Row],[activating_chance]]/100),0)</f>
        <v>50</v>
      </c>
      <c r="DU56" t="s">
        <v>343</v>
      </c>
    </row>
    <row r="57" spans="2:125" x14ac:dyDescent="0.25">
      <c r="B57" s="74" t="s">
        <v>229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6">
        <v>1</v>
      </c>
      <c r="J57" s="76">
        <v>3</v>
      </c>
      <c r="K57" s="73" t="b">
        <v>0</v>
      </c>
      <c r="M57" t="s">
        <v>229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6">
        <v>3</v>
      </c>
      <c r="U57" s="76">
        <v>4</v>
      </c>
      <c r="V57" t="b">
        <v>0</v>
      </c>
      <c r="W57" s="73"/>
      <c r="X57" t="s">
        <v>446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229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396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396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258</v>
      </c>
      <c r="BQ57">
        <v>1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7" s="76">
        <f ca="1">ROUND((Table61011[[#This Row],[XP]]*Table61011[[#This Row],[entity_spawned (AVG)]])*(Table61011[[#This Row],[activating_chance]]/100),0)</f>
        <v>50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1</v>
      </c>
      <c r="BX57" s="73">
        <v>1</v>
      </c>
      <c r="BY57" s="73" t="b">
        <v>0</v>
      </c>
      <c r="CA57" t="s">
        <v>243</v>
      </c>
      <c r="CB57">
        <v>1</v>
      </c>
      <c r="CC57" s="76">
        <v>1500</v>
      </c>
      <c r="CD57">
        <v>100</v>
      </c>
      <c r="CE57">
        <f ca="1">INDIRECT(ADDRESS(11+(MATCH(RIGHT(Table11[[#This Row],[spawner_sku]],LEN(Table11[[#This Row],[spawner_sku]])-FIND("/",Table11[[#This Row],[spawner_sku]])),Table1[Entity Prefab],0)),10,1,1,"Entities"))</f>
        <v>130</v>
      </c>
      <c r="CF57">
        <f ca="1">ROUND((Table11[[#This Row],[XP]]*Table11[[#This Row],[entity_spawned (AVG)]])*(Table11[[#This Row],[activating_chance]]/100),0)</f>
        <v>130</v>
      </c>
      <c r="CG57" s="73" t="s">
        <v>344</v>
      </c>
      <c r="CI57" t="s">
        <v>227</v>
      </c>
      <c r="CJ57">
        <v>1</v>
      </c>
      <c r="CK57" s="76">
        <v>260</v>
      </c>
      <c r="CL57" s="76">
        <v>80</v>
      </c>
      <c r="CM57">
        <f ca="1">INDIRECT(ADDRESS(11+(MATCH(RIGHT(Table12[[#This Row],[spawner_sku]],LEN(Table12[[#This Row],[spawner_sku]])-FIND("/",Table12[[#This Row],[spawner_sku]])),Table1[Entity Prefab],0)),10,1,1,"Entities"))</f>
        <v>55</v>
      </c>
      <c r="CN57">
        <f ca="1">ROUND((Table12[[#This Row],[XP]]*Table12[[#This Row],[entity_spawned (AVG)]])*(Table12[[#This Row],[activating_chance]]/100),0)</f>
        <v>44</v>
      </c>
      <c r="CO57" s="73" t="s">
        <v>344</v>
      </c>
      <c r="CQ57" t="s">
        <v>403</v>
      </c>
      <c r="CR57">
        <v>1</v>
      </c>
      <c r="CS57" s="76">
        <v>340</v>
      </c>
      <c r="CT57" s="76">
        <v>100</v>
      </c>
      <c r="CU57">
        <f ca="1">INDIRECT(ADDRESS(11+(MATCH(RIGHT(Table13[[#This Row],[spawner_sku]],LEN(Table13[[#This Row],[spawner_sku]])-FIND("/",Table13[[#This Row],[spawner_sku]])),Table1[Entity Prefab],0)),10,1,1,"Entities"))</f>
        <v>263</v>
      </c>
      <c r="CV57">
        <f ca="1">ROUND((Table13[[#This Row],[XP]]*Table13[[#This Row],[entity_spawned (AVG)]])*(Table13[[#This Row],[activating_chance]]/100),0)</f>
        <v>263</v>
      </c>
      <c r="CW57" s="73" t="s">
        <v>344</v>
      </c>
      <c r="CY57" t="s">
        <v>247</v>
      </c>
      <c r="CZ57">
        <v>1</v>
      </c>
      <c r="DA57" s="76">
        <v>500</v>
      </c>
      <c r="DB57" s="76">
        <v>100</v>
      </c>
      <c r="DC57">
        <f ca="1">INDIRECT(ADDRESS(11+(MATCH(RIGHT(Table14[[#This Row],[spawner_sku]],LEN(Table14[[#This Row],[spawner_sku]])-FIND("/",Table14[[#This Row],[spawner_sku]])),Table1[Entity Prefab],0)),10,1,1,"Entities"))</f>
        <v>75</v>
      </c>
      <c r="DD57">
        <f ca="1">ROUND((Table14[[#This Row],[XP]]*Table14[[#This Row],[entity_spawned (AVG)]])*(Table14[[#This Row],[activating_chance]]/100),0)</f>
        <v>75</v>
      </c>
      <c r="DE57" s="73" t="s">
        <v>343</v>
      </c>
      <c r="DG57" t="s">
        <v>228</v>
      </c>
      <c r="DH57">
        <v>3</v>
      </c>
      <c r="DI57" s="76">
        <v>140</v>
      </c>
      <c r="DJ57" s="76">
        <v>100</v>
      </c>
      <c r="DK57" s="115">
        <f ca="1">INDIRECT(ADDRESS(11+(MATCH(RIGHT(Table18[[#This Row],[spawner_sku]],LEN(Table18[[#This Row],[spawner_sku]])-FIND("/",Table18[[#This Row],[spawner_sku]])),Table1[Entity Prefab],0)),10,1,1,"Entities"))</f>
        <v>25</v>
      </c>
      <c r="DL57" s="115">
        <f ca="1">ROUND((Table18[[#This Row],[XP]]*Table18[[#This Row],[entity_spawned (AVG)]])*(Table18[[#This Row],[activating_chance]]/100),0)</f>
        <v>75</v>
      </c>
      <c r="DM57" t="s">
        <v>343</v>
      </c>
      <c r="DO57" t="s">
        <v>228</v>
      </c>
      <c r="DP57">
        <v>2</v>
      </c>
      <c r="DQ57" s="76">
        <v>140</v>
      </c>
      <c r="DR57" s="76">
        <v>30</v>
      </c>
      <c r="DS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7">
        <f ca="1">ROUND((Table1820[[#This Row],[XP]]*Table1820[[#This Row],[entity_spawned (AVG)]])*(Table1820[[#This Row],[activating_chance]]/100),0)</f>
        <v>15</v>
      </c>
      <c r="DU57" t="s">
        <v>343</v>
      </c>
    </row>
    <row r="58" spans="2:125" x14ac:dyDescent="0.25">
      <c r="B58" s="74" t="s">
        <v>229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6">
        <v>1</v>
      </c>
      <c r="J58" s="76">
        <v>2</v>
      </c>
      <c r="K58" s="73" t="b">
        <v>0</v>
      </c>
      <c r="M58" t="s">
        <v>229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6">
        <v>1</v>
      </c>
      <c r="U58" s="76">
        <v>1</v>
      </c>
      <c r="V58" t="b">
        <v>0</v>
      </c>
      <c r="W58" s="73"/>
      <c r="X58" t="s">
        <v>446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229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396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396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232</v>
      </c>
      <c r="BQ58">
        <v>1</v>
      </c>
      <c r="BR58">
        <v>5000</v>
      </c>
      <c r="BS58">
        <v>75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8" s="76">
        <f ca="1">ROUND((Table61011[[#This Row],[XP]]*Table61011[[#This Row],[entity_spawned (AVG)]])*(Table61011[[#This Row],[activating_chance]]/100),0)</f>
        <v>56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1</v>
      </c>
      <c r="BX58" s="73">
        <v>1</v>
      </c>
      <c r="BY58" s="73" t="b">
        <v>0</v>
      </c>
      <c r="CA58" t="s">
        <v>243</v>
      </c>
      <c r="CB58">
        <v>1</v>
      </c>
      <c r="CC58" s="76">
        <v>1500</v>
      </c>
      <c r="CD58">
        <v>70</v>
      </c>
      <c r="CE58">
        <f ca="1">INDIRECT(ADDRESS(11+(MATCH(RIGHT(Table11[[#This Row],[spawner_sku]],LEN(Table11[[#This Row],[spawner_sku]])-FIND("/",Table11[[#This Row],[spawner_sku]])),Table1[Entity Prefab],0)),10,1,1,"Entities"))</f>
        <v>130</v>
      </c>
      <c r="CF58">
        <f ca="1">ROUND((Table11[[#This Row],[XP]]*Table11[[#This Row],[entity_spawned (AVG)]])*(Table11[[#This Row],[activating_chance]]/100),0)</f>
        <v>91</v>
      </c>
      <c r="CG58" s="73" t="s">
        <v>344</v>
      </c>
      <c r="CI58" t="s">
        <v>227</v>
      </c>
      <c r="CJ58">
        <v>2</v>
      </c>
      <c r="CK58" s="76">
        <v>260</v>
      </c>
      <c r="CL58" s="76">
        <v>80</v>
      </c>
      <c r="CM58">
        <f ca="1">INDIRECT(ADDRESS(11+(MATCH(RIGHT(Table12[[#This Row],[spawner_sku]],LEN(Table12[[#This Row],[spawner_sku]])-FIND("/",Table12[[#This Row],[spawner_sku]])),Table1[Entity Prefab],0)),10,1,1,"Entities"))</f>
        <v>55</v>
      </c>
      <c r="CN58">
        <f ca="1">ROUND((Table12[[#This Row],[XP]]*Table12[[#This Row],[entity_spawned (AVG)]])*(Table12[[#This Row],[activating_chance]]/100),0)</f>
        <v>88</v>
      </c>
      <c r="CO58" s="73" t="s">
        <v>344</v>
      </c>
      <c r="CQ58" t="s">
        <v>403</v>
      </c>
      <c r="CR58">
        <v>1</v>
      </c>
      <c r="CS58" s="76">
        <v>340</v>
      </c>
      <c r="CT58" s="76">
        <v>100</v>
      </c>
      <c r="CU58">
        <f ca="1">INDIRECT(ADDRESS(11+(MATCH(RIGHT(Table13[[#This Row],[spawner_sku]],LEN(Table13[[#This Row],[spawner_sku]])-FIND("/",Table13[[#This Row],[spawner_sku]])),Table1[Entity Prefab],0)),10,1,1,"Entities"))</f>
        <v>263</v>
      </c>
      <c r="CV58">
        <f ca="1">ROUND((Table13[[#This Row],[XP]]*Table13[[#This Row],[entity_spawned (AVG)]])*(Table13[[#This Row],[activating_chance]]/100),0)</f>
        <v>263</v>
      </c>
      <c r="CW58" s="73" t="s">
        <v>344</v>
      </c>
      <c r="CY58" t="s">
        <v>247</v>
      </c>
      <c r="CZ58">
        <v>1</v>
      </c>
      <c r="DA58" s="76">
        <v>500</v>
      </c>
      <c r="DB58" s="76">
        <v>100</v>
      </c>
      <c r="DC58">
        <f ca="1">INDIRECT(ADDRESS(11+(MATCH(RIGHT(Table14[[#This Row],[spawner_sku]],LEN(Table14[[#This Row],[spawner_sku]])-FIND("/",Table14[[#This Row],[spawner_sku]])),Table1[Entity Prefab],0)),10,1,1,"Entities"))</f>
        <v>75</v>
      </c>
      <c r="DD58">
        <f ca="1">ROUND((Table14[[#This Row],[XP]]*Table14[[#This Row],[entity_spawned (AVG)]])*(Table14[[#This Row],[activating_chance]]/100),0)</f>
        <v>75</v>
      </c>
      <c r="DE58" s="73" t="s">
        <v>343</v>
      </c>
      <c r="DG58" t="s">
        <v>228</v>
      </c>
      <c r="DH58">
        <v>3</v>
      </c>
      <c r="DI58" s="76">
        <v>140</v>
      </c>
      <c r="DJ58" s="76">
        <v>100</v>
      </c>
      <c r="DK58" s="115">
        <f ca="1">INDIRECT(ADDRESS(11+(MATCH(RIGHT(Table18[[#This Row],[spawner_sku]],LEN(Table18[[#This Row],[spawner_sku]])-FIND("/",Table18[[#This Row],[spawner_sku]])),Table1[Entity Prefab],0)),10,1,1,"Entities"))</f>
        <v>25</v>
      </c>
      <c r="DL58" s="115">
        <f ca="1">ROUND((Table18[[#This Row],[XP]]*Table18[[#This Row],[entity_spawned (AVG)]])*(Table18[[#This Row],[activating_chance]]/100),0)</f>
        <v>75</v>
      </c>
      <c r="DM58" t="s">
        <v>343</v>
      </c>
      <c r="DO58" t="s">
        <v>228</v>
      </c>
      <c r="DP58">
        <v>6</v>
      </c>
      <c r="DQ58" s="76">
        <v>160</v>
      </c>
      <c r="DR58" s="76">
        <v>70</v>
      </c>
      <c r="DS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8">
        <f ca="1">ROUND((Table1820[[#This Row],[XP]]*Table1820[[#This Row],[entity_spawned (AVG)]])*(Table1820[[#This Row],[activating_chance]]/100),0)</f>
        <v>105</v>
      </c>
      <c r="DU58" t="s">
        <v>343</v>
      </c>
    </row>
    <row r="59" spans="2:125" x14ac:dyDescent="0.25">
      <c r="B59" s="74" t="s">
        <v>229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6">
        <v>1</v>
      </c>
      <c r="J59" s="76">
        <v>1</v>
      </c>
      <c r="K59" s="73" t="b">
        <v>0</v>
      </c>
      <c r="M59" t="s">
        <v>229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6">
        <v>1</v>
      </c>
      <c r="U59" s="76">
        <v>3</v>
      </c>
      <c r="V59" t="b">
        <v>0</v>
      </c>
      <c r="W59" s="73"/>
      <c r="X59" t="s">
        <v>446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229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396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396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472</v>
      </c>
      <c r="BQ59">
        <v>1</v>
      </c>
      <c r="BR59">
        <v>260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59" s="76">
        <f ca="1">ROUND((Table61011[[#This Row],[XP]]*Table61011[[#This Row],[entity_spawned (AVG)]])*(Table61011[[#This Row],[activating_chance]]/100),0)</f>
        <v>105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9" s="73">
        <v>1</v>
      </c>
      <c r="BX59" s="73">
        <v>1</v>
      </c>
      <c r="BY59" s="73" t="b">
        <v>0</v>
      </c>
      <c r="CA59" t="s">
        <v>243</v>
      </c>
      <c r="CB59">
        <v>1</v>
      </c>
      <c r="CC59" s="76">
        <v>1500</v>
      </c>
      <c r="CD59">
        <v>100</v>
      </c>
      <c r="CE59">
        <f ca="1">INDIRECT(ADDRESS(11+(MATCH(RIGHT(Table11[[#This Row],[spawner_sku]],LEN(Table11[[#This Row],[spawner_sku]])-FIND("/",Table11[[#This Row],[spawner_sku]])),Table1[Entity Prefab],0)),10,1,1,"Entities"))</f>
        <v>130</v>
      </c>
      <c r="CF59">
        <f ca="1">ROUND((Table11[[#This Row],[XP]]*Table11[[#This Row],[entity_spawned (AVG)]])*(Table11[[#This Row],[activating_chance]]/100),0)</f>
        <v>130</v>
      </c>
      <c r="CG59" s="73" t="s">
        <v>344</v>
      </c>
      <c r="CI59" t="s">
        <v>227</v>
      </c>
      <c r="CJ59">
        <v>1</v>
      </c>
      <c r="CK59" s="76">
        <v>260</v>
      </c>
      <c r="CL59" s="76">
        <v>100</v>
      </c>
      <c r="CM59">
        <f ca="1">INDIRECT(ADDRESS(11+(MATCH(RIGHT(Table12[[#This Row],[spawner_sku]],LEN(Table12[[#This Row],[spawner_sku]])-FIND("/",Table12[[#This Row],[spawner_sku]])),Table1[Entity Prefab],0)),10,1,1,"Entities"))</f>
        <v>55</v>
      </c>
      <c r="CN59">
        <f ca="1">ROUND((Table12[[#This Row],[XP]]*Table12[[#This Row],[entity_spawned (AVG)]])*(Table12[[#This Row],[activating_chance]]/100),0)</f>
        <v>55</v>
      </c>
      <c r="CO59" s="73" t="s">
        <v>344</v>
      </c>
      <c r="CQ59" t="s">
        <v>403</v>
      </c>
      <c r="CR59">
        <v>1</v>
      </c>
      <c r="CS59" s="76">
        <v>340</v>
      </c>
      <c r="CT59" s="76">
        <v>100</v>
      </c>
      <c r="CU59">
        <f ca="1">INDIRECT(ADDRESS(11+(MATCH(RIGHT(Table13[[#This Row],[spawner_sku]],LEN(Table13[[#This Row],[spawner_sku]])-FIND("/",Table13[[#This Row],[spawner_sku]])),Table1[Entity Prefab],0)),10,1,1,"Entities"))</f>
        <v>263</v>
      </c>
      <c r="CV59">
        <f ca="1">ROUND((Table13[[#This Row],[XP]]*Table13[[#This Row],[entity_spawned (AVG)]])*(Table13[[#This Row],[activating_chance]]/100),0)</f>
        <v>263</v>
      </c>
      <c r="CW59" s="73" t="s">
        <v>344</v>
      </c>
      <c r="CY59" t="s">
        <v>247</v>
      </c>
      <c r="CZ59">
        <v>1</v>
      </c>
      <c r="DA59" s="76">
        <v>500</v>
      </c>
      <c r="DB59" s="76">
        <v>100</v>
      </c>
      <c r="DC59">
        <f ca="1">INDIRECT(ADDRESS(11+(MATCH(RIGHT(Table14[[#This Row],[spawner_sku]],LEN(Table14[[#This Row],[spawner_sku]])-FIND("/",Table14[[#This Row],[spawner_sku]])),Table1[Entity Prefab],0)),10,1,1,"Entities"))</f>
        <v>75</v>
      </c>
      <c r="DD59">
        <f ca="1">ROUND((Table14[[#This Row],[XP]]*Table14[[#This Row],[entity_spawned (AVG)]])*(Table14[[#This Row],[activating_chance]]/100),0)</f>
        <v>75</v>
      </c>
      <c r="DE59" s="73" t="s">
        <v>343</v>
      </c>
      <c r="DG59" t="s">
        <v>228</v>
      </c>
      <c r="DH59">
        <v>7</v>
      </c>
      <c r="DI59" s="76">
        <v>160</v>
      </c>
      <c r="DJ59" s="76">
        <v>100</v>
      </c>
      <c r="DK59" s="115">
        <f ca="1">INDIRECT(ADDRESS(11+(MATCH(RIGHT(Table18[[#This Row],[spawner_sku]],LEN(Table18[[#This Row],[spawner_sku]])-FIND("/",Table18[[#This Row],[spawner_sku]])),Table1[Entity Prefab],0)),10,1,1,"Entities"))</f>
        <v>25</v>
      </c>
      <c r="DL59" s="115">
        <f ca="1">ROUND((Table18[[#This Row],[XP]]*Table18[[#This Row],[entity_spawned (AVG)]])*(Table18[[#This Row],[activating_chance]]/100),0)</f>
        <v>175</v>
      </c>
      <c r="DM59" t="s">
        <v>343</v>
      </c>
      <c r="DO59" t="s">
        <v>228</v>
      </c>
      <c r="DP59">
        <v>3</v>
      </c>
      <c r="DQ59" s="76">
        <v>140</v>
      </c>
      <c r="DR59" s="76">
        <v>100</v>
      </c>
      <c r="DS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59">
        <f ca="1">ROUND((Table1820[[#This Row],[XP]]*Table1820[[#This Row],[entity_spawned (AVG)]])*(Table1820[[#This Row],[activating_chance]]/100),0)</f>
        <v>75</v>
      </c>
      <c r="DU59" t="s">
        <v>343</v>
      </c>
    </row>
    <row r="60" spans="2:125" x14ac:dyDescent="0.25">
      <c r="B60" s="74" t="s">
        <v>229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6">
        <v>2</v>
      </c>
      <c r="J60" s="76">
        <v>4</v>
      </c>
      <c r="K60" s="73" t="b">
        <v>0</v>
      </c>
      <c r="M60" t="s">
        <v>229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6">
        <v>1</v>
      </c>
      <c r="U60" s="76">
        <v>1</v>
      </c>
      <c r="V60" t="b">
        <v>0</v>
      </c>
      <c r="W60" s="73"/>
      <c r="X60" t="s">
        <v>446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229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396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396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237</v>
      </c>
      <c r="BQ60">
        <v>1</v>
      </c>
      <c r="BR60">
        <v>200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60" s="76">
        <f ca="1">ROUND((Table61011[[#This Row],[XP]]*Table61011[[#This Row],[entity_spawned (AVG)]])*(Table61011[[#This Row],[activating_chance]]/100),0)</f>
        <v>70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0" s="73">
        <v>1</v>
      </c>
      <c r="BX60" s="73">
        <v>1</v>
      </c>
      <c r="BY60" s="73" t="b">
        <v>0</v>
      </c>
      <c r="CA60" t="s">
        <v>243</v>
      </c>
      <c r="CB60">
        <v>1</v>
      </c>
      <c r="CC60" s="76">
        <v>1500</v>
      </c>
      <c r="CD60">
        <v>100</v>
      </c>
      <c r="CE60">
        <f ca="1">INDIRECT(ADDRESS(11+(MATCH(RIGHT(Table11[[#This Row],[spawner_sku]],LEN(Table11[[#This Row],[spawner_sku]])-FIND("/",Table11[[#This Row],[spawner_sku]])),Table1[Entity Prefab],0)),10,1,1,"Entities"))</f>
        <v>130</v>
      </c>
      <c r="CF60">
        <f ca="1">ROUND((Table11[[#This Row],[XP]]*Table11[[#This Row],[entity_spawned (AVG)]])*(Table11[[#This Row],[activating_chance]]/100),0)</f>
        <v>130</v>
      </c>
      <c r="CG60" s="73" t="s">
        <v>344</v>
      </c>
      <c r="CI60" t="s">
        <v>227</v>
      </c>
      <c r="CJ60">
        <v>1</v>
      </c>
      <c r="CK60" s="76">
        <v>260</v>
      </c>
      <c r="CL60" s="76">
        <v>100</v>
      </c>
      <c r="CM60">
        <f ca="1">INDIRECT(ADDRESS(11+(MATCH(RIGHT(Table12[[#This Row],[spawner_sku]],LEN(Table12[[#This Row],[spawner_sku]])-FIND("/",Table12[[#This Row],[spawner_sku]])),Table1[Entity Prefab],0)),10,1,1,"Entities"))</f>
        <v>55</v>
      </c>
      <c r="CN60">
        <f ca="1">ROUND((Table12[[#This Row],[XP]]*Table12[[#This Row],[entity_spawned (AVG)]])*(Table12[[#This Row],[activating_chance]]/100),0)</f>
        <v>55</v>
      </c>
      <c r="CO60" s="73" t="s">
        <v>344</v>
      </c>
      <c r="CQ60" t="s">
        <v>403</v>
      </c>
      <c r="CR60">
        <v>1</v>
      </c>
      <c r="CS60" s="76">
        <v>340</v>
      </c>
      <c r="CT60" s="76">
        <v>100</v>
      </c>
      <c r="CU60">
        <f ca="1">INDIRECT(ADDRESS(11+(MATCH(RIGHT(Table13[[#This Row],[spawner_sku]],LEN(Table13[[#This Row],[spawner_sku]])-FIND("/",Table13[[#This Row],[spawner_sku]])),Table1[Entity Prefab],0)),10,1,1,"Entities"))</f>
        <v>263</v>
      </c>
      <c r="CV60">
        <f ca="1">ROUND((Table13[[#This Row],[XP]]*Table13[[#This Row],[entity_spawned (AVG)]])*(Table13[[#This Row],[activating_chance]]/100),0)</f>
        <v>263</v>
      </c>
      <c r="CW60" s="73" t="s">
        <v>344</v>
      </c>
      <c r="CY60" t="s">
        <v>247</v>
      </c>
      <c r="CZ60">
        <v>1</v>
      </c>
      <c r="DA60" s="76">
        <v>500</v>
      </c>
      <c r="DB60" s="76">
        <v>100</v>
      </c>
      <c r="DC60">
        <f ca="1">INDIRECT(ADDRESS(11+(MATCH(RIGHT(Table14[[#This Row],[spawner_sku]],LEN(Table14[[#This Row],[spawner_sku]])-FIND("/",Table14[[#This Row],[spawner_sku]])),Table1[Entity Prefab],0)),10,1,1,"Entities"))</f>
        <v>75</v>
      </c>
      <c r="DD60">
        <f ca="1">ROUND((Table14[[#This Row],[XP]]*Table14[[#This Row],[entity_spawned (AVG)]])*(Table14[[#This Row],[activating_chance]]/100),0)</f>
        <v>75</v>
      </c>
      <c r="DE60" s="73" t="s">
        <v>343</v>
      </c>
      <c r="DG60" t="s">
        <v>228</v>
      </c>
      <c r="DH60">
        <v>3</v>
      </c>
      <c r="DI60" s="76">
        <v>140</v>
      </c>
      <c r="DJ60" s="76">
        <v>100</v>
      </c>
      <c r="DK60" s="115">
        <f ca="1">INDIRECT(ADDRESS(11+(MATCH(RIGHT(Table18[[#This Row],[spawner_sku]],LEN(Table18[[#This Row],[spawner_sku]])-FIND("/",Table18[[#This Row],[spawner_sku]])),Table1[Entity Prefab],0)),10,1,1,"Entities"))</f>
        <v>25</v>
      </c>
      <c r="DL60" s="115">
        <f ca="1">ROUND((Table18[[#This Row],[XP]]*Table18[[#This Row],[entity_spawned (AVG)]])*(Table18[[#This Row],[activating_chance]]/100),0)</f>
        <v>75</v>
      </c>
      <c r="DM60" t="s">
        <v>343</v>
      </c>
      <c r="DO60" t="s">
        <v>228</v>
      </c>
      <c r="DP60">
        <v>2</v>
      </c>
      <c r="DQ60" s="76">
        <v>140</v>
      </c>
      <c r="DR60" s="76">
        <v>100</v>
      </c>
      <c r="DS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0">
        <f ca="1">ROUND((Table1820[[#This Row],[XP]]*Table1820[[#This Row],[entity_spawned (AVG)]])*(Table1820[[#This Row],[activating_chance]]/100),0)</f>
        <v>50</v>
      </c>
      <c r="DU60" t="s">
        <v>343</v>
      </c>
    </row>
    <row r="61" spans="2:125" x14ac:dyDescent="0.25">
      <c r="B61" s="74" t="s">
        <v>229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6">
        <v>1</v>
      </c>
      <c r="J61" s="76">
        <v>3</v>
      </c>
      <c r="K61" s="73" t="b">
        <v>0</v>
      </c>
      <c r="M61" t="s">
        <v>230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6">
        <v>5</v>
      </c>
      <c r="U61" s="76">
        <v>8</v>
      </c>
      <c r="V61" t="b">
        <v>1</v>
      </c>
      <c r="W61" s="73"/>
      <c r="X61" t="s">
        <v>446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229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396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396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396</v>
      </c>
      <c r="BQ61">
        <v>2</v>
      </c>
      <c r="BR61">
        <v>200</v>
      </c>
      <c r="BS61">
        <v>30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61" s="76">
        <f ca="1">ROUND((Table61011[[#This Row],[XP]]*Table61011[[#This Row],[entity_spawned (AVG)]])*(Table61011[[#This Row],[activating_chance]]/100),0)</f>
        <v>30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2</v>
      </c>
      <c r="BX61" s="73">
        <v>3</v>
      </c>
      <c r="BY61" s="73" t="b">
        <v>0</v>
      </c>
      <c r="CA61" t="s">
        <v>243</v>
      </c>
      <c r="CB61">
        <v>1</v>
      </c>
      <c r="CC61" s="76">
        <v>1500</v>
      </c>
      <c r="CD61">
        <v>100</v>
      </c>
      <c r="CE61">
        <f ca="1">INDIRECT(ADDRESS(11+(MATCH(RIGHT(Table11[[#This Row],[spawner_sku]],LEN(Table11[[#This Row],[spawner_sku]])-FIND("/",Table11[[#This Row],[spawner_sku]])),Table1[Entity Prefab],0)),10,1,1,"Entities"))</f>
        <v>130</v>
      </c>
      <c r="CF61">
        <f ca="1">ROUND((Table11[[#This Row],[XP]]*Table11[[#This Row],[entity_spawned (AVG)]])*(Table11[[#This Row],[activating_chance]]/100),0)</f>
        <v>130</v>
      </c>
      <c r="CG61" s="73" t="s">
        <v>344</v>
      </c>
      <c r="CI61" t="s">
        <v>227</v>
      </c>
      <c r="CJ61">
        <v>1</v>
      </c>
      <c r="CK61" s="76">
        <v>260</v>
      </c>
      <c r="CL61" s="76">
        <v>100</v>
      </c>
      <c r="CM61">
        <f ca="1">INDIRECT(ADDRESS(11+(MATCH(RIGHT(Table12[[#This Row],[spawner_sku]],LEN(Table12[[#This Row],[spawner_sku]])-FIND("/",Table12[[#This Row],[spawner_sku]])),Table1[Entity Prefab],0)),10,1,1,"Entities"))</f>
        <v>55</v>
      </c>
      <c r="CN61">
        <f ca="1">ROUND((Table12[[#This Row],[XP]]*Table12[[#This Row],[entity_spawned (AVG)]])*(Table12[[#This Row],[activating_chance]]/100),0)</f>
        <v>55</v>
      </c>
      <c r="CO61" s="73" t="s">
        <v>344</v>
      </c>
      <c r="CQ61" t="s">
        <v>522</v>
      </c>
      <c r="CR61">
        <v>1</v>
      </c>
      <c r="CS61" s="76">
        <v>310</v>
      </c>
      <c r="CT61" s="76">
        <v>100</v>
      </c>
      <c r="CU61">
        <f ca="1">INDIRECT(ADDRESS(11+(MATCH(RIGHT(Table13[[#This Row],[spawner_sku]],LEN(Table13[[#This Row],[spawner_sku]])-FIND("/",Table13[[#This Row],[spawner_sku]])),Table1[Entity Prefab],0)),10,1,1,"Entities"))</f>
        <v>83</v>
      </c>
      <c r="CV61">
        <f ca="1">ROUND((Table13[[#This Row],[XP]]*Table13[[#This Row],[entity_spawned (AVG)]])*(Table13[[#This Row],[activating_chance]]/100),0)</f>
        <v>83</v>
      </c>
      <c r="CW61" s="73" t="s">
        <v>344</v>
      </c>
      <c r="CY61" t="s">
        <v>247</v>
      </c>
      <c r="CZ61">
        <v>1</v>
      </c>
      <c r="DA61" s="76">
        <v>500</v>
      </c>
      <c r="DB61" s="76">
        <v>75</v>
      </c>
      <c r="DC61">
        <f ca="1">INDIRECT(ADDRESS(11+(MATCH(RIGHT(Table14[[#This Row],[spawner_sku]],LEN(Table14[[#This Row],[spawner_sku]])-FIND("/",Table14[[#This Row],[spawner_sku]])),Table1[Entity Prefab],0)),10,1,1,"Entities"))</f>
        <v>75</v>
      </c>
      <c r="DD61">
        <f ca="1">ROUND((Table14[[#This Row],[XP]]*Table14[[#This Row],[entity_spawned (AVG)]])*(Table14[[#This Row],[activating_chance]]/100),0)</f>
        <v>56</v>
      </c>
      <c r="DE61" s="73" t="s">
        <v>343</v>
      </c>
      <c r="DG61" t="s">
        <v>228</v>
      </c>
      <c r="DH61">
        <v>17</v>
      </c>
      <c r="DI61" s="76">
        <v>180</v>
      </c>
      <c r="DJ61" s="76">
        <v>100</v>
      </c>
      <c r="DK61" s="115">
        <f ca="1">INDIRECT(ADDRESS(11+(MATCH(RIGHT(Table18[[#This Row],[spawner_sku]],LEN(Table18[[#This Row],[spawner_sku]])-FIND("/",Table18[[#This Row],[spawner_sku]])),Table1[Entity Prefab],0)),10,1,1,"Entities"))</f>
        <v>25</v>
      </c>
      <c r="DL61" s="115">
        <f ca="1">ROUND((Table18[[#This Row],[XP]]*Table18[[#This Row],[entity_spawned (AVG)]])*(Table18[[#This Row],[activating_chance]]/100),0)</f>
        <v>425</v>
      </c>
      <c r="DM61" t="s">
        <v>343</v>
      </c>
      <c r="DO61" t="s">
        <v>228</v>
      </c>
      <c r="DP61">
        <v>3</v>
      </c>
      <c r="DQ61" s="76">
        <v>140</v>
      </c>
      <c r="DR61" s="76">
        <v>100</v>
      </c>
      <c r="DS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1">
        <f ca="1">ROUND((Table1820[[#This Row],[XP]]*Table1820[[#This Row],[entity_spawned (AVG)]])*(Table1820[[#This Row],[activating_chance]]/100),0)</f>
        <v>75</v>
      </c>
      <c r="DU61" t="s">
        <v>343</v>
      </c>
    </row>
    <row r="62" spans="2:125" x14ac:dyDescent="0.25">
      <c r="B62" s="74" t="s">
        <v>229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6">
        <v>1</v>
      </c>
      <c r="J62" s="76">
        <v>3</v>
      </c>
      <c r="K62" s="73" t="b">
        <v>0</v>
      </c>
      <c r="M62" t="s">
        <v>230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6">
        <v>5</v>
      </c>
      <c r="U62" s="76">
        <v>8</v>
      </c>
      <c r="V62" t="b">
        <v>1</v>
      </c>
      <c r="W62" s="73"/>
      <c r="X62" t="s">
        <v>608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229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396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232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230</v>
      </c>
      <c r="BQ62">
        <v>3</v>
      </c>
      <c r="BR62">
        <v>210</v>
      </c>
      <c r="BS62">
        <v>80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60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243</v>
      </c>
      <c r="CB62">
        <v>1</v>
      </c>
      <c r="CC62" s="76">
        <v>1500</v>
      </c>
      <c r="CD62">
        <v>80</v>
      </c>
      <c r="CE62">
        <f ca="1">INDIRECT(ADDRESS(11+(MATCH(RIGHT(Table11[[#This Row],[spawner_sku]],LEN(Table11[[#This Row],[spawner_sku]])-FIND("/",Table11[[#This Row],[spawner_sku]])),Table1[Entity Prefab],0)),10,1,1,"Entities"))</f>
        <v>130</v>
      </c>
      <c r="CF62">
        <f ca="1">ROUND((Table11[[#This Row],[XP]]*Table11[[#This Row],[entity_spawned (AVG)]])*(Table11[[#This Row],[activating_chance]]/100),0)</f>
        <v>104</v>
      </c>
      <c r="CG62" s="73" t="s">
        <v>344</v>
      </c>
      <c r="CI62" t="s">
        <v>227</v>
      </c>
      <c r="CJ62">
        <v>1</v>
      </c>
      <c r="CK62" s="76">
        <v>260</v>
      </c>
      <c r="CL62" s="76">
        <v>100</v>
      </c>
      <c r="CM62">
        <f ca="1">INDIRECT(ADDRESS(11+(MATCH(RIGHT(Table12[[#This Row],[spawner_sku]],LEN(Table12[[#This Row],[spawner_sku]])-FIND("/",Table12[[#This Row],[spawner_sku]])),Table1[Entity Prefab],0)),10,1,1,"Entities"))</f>
        <v>55</v>
      </c>
      <c r="CN62">
        <f ca="1">ROUND((Table12[[#This Row],[XP]]*Table12[[#This Row],[entity_spawned (AVG)]])*(Table12[[#This Row],[activating_chance]]/100),0)</f>
        <v>55</v>
      </c>
      <c r="CO62" s="73" t="s">
        <v>344</v>
      </c>
      <c r="CQ62" t="s">
        <v>522</v>
      </c>
      <c r="CR62">
        <v>1</v>
      </c>
      <c r="CS62" s="76">
        <v>310</v>
      </c>
      <c r="CT62" s="76">
        <v>100</v>
      </c>
      <c r="CU62">
        <f ca="1">INDIRECT(ADDRESS(11+(MATCH(RIGHT(Table13[[#This Row],[spawner_sku]],LEN(Table13[[#This Row],[spawner_sku]])-FIND("/",Table13[[#This Row],[spawner_sku]])),Table1[Entity Prefab],0)),10,1,1,"Entities"))</f>
        <v>83</v>
      </c>
      <c r="CV62">
        <f ca="1">ROUND((Table13[[#This Row],[XP]]*Table13[[#This Row],[entity_spawned (AVG)]])*(Table13[[#This Row],[activating_chance]]/100),0)</f>
        <v>83</v>
      </c>
      <c r="CW62" s="73" t="s">
        <v>344</v>
      </c>
      <c r="CY62" t="s">
        <v>614</v>
      </c>
      <c r="CZ62">
        <v>1</v>
      </c>
      <c r="DA62" s="76">
        <v>450</v>
      </c>
      <c r="DB62" s="76">
        <v>100</v>
      </c>
      <c r="DC62">
        <f ca="1">INDIRECT(ADDRESS(11+(MATCH(RIGHT(Table14[[#This Row],[spawner_sku]],LEN(Table14[[#This Row],[spawner_sku]])-FIND("/",Table14[[#This Row],[spawner_sku]])),Table1[Entity Prefab],0)),10,1,1,"Entities"))</f>
        <v>0</v>
      </c>
      <c r="DD62">
        <f ca="1">ROUND((Table14[[#This Row],[XP]]*Table14[[#This Row],[entity_spawned (AVG)]])*(Table14[[#This Row],[activating_chance]]/100),0)</f>
        <v>0</v>
      </c>
      <c r="DE62" s="73" t="s">
        <v>344</v>
      </c>
      <c r="DG62" t="s">
        <v>228</v>
      </c>
      <c r="DH62">
        <v>7</v>
      </c>
      <c r="DI62" s="76">
        <v>160</v>
      </c>
      <c r="DJ62" s="76">
        <v>30</v>
      </c>
      <c r="DK62" s="115">
        <f ca="1">INDIRECT(ADDRESS(11+(MATCH(RIGHT(Table18[[#This Row],[spawner_sku]],LEN(Table18[[#This Row],[spawner_sku]])-FIND("/",Table18[[#This Row],[spawner_sku]])),Table1[Entity Prefab],0)),10,1,1,"Entities"))</f>
        <v>25</v>
      </c>
      <c r="DL62" s="115">
        <f ca="1">ROUND((Table18[[#This Row],[XP]]*Table18[[#This Row],[entity_spawned (AVG)]])*(Table18[[#This Row],[activating_chance]]/100),0)</f>
        <v>53</v>
      </c>
      <c r="DM62" t="s">
        <v>343</v>
      </c>
      <c r="DO62" t="s">
        <v>228</v>
      </c>
      <c r="DP62">
        <v>3</v>
      </c>
      <c r="DQ62" s="76">
        <v>140</v>
      </c>
      <c r="DR62" s="76">
        <v>100</v>
      </c>
      <c r="DS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2">
        <f ca="1">ROUND((Table1820[[#This Row],[XP]]*Table1820[[#This Row],[entity_spawned (AVG)]])*(Table1820[[#This Row],[activating_chance]]/100),0)</f>
        <v>75</v>
      </c>
      <c r="DU62" t="s">
        <v>343</v>
      </c>
    </row>
    <row r="63" spans="2:125" x14ac:dyDescent="0.25">
      <c r="B63" s="74" t="s">
        <v>229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6">
        <v>1</v>
      </c>
      <c r="J63" s="76">
        <v>2</v>
      </c>
      <c r="K63" s="73" t="b">
        <v>0</v>
      </c>
      <c r="M63" t="s">
        <v>230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6">
        <v>5</v>
      </c>
      <c r="U63" s="76">
        <v>8</v>
      </c>
      <c r="V63" t="b">
        <v>1</v>
      </c>
      <c r="W63" s="73"/>
      <c r="X63" t="s">
        <v>608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229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396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232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396</v>
      </c>
      <c r="BQ63">
        <v>5</v>
      </c>
      <c r="BR63">
        <v>220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63" s="76">
        <f ca="1">ROUND((Table61011[[#This Row],[XP]]*Table61011[[#This Row],[entity_spawned (AVG)]])*(Table61011[[#This Row],[activating_chance]]/100),0)</f>
        <v>250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5</v>
      </c>
      <c r="BX63" s="73">
        <v>6</v>
      </c>
      <c r="BY63" s="73" t="b">
        <v>1</v>
      </c>
      <c r="CA63" t="s">
        <v>243</v>
      </c>
      <c r="CB63">
        <v>1</v>
      </c>
      <c r="CC63" s="76">
        <v>1500</v>
      </c>
      <c r="CD63">
        <v>20</v>
      </c>
      <c r="CE63">
        <f ca="1">INDIRECT(ADDRESS(11+(MATCH(RIGHT(Table11[[#This Row],[spawner_sku]],LEN(Table11[[#This Row],[spawner_sku]])-FIND("/",Table11[[#This Row],[spawner_sku]])),Table1[Entity Prefab],0)),10,1,1,"Entities"))</f>
        <v>130</v>
      </c>
      <c r="CF63">
        <f ca="1">ROUND((Table11[[#This Row],[XP]]*Table11[[#This Row],[entity_spawned (AVG)]])*(Table11[[#This Row],[activating_chance]]/100),0)</f>
        <v>26</v>
      </c>
      <c r="CG63" s="73" t="s">
        <v>344</v>
      </c>
      <c r="CI63" t="s">
        <v>227</v>
      </c>
      <c r="CJ63">
        <v>1</v>
      </c>
      <c r="CK63" s="76">
        <v>260</v>
      </c>
      <c r="CL63" s="76">
        <v>100</v>
      </c>
      <c r="CM63">
        <f ca="1">INDIRECT(ADDRESS(11+(MATCH(RIGHT(Table12[[#This Row],[spawner_sku]],LEN(Table12[[#This Row],[spawner_sku]])-FIND("/",Table12[[#This Row],[spawner_sku]])),Table1[Entity Prefab],0)),10,1,1,"Entities"))</f>
        <v>55</v>
      </c>
      <c r="CN63">
        <f ca="1">ROUND((Table12[[#This Row],[XP]]*Table12[[#This Row],[entity_spawned (AVG)]])*(Table12[[#This Row],[activating_chance]]/100),0)</f>
        <v>55</v>
      </c>
      <c r="CO63" s="73" t="s">
        <v>344</v>
      </c>
      <c r="CQ63" t="s">
        <v>234</v>
      </c>
      <c r="CR63">
        <v>1</v>
      </c>
      <c r="CS63" s="76">
        <v>300</v>
      </c>
      <c r="CT63" s="76">
        <v>80</v>
      </c>
      <c r="CU63">
        <f ca="1">INDIRECT(ADDRESS(11+(MATCH(RIGHT(Table13[[#This Row],[spawner_sku]],LEN(Table13[[#This Row],[spawner_sku]])-FIND("/",Table13[[#This Row],[spawner_sku]])),Table1[Entity Prefab],0)),10,1,1,"Entities"))</f>
        <v>195</v>
      </c>
      <c r="CV63">
        <f ca="1">ROUND((Table13[[#This Row],[XP]]*Table13[[#This Row],[entity_spawned (AVG)]])*(Table13[[#This Row],[activating_chance]]/100),0)</f>
        <v>156</v>
      </c>
      <c r="CW63" s="73" t="s">
        <v>344</v>
      </c>
      <c r="CY63" t="s">
        <v>614</v>
      </c>
      <c r="CZ63">
        <v>1</v>
      </c>
      <c r="DA63" s="76">
        <v>450</v>
      </c>
      <c r="DB63" s="76">
        <v>100</v>
      </c>
      <c r="DC63">
        <f ca="1">INDIRECT(ADDRESS(11+(MATCH(RIGHT(Table14[[#This Row],[spawner_sku]],LEN(Table14[[#This Row],[spawner_sku]])-FIND("/",Table14[[#This Row],[spawner_sku]])),Table1[Entity Prefab],0)),10,1,1,"Entities"))</f>
        <v>0</v>
      </c>
      <c r="DD63">
        <f ca="1">ROUND((Table14[[#This Row],[XP]]*Table14[[#This Row],[entity_spawned (AVG)]])*(Table14[[#This Row],[activating_chance]]/100),0)</f>
        <v>0</v>
      </c>
      <c r="DE63" s="73" t="s">
        <v>344</v>
      </c>
      <c r="DG63" t="s">
        <v>228</v>
      </c>
      <c r="DH63">
        <v>7</v>
      </c>
      <c r="DI63" s="76">
        <v>160</v>
      </c>
      <c r="DJ63" s="76">
        <v>100</v>
      </c>
      <c r="DK63" s="115">
        <f ca="1">INDIRECT(ADDRESS(11+(MATCH(RIGHT(Table18[[#This Row],[spawner_sku]],LEN(Table18[[#This Row],[spawner_sku]])-FIND("/",Table18[[#This Row],[spawner_sku]])),Table1[Entity Prefab],0)),10,1,1,"Entities"))</f>
        <v>25</v>
      </c>
      <c r="DL63" s="115">
        <f ca="1">ROUND((Table18[[#This Row],[XP]]*Table18[[#This Row],[entity_spawned (AVG)]])*(Table18[[#This Row],[activating_chance]]/100),0)</f>
        <v>175</v>
      </c>
      <c r="DM63" t="s">
        <v>343</v>
      </c>
      <c r="DO63" t="s">
        <v>228</v>
      </c>
      <c r="DP63">
        <v>11</v>
      </c>
      <c r="DQ63" s="76">
        <v>180</v>
      </c>
      <c r="DR63" s="76">
        <v>80</v>
      </c>
      <c r="DS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3">
        <f ca="1">ROUND((Table1820[[#This Row],[XP]]*Table1820[[#This Row],[entity_spawned (AVG)]])*(Table1820[[#This Row],[activating_chance]]/100),0)</f>
        <v>220</v>
      </c>
      <c r="DU63" t="s">
        <v>343</v>
      </c>
    </row>
    <row r="64" spans="2:125" x14ac:dyDescent="0.25">
      <c r="B64" s="74" t="s">
        <v>229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6">
        <v>1</v>
      </c>
      <c r="J64" s="76">
        <v>1</v>
      </c>
      <c r="K64" s="73" t="b">
        <v>0</v>
      </c>
      <c r="M64" t="s">
        <v>230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6">
        <v>6</v>
      </c>
      <c r="U64" s="76">
        <v>10</v>
      </c>
      <c r="V64" t="b">
        <v>1</v>
      </c>
      <c r="W64" s="73"/>
      <c r="X64" t="s">
        <v>492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229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396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233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470</v>
      </c>
      <c r="BQ64">
        <v>1</v>
      </c>
      <c r="BR64">
        <v>220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64" s="76">
        <f ca="1">ROUND((Table61011[[#This Row],[XP]]*Table61011[[#This Row],[entity_spawned (AVG)]])*(Table61011[[#This Row],[activating_chance]]/100),0)</f>
        <v>50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4" s="73">
        <v>1</v>
      </c>
      <c r="BX64" s="73">
        <v>1</v>
      </c>
      <c r="BY64" s="73" t="b">
        <v>0</v>
      </c>
      <c r="CA64" t="s">
        <v>243</v>
      </c>
      <c r="CB64">
        <v>1</v>
      </c>
      <c r="CC64" s="76">
        <v>1500</v>
      </c>
      <c r="CD64">
        <v>100</v>
      </c>
      <c r="CE64">
        <f ca="1">INDIRECT(ADDRESS(11+(MATCH(RIGHT(Table11[[#This Row],[spawner_sku]],LEN(Table11[[#This Row],[spawner_sku]])-FIND("/",Table11[[#This Row],[spawner_sku]])),Table1[Entity Prefab],0)),10,1,1,"Entities"))</f>
        <v>130</v>
      </c>
      <c r="CF64">
        <f ca="1">ROUND((Table11[[#This Row],[XP]]*Table11[[#This Row],[entity_spawned (AVG)]])*(Table11[[#This Row],[activating_chance]]/100),0)</f>
        <v>130</v>
      </c>
      <c r="CG64" s="73" t="s">
        <v>344</v>
      </c>
      <c r="CI64" t="s">
        <v>472</v>
      </c>
      <c r="CJ64">
        <v>1</v>
      </c>
      <c r="CK64" s="76">
        <v>260</v>
      </c>
      <c r="CL64" s="76">
        <v>100</v>
      </c>
      <c r="CM64">
        <f ca="1">INDIRECT(ADDRESS(11+(MATCH(RIGHT(Table12[[#This Row],[spawner_sku]],LEN(Table12[[#This Row],[spawner_sku]])-FIND("/",Table12[[#This Row],[spawner_sku]])),Table1[Entity Prefab],0)),10,1,1,"Entities"))</f>
        <v>105</v>
      </c>
      <c r="CN64">
        <f ca="1">ROUND((Table12[[#This Row],[XP]]*Table12[[#This Row],[entity_spawned (AVG)]])*(Table12[[#This Row],[activating_chance]]/100),0)</f>
        <v>105</v>
      </c>
      <c r="CO64" s="73" t="s">
        <v>344</v>
      </c>
      <c r="CQ64" t="s">
        <v>234</v>
      </c>
      <c r="CR64">
        <v>1</v>
      </c>
      <c r="CS64" s="76">
        <v>300</v>
      </c>
      <c r="CT64" s="76">
        <v>80</v>
      </c>
      <c r="CU64">
        <f ca="1">INDIRECT(ADDRESS(11+(MATCH(RIGHT(Table13[[#This Row],[spawner_sku]],LEN(Table13[[#This Row],[spawner_sku]])-FIND("/",Table13[[#This Row],[spawner_sku]])),Table1[Entity Prefab],0)),10,1,1,"Entities"))</f>
        <v>195</v>
      </c>
      <c r="CV64">
        <f ca="1">ROUND((Table13[[#This Row],[XP]]*Table13[[#This Row],[entity_spawned (AVG)]])*(Table13[[#This Row],[activating_chance]]/100),0)</f>
        <v>156</v>
      </c>
      <c r="CW64" s="73" t="s">
        <v>344</v>
      </c>
      <c r="CY64" t="s">
        <v>614</v>
      </c>
      <c r="CZ64">
        <v>1</v>
      </c>
      <c r="DA64" s="76">
        <v>450</v>
      </c>
      <c r="DB64" s="76">
        <v>100</v>
      </c>
      <c r="DC64">
        <f ca="1">INDIRECT(ADDRESS(11+(MATCH(RIGHT(Table14[[#This Row],[spawner_sku]],LEN(Table14[[#This Row],[spawner_sku]])-FIND("/",Table14[[#This Row],[spawner_sku]])),Table1[Entity Prefab],0)),10,1,1,"Entities"))</f>
        <v>0</v>
      </c>
      <c r="DD64">
        <f ca="1">ROUND((Table14[[#This Row],[XP]]*Table14[[#This Row],[entity_spawned (AVG)]])*(Table14[[#This Row],[activating_chance]]/100),0)</f>
        <v>0</v>
      </c>
      <c r="DE64" s="73" t="s">
        <v>344</v>
      </c>
      <c r="DG64" t="s">
        <v>228</v>
      </c>
      <c r="DH64">
        <v>2</v>
      </c>
      <c r="DI64" s="76">
        <v>140</v>
      </c>
      <c r="DJ64" s="76">
        <v>80</v>
      </c>
      <c r="DK64" s="115">
        <f ca="1">INDIRECT(ADDRESS(11+(MATCH(RIGHT(Table18[[#This Row],[spawner_sku]],LEN(Table18[[#This Row],[spawner_sku]])-FIND("/",Table18[[#This Row],[spawner_sku]])),Table1[Entity Prefab],0)),10,1,1,"Entities"))</f>
        <v>25</v>
      </c>
      <c r="DL64" s="115">
        <f ca="1">ROUND((Table18[[#This Row],[XP]]*Table18[[#This Row],[entity_spawned (AVG)]])*(Table18[[#This Row],[activating_chance]]/100),0)</f>
        <v>40</v>
      </c>
      <c r="DM64" t="s">
        <v>343</v>
      </c>
      <c r="DO64" t="s">
        <v>228</v>
      </c>
      <c r="DP64">
        <v>2</v>
      </c>
      <c r="DQ64" s="76">
        <v>140</v>
      </c>
      <c r="DR64" s="76">
        <v>80</v>
      </c>
      <c r="DS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4">
        <f ca="1">ROUND((Table1820[[#This Row],[XP]]*Table1820[[#This Row],[entity_spawned (AVG)]])*(Table1820[[#This Row],[activating_chance]]/100),0)</f>
        <v>40</v>
      </c>
      <c r="DU64" t="s">
        <v>343</v>
      </c>
    </row>
    <row r="65" spans="2:125" x14ac:dyDescent="0.25">
      <c r="B65" s="74" t="s">
        <v>229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6">
        <v>1</v>
      </c>
      <c r="J65" s="76">
        <v>3</v>
      </c>
      <c r="K65" s="73" t="b">
        <v>0</v>
      </c>
      <c r="M65" t="s">
        <v>231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6">
        <v>5</v>
      </c>
      <c r="U65" s="76">
        <v>15</v>
      </c>
      <c r="V65" t="b">
        <v>1</v>
      </c>
      <c r="W65" s="73"/>
      <c r="X65" t="s">
        <v>492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229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396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233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247</v>
      </c>
      <c r="BQ65">
        <v>1</v>
      </c>
      <c r="BR65">
        <v>500</v>
      </c>
      <c r="BS65">
        <v>75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65" s="76">
        <f ca="1">ROUND((Table61011[[#This Row],[XP]]*Table61011[[#This Row],[entity_spawned (AVG)]])*(Table61011[[#This Row],[activating_chance]]/100),0)</f>
        <v>56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1</v>
      </c>
      <c r="BX65" s="73">
        <v>1</v>
      </c>
      <c r="BY65" s="73" t="b">
        <v>0</v>
      </c>
      <c r="CA65" t="s">
        <v>243</v>
      </c>
      <c r="CB65">
        <v>1</v>
      </c>
      <c r="CC65" s="76">
        <v>1500</v>
      </c>
      <c r="CD65">
        <v>100</v>
      </c>
      <c r="CE65">
        <f ca="1">INDIRECT(ADDRESS(11+(MATCH(RIGHT(Table11[[#This Row],[spawner_sku]],LEN(Table11[[#This Row],[spawner_sku]])-FIND("/",Table11[[#This Row],[spawner_sku]])),Table1[Entity Prefab],0)),10,1,1,"Entities"))</f>
        <v>130</v>
      </c>
      <c r="CF65">
        <f ca="1">ROUND((Table11[[#This Row],[XP]]*Table11[[#This Row],[entity_spawned (AVG)]])*(Table11[[#This Row],[activating_chance]]/100),0)</f>
        <v>130</v>
      </c>
      <c r="CG65" s="73" t="s">
        <v>344</v>
      </c>
      <c r="CI65" t="s">
        <v>471</v>
      </c>
      <c r="CJ65">
        <v>1</v>
      </c>
      <c r="CK65" s="76">
        <v>240</v>
      </c>
      <c r="CL65" s="76">
        <v>100</v>
      </c>
      <c r="CM65">
        <f ca="1">INDIRECT(ADDRESS(11+(MATCH(RIGHT(Table12[[#This Row],[spawner_sku]],LEN(Table12[[#This Row],[spawner_sku]])-FIND("/",Table12[[#This Row],[spawner_sku]])),Table1[Entity Prefab],0)),10,1,1,"Entities"))</f>
        <v>55</v>
      </c>
      <c r="CN65">
        <f ca="1">ROUND((Table12[[#This Row],[XP]]*Table12[[#This Row],[entity_spawned (AVG)]])*(Table12[[#This Row],[activating_chance]]/100),0)</f>
        <v>55</v>
      </c>
      <c r="CO65" s="73" t="s">
        <v>344</v>
      </c>
      <c r="CQ65" t="s">
        <v>234</v>
      </c>
      <c r="CR65">
        <v>1</v>
      </c>
      <c r="CS65" s="76">
        <v>300</v>
      </c>
      <c r="CT65" s="76">
        <v>100</v>
      </c>
      <c r="CU65">
        <f ca="1">INDIRECT(ADDRESS(11+(MATCH(RIGHT(Table13[[#This Row],[spawner_sku]],LEN(Table13[[#This Row],[spawner_sku]])-FIND("/",Table13[[#This Row],[spawner_sku]])),Table1[Entity Prefab],0)),10,1,1,"Entities"))</f>
        <v>195</v>
      </c>
      <c r="CV65">
        <f ca="1">ROUND((Table13[[#This Row],[XP]]*Table13[[#This Row],[entity_spawned (AVG)]])*(Table13[[#This Row],[activating_chance]]/100),0)</f>
        <v>195</v>
      </c>
      <c r="CW65" s="73" t="s">
        <v>344</v>
      </c>
      <c r="CY65" t="s">
        <v>390</v>
      </c>
      <c r="CZ65">
        <v>1</v>
      </c>
      <c r="DA65" s="76">
        <v>450</v>
      </c>
      <c r="DB65" s="76">
        <v>30</v>
      </c>
      <c r="DC65">
        <f ca="1">INDIRECT(ADDRESS(11+(MATCH(RIGHT(Table14[[#This Row],[spawner_sku]],LEN(Table14[[#This Row],[spawner_sku]])-FIND("/",Table14[[#This Row],[spawner_sku]])),Table1[Entity Prefab],0)),10,1,1,"Entities"))</f>
        <v>0</v>
      </c>
      <c r="DD65">
        <f ca="1">ROUND((Table14[[#This Row],[XP]]*Table14[[#This Row],[entity_spawned (AVG)]])*(Table14[[#This Row],[activating_chance]]/100),0)</f>
        <v>0</v>
      </c>
      <c r="DE65" s="73" t="s">
        <v>343</v>
      </c>
      <c r="DG65" t="s">
        <v>228</v>
      </c>
      <c r="DH65">
        <v>10</v>
      </c>
      <c r="DI65" s="76">
        <v>160</v>
      </c>
      <c r="DJ65" s="76">
        <v>100</v>
      </c>
      <c r="DK65" s="115">
        <f ca="1">INDIRECT(ADDRESS(11+(MATCH(RIGHT(Table18[[#This Row],[spawner_sku]],LEN(Table18[[#This Row],[spawner_sku]])-FIND("/",Table18[[#This Row],[spawner_sku]])),Table1[Entity Prefab],0)),10,1,1,"Entities"))</f>
        <v>25</v>
      </c>
      <c r="DL65" s="115">
        <f ca="1">ROUND((Table18[[#This Row],[XP]]*Table18[[#This Row],[entity_spawned (AVG)]])*(Table18[[#This Row],[activating_chance]]/100),0)</f>
        <v>250</v>
      </c>
      <c r="DM65" t="s">
        <v>343</v>
      </c>
      <c r="DO65" t="s">
        <v>228</v>
      </c>
      <c r="DP65">
        <v>3</v>
      </c>
      <c r="DQ65" s="76">
        <v>140</v>
      </c>
      <c r="DR65" s="76">
        <v>100</v>
      </c>
      <c r="DS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5">
        <f ca="1">ROUND((Table1820[[#This Row],[XP]]*Table1820[[#This Row],[entity_spawned (AVG)]])*(Table1820[[#This Row],[activating_chance]]/100),0)</f>
        <v>75</v>
      </c>
      <c r="DU65" t="s">
        <v>343</v>
      </c>
    </row>
    <row r="66" spans="2:125" x14ac:dyDescent="0.25">
      <c r="B66" s="74" t="s">
        <v>229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6">
        <v>5</v>
      </c>
      <c r="J66" s="76">
        <v>10</v>
      </c>
      <c r="K66" s="73" t="b">
        <v>1</v>
      </c>
      <c r="M66" t="s">
        <v>233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6">
        <v>1</v>
      </c>
      <c r="U66" s="76">
        <v>1</v>
      </c>
      <c r="V66" t="b">
        <v>0</v>
      </c>
      <c r="W66" s="73"/>
      <c r="X66" t="s">
        <v>397</v>
      </c>
      <c r="Y66">
        <v>1</v>
      </c>
      <c r="Z66">
        <v>160</v>
      </c>
      <c r="AA66">
        <v>50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229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396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233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233</v>
      </c>
      <c r="BQ66">
        <v>1</v>
      </c>
      <c r="BR66">
        <v>250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66" s="76">
        <f ca="1">ROUND((Table61011[[#This Row],[XP]]*Table61011[[#This Row],[entity_spawned (AVG)]])*(Table61011[[#This Row],[activating_chance]]/100),0)</f>
        <v>95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6" s="73">
        <v>1</v>
      </c>
      <c r="BX66" s="73">
        <v>1</v>
      </c>
      <c r="BY66" s="73" t="b">
        <v>0</v>
      </c>
      <c r="CA66" t="s">
        <v>243</v>
      </c>
      <c r="CB66">
        <v>1</v>
      </c>
      <c r="CC66" s="76">
        <v>1500</v>
      </c>
      <c r="CD66">
        <v>100</v>
      </c>
      <c r="CE66">
        <f ca="1">INDIRECT(ADDRESS(11+(MATCH(RIGHT(Table11[[#This Row],[spawner_sku]],LEN(Table11[[#This Row],[spawner_sku]])-FIND("/",Table11[[#This Row],[spawner_sku]])),Table1[Entity Prefab],0)),10,1,1,"Entities"))</f>
        <v>130</v>
      </c>
      <c r="CF66">
        <f ca="1">ROUND((Table11[[#This Row],[XP]]*Table11[[#This Row],[entity_spawned (AVG)]])*(Table11[[#This Row],[activating_chance]]/100),0)</f>
        <v>130</v>
      </c>
      <c r="CG66" s="73" t="s">
        <v>344</v>
      </c>
      <c r="CI66" t="s">
        <v>471</v>
      </c>
      <c r="CJ66">
        <v>1</v>
      </c>
      <c r="CK66" s="76">
        <v>240</v>
      </c>
      <c r="CL66" s="76">
        <v>100</v>
      </c>
      <c r="CM66">
        <f ca="1">INDIRECT(ADDRESS(11+(MATCH(RIGHT(Table12[[#This Row],[spawner_sku]],LEN(Table12[[#This Row],[spawner_sku]])-FIND("/",Table12[[#This Row],[spawner_sku]])),Table1[Entity Prefab],0)),10,1,1,"Entities"))</f>
        <v>55</v>
      </c>
      <c r="CN66">
        <f ca="1">ROUND((Table12[[#This Row],[XP]]*Table12[[#This Row],[entity_spawned (AVG)]])*(Table12[[#This Row],[activating_chance]]/100),0)</f>
        <v>55</v>
      </c>
      <c r="CO66" s="73" t="s">
        <v>344</v>
      </c>
      <c r="CQ66" t="s">
        <v>513</v>
      </c>
      <c r="CR66">
        <v>1</v>
      </c>
      <c r="CS66" s="76">
        <v>300</v>
      </c>
      <c r="CT66" s="76">
        <v>100</v>
      </c>
      <c r="CU66">
        <f ca="1">INDIRECT(ADDRESS(11+(MATCH(RIGHT(Table13[[#This Row],[spawner_sku]],LEN(Table13[[#This Row],[spawner_sku]])-FIND("/",Table13[[#This Row],[spawner_sku]])),Table1[Entity Prefab],0)),10,1,1,"Entities"))</f>
        <v>83</v>
      </c>
      <c r="CV66">
        <f ca="1">ROUND((Table13[[#This Row],[XP]]*Table13[[#This Row],[entity_spawned (AVG)]])*(Table13[[#This Row],[activating_chance]]/100),0)</f>
        <v>83</v>
      </c>
      <c r="CW66" s="73" t="s">
        <v>344</v>
      </c>
      <c r="CY66" t="s">
        <v>390</v>
      </c>
      <c r="CZ66">
        <v>1</v>
      </c>
      <c r="DA66" s="76">
        <v>450</v>
      </c>
      <c r="DB66" s="76">
        <v>100</v>
      </c>
      <c r="DC66">
        <f ca="1">INDIRECT(ADDRESS(11+(MATCH(RIGHT(Table14[[#This Row],[spawner_sku]],LEN(Table14[[#This Row],[spawner_sku]])-FIND("/",Table14[[#This Row],[spawner_sku]])),Table1[Entity Prefab],0)),10,1,1,"Entities"))</f>
        <v>0</v>
      </c>
      <c r="DD66">
        <f ca="1">ROUND((Table14[[#This Row],[XP]]*Table14[[#This Row],[entity_spawned (AVG)]])*(Table14[[#This Row],[activating_chance]]/100),0)</f>
        <v>0</v>
      </c>
      <c r="DE66" s="73" t="s">
        <v>343</v>
      </c>
      <c r="DG66" t="s">
        <v>228</v>
      </c>
      <c r="DH66">
        <v>3</v>
      </c>
      <c r="DI66" s="76">
        <v>140</v>
      </c>
      <c r="DJ66" s="76">
        <v>100</v>
      </c>
      <c r="DK66" s="115">
        <f ca="1">INDIRECT(ADDRESS(11+(MATCH(RIGHT(Table18[[#This Row],[spawner_sku]],LEN(Table18[[#This Row],[spawner_sku]])-FIND("/",Table18[[#This Row],[spawner_sku]])),Table1[Entity Prefab],0)),10,1,1,"Entities"))</f>
        <v>25</v>
      </c>
      <c r="DL66" s="115">
        <f ca="1">ROUND((Table18[[#This Row],[XP]]*Table18[[#This Row],[entity_spawned (AVG)]])*(Table18[[#This Row],[activating_chance]]/100),0)</f>
        <v>75</v>
      </c>
      <c r="DM66" t="s">
        <v>343</v>
      </c>
      <c r="DO66" t="s">
        <v>228</v>
      </c>
      <c r="DP66">
        <v>2</v>
      </c>
      <c r="DQ66" s="76">
        <v>140</v>
      </c>
      <c r="DR66" s="76">
        <v>30</v>
      </c>
      <c r="DS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6">
        <f ca="1">ROUND((Table1820[[#This Row],[XP]]*Table1820[[#This Row],[entity_spawned (AVG)]])*(Table1820[[#This Row],[activating_chance]]/100),0)</f>
        <v>15</v>
      </c>
      <c r="DU66" t="s">
        <v>343</v>
      </c>
    </row>
    <row r="67" spans="2:125" x14ac:dyDescent="0.25">
      <c r="B67" s="74" t="s">
        <v>229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6">
        <v>1</v>
      </c>
      <c r="J67" s="76">
        <v>1</v>
      </c>
      <c r="K67" s="73" t="b">
        <v>0</v>
      </c>
      <c r="M67" t="s">
        <v>233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6">
        <v>1</v>
      </c>
      <c r="U67" s="76">
        <v>1</v>
      </c>
      <c r="V67" t="b">
        <v>0</v>
      </c>
      <c r="W67" s="73"/>
      <c r="X67" t="s">
        <v>643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229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396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233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446</v>
      </c>
      <c r="BQ67">
        <v>1</v>
      </c>
      <c r="BR67">
        <v>200</v>
      </c>
      <c r="BS67">
        <v>100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25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7" s="73">
        <v>1</v>
      </c>
      <c r="BX67" s="73">
        <v>1</v>
      </c>
      <c r="BY67" s="73" t="b">
        <v>0</v>
      </c>
      <c r="CA67" t="s">
        <v>243</v>
      </c>
      <c r="CB67">
        <v>1</v>
      </c>
      <c r="CC67" s="76">
        <v>1500</v>
      </c>
      <c r="CD67">
        <v>100</v>
      </c>
      <c r="CE67">
        <f ca="1">INDIRECT(ADDRESS(11+(MATCH(RIGHT(Table11[[#This Row],[spawner_sku]],LEN(Table11[[#This Row],[spawner_sku]])-FIND("/",Table11[[#This Row],[spawner_sku]])),Table1[Entity Prefab],0)),10,1,1,"Entities"))</f>
        <v>130</v>
      </c>
      <c r="CF67">
        <f ca="1">ROUND((Table11[[#This Row],[XP]]*Table11[[#This Row],[entity_spawned (AVG)]])*(Table11[[#This Row],[activating_chance]]/100),0)</f>
        <v>130</v>
      </c>
      <c r="CG67" s="73" t="s">
        <v>344</v>
      </c>
      <c r="CI67" t="s">
        <v>448</v>
      </c>
      <c r="CJ67">
        <v>1</v>
      </c>
      <c r="CK67" s="76">
        <v>240</v>
      </c>
      <c r="CL67" s="76">
        <v>100</v>
      </c>
      <c r="CM67">
        <f ca="1">INDIRECT(ADDRESS(11+(MATCH(RIGHT(Table12[[#This Row],[spawner_sku]],LEN(Table12[[#This Row],[spawner_sku]])-FIND("/",Table12[[#This Row],[spawner_sku]])),Table1[Entity Prefab],0)),10,1,1,"Entities"))</f>
        <v>75</v>
      </c>
      <c r="CN67">
        <f ca="1">ROUND((Table12[[#This Row],[XP]]*Table12[[#This Row],[entity_spawned (AVG)]])*(Table12[[#This Row],[activating_chance]]/100),0)</f>
        <v>75</v>
      </c>
      <c r="CO67" s="73" t="s">
        <v>343</v>
      </c>
      <c r="CQ67" t="s">
        <v>228</v>
      </c>
      <c r="CR67">
        <v>5</v>
      </c>
      <c r="CS67" s="76">
        <v>280</v>
      </c>
      <c r="CT67" s="76">
        <v>100</v>
      </c>
      <c r="CU67">
        <f ca="1">INDIRECT(ADDRESS(11+(MATCH(RIGHT(Table13[[#This Row],[spawner_sku]],LEN(Table13[[#This Row],[spawner_sku]])-FIND("/",Table13[[#This Row],[spawner_sku]])),Table1[Entity Prefab],0)),10,1,1,"Entities"))</f>
        <v>25</v>
      </c>
      <c r="CV67">
        <f ca="1">ROUND((Table13[[#This Row],[XP]]*Table13[[#This Row],[entity_spawned (AVG)]])*(Table13[[#This Row],[activating_chance]]/100),0)</f>
        <v>125</v>
      </c>
      <c r="CW67" s="73" t="s">
        <v>343</v>
      </c>
      <c r="CY67" t="s">
        <v>390</v>
      </c>
      <c r="CZ67">
        <v>1</v>
      </c>
      <c r="DA67" s="76">
        <v>450</v>
      </c>
      <c r="DB67" s="76">
        <v>100</v>
      </c>
      <c r="DC67">
        <f ca="1">INDIRECT(ADDRESS(11+(MATCH(RIGHT(Table14[[#This Row],[spawner_sku]],LEN(Table14[[#This Row],[spawner_sku]])-FIND("/",Table14[[#This Row],[spawner_sku]])),Table1[Entity Prefab],0)),10,1,1,"Entities"))</f>
        <v>0</v>
      </c>
      <c r="DD67">
        <f ca="1">ROUND((Table14[[#This Row],[XP]]*Table14[[#This Row],[entity_spawned (AVG)]])*(Table14[[#This Row],[activating_chance]]/100),0)</f>
        <v>0</v>
      </c>
      <c r="DE67" s="73" t="s">
        <v>343</v>
      </c>
      <c r="DG67" t="s">
        <v>228</v>
      </c>
      <c r="DH67">
        <v>3</v>
      </c>
      <c r="DI67" s="76">
        <v>140</v>
      </c>
      <c r="DJ67" s="76">
        <v>100</v>
      </c>
      <c r="DK67" s="115">
        <f ca="1">INDIRECT(ADDRESS(11+(MATCH(RIGHT(Table18[[#This Row],[spawner_sku]],LEN(Table18[[#This Row],[spawner_sku]])-FIND("/",Table18[[#This Row],[spawner_sku]])),Table1[Entity Prefab],0)),10,1,1,"Entities"))</f>
        <v>25</v>
      </c>
      <c r="DL67" s="115">
        <f ca="1">ROUND((Table18[[#This Row],[XP]]*Table18[[#This Row],[entity_spawned (AVG)]])*(Table18[[#This Row],[activating_chance]]/100),0)</f>
        <v>75</v>
      </c>
      <c r="DM67" t="s">
        <v>343</v>
      </c>
      <c r="DO67" t="s">
        <v>228</v>
      </c>
      <c r="DP67">
        <v>9</v>
      </c>
      <c r="DQ67" s="76">
        <v>140</v>
      </c>
      <c r="DR67" s="76">
        <v>100</v>
      </c>
      <c r="DS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7">
        <f ca="1">ROUND((Table1820[[#This Row],[XP]]*Table1820[[#This Row],[entity_spawned (AVG)]])*(Table1820[[#This Row],[activating_chance]]/100),0)</f>
        <v>225</v>
      </c>
      <c r="DU67" t="s">
        <v>343</v>
      </c>
    </row>
    <row r="68" spans="2:125" x14ac:dyDescent="0.25">
      <c r="B68" s="74" t="s">
        <v>229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6">
        <v>3</v>
      </c>
      <c r="J68" s="76">
        <v>4</v>
      </c>
      <c r="K68" s="73" t="b">
        <v>0</v>
      </c>
      <c r="M68" t="s">
        <v>233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6">
        <v>1</v>
      </c>
      <c r="U68" s="76">
        <v>1</v>
      </c>
      <c r="V68" t="b">
        <v>0</v>
      </c>
      <c r="W68" s="73"/>
      <c r="X68" t="s">
        <v>643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229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396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233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446</v>
      </c>
      <c r="BQ68">
        <v>1</v>
      </c>
      <c r="BR68">
        <v>200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25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8" s="73">
        <v>1</v>
      </c>
      <c r="BX68" s="73">
        <v>1</v>
      </c>
      <c r="BY68" s="73" t="b">
        <v>0</v>
      </c>
      <c r="CA68" t="s">
        <v>243</v>
      </c>
      <c r="CB68">
        <v>1</v>
      </c>
      <c r="CC68" s="76">
        <v>1500</v>
      </c>
      <c r="CD68">
        <v>100</v>
      </c>
      <c r="CE68">
        <f ca="1">INDIRECT(ADDRESS(11+(MATCH(RIGHT(Table11[[#This Row],[spawner_sku]],LEN(Table11[[#This Row],[spawner_sku]])-FIND("/",Table11[[#This Row],[spawner_sku]])),Table1[Entity Prefab],0)),10,1,1,"Entities"))</f>
        <v>130</v>
      </c>
      <c r="CF68">
        <f ca="1">ROUND((Table11[[#This Row],[XP]]*Table11[[#This Row],[entity_spawned (AVG)]])*(Table11[[#This Row],[activating_chance]]/100),0)</f>
        <v>130</v>
      </c>
      <c r="CG68" s="73" t="s">
        <v>344</v>
      </c>
      <c r="CI68" t="s">
        <v>448</v>
      </c>
      <c r="CJ68">
        <v>1</v>
      </c>
      <c r="CK68" s="76">
        <v>240</v>
      </c>
      <c r="CL68" s="76">
        <v>100</v>
      </c>
      <c r="CM68">
        <f ca="1">INDIRECT(ADDRESS(11+(MATCH(RIGHT(Table12[[#This Row],[spawner_sku]],LEN(Table12[[#This Row],[spawner_sku]])-FIND("/",Table12[[#This Row],[spawner_sku]])),Table1[Entity Prefab],0)),10,1,1,"Entities"))</f>
        <v>75</v>
      </c>
      <c r="CN68">
        <f ca="1">ROUND((Table12[[#This Row],[XP]]*Table12[[#This Row],[entity_spawned (AVG)]])*(Table12[[#This Row],[activating_chance]]/100),0)</f>
        <v>75</v>
      </c>
      <c r="CO68" s="73" t="s">
        <v>343</v>
      </c>
      <c r="CQ68" t="s">
        <v>228</v>
      </c>
      <c r="CR68">
        <v>12</v>
      </c>
      <c r="CS68" s="76">
        <v>280</v>
      </c>
      <c r="CT68" s="76">
        <v>100</v>
      </c>
      <c r="CU68">
        <f ca="1">INDIRECT(ADDRESS(11+(MATCH(RIGHT(Table13[[#This Row],[spawner_sku]],LEN(Table13[[#This Row],[spawner_sku]])-FIND("/",Table13[[#This Row],[spawner_sku]])),Table1[Entity Prefab],0)),10,1,1,"Entities"))</f>
        <v>25</v>
      </c>
      <c r="CV68">
        <f ca="1">ROUND((Table13[[#This Row],[XP]]*Table13[[#This Row],[entity_spawned (AVG)]])*(Table13[[#This Row],[activating_chance]]/100),0)</f>
        <v>300</v>
      </c>
      <c r="CW68" s="73" t="s">
        <v>343</v>
      </c>
      <c r="CY68" t="s">
        <v>390</v>
      </c>
      <c r="CZ68">
        <v>1</v>
      </c>
      <c r="DA68" s="76">
        <v>450</v>
      </c>
      <c r="DB68" s="76">
        <v>100</v>
      </c>
      <c r="DC68">
        <f ca="1">INDIRECT(ADDRESS(11+(MATCH(RIGHT(Table14[[#This Row],[spawner_sku]],LEN(Table14[[#This Row],[spawner_sku]])-FIND("/",Table14[[#This Row],[spawner_sku]])),Table1[Entity Prefab],0)),10,1,1,"Entities"))</f>
        <v>0</v>
      </c>
      <c r="DD68">
        <f ca="1">ROUND((Table14[[#This Row],[XP]]*Table14[[#This Row],[entity_spawned (AVG)]])*(Table14[[#This Row],[activating_chance]]/100),0)</f>
        <v>0</v>
      </c>
      <c r="DE68" s="73" t="s">
        <v>343</v>
      </c>
      <c r="DG68" t="s">
        <v>228</v>
      </c>
      <c r="DH68">
        <v>13</v>
      </c>
      <c r="DI68" s="76">
        <v>180</v>
      </c>
      <c r="DJ68" s="76">
        <v>10</v>
      </c>
      <c r="DK68" s="115">
        <f ca="1">INDIRECT(ADDRESS(11+(MATCH(RIGHT(Table18[[#This Row],[spawner_sku]],LEN(Table18[[#This Row],[spawner_sku]])-FIND("/",Table18[[#This Row],[spawner_sku]])),Table1[Entity Prefab],0)),10,1,1,"Entities"))</f>
        <v>25</v>
      </c>
      <c r="DL68" s="115">
        <f ca="1">ROUND((Table18[[#This Row],[XP]]*Table18[[#This Row],[entity_spawned (AVG)]])*(Table18[[#This Row],[activating_chance]]/100),0)</f>
        <v>33</v>
      </c>
      <c r="DM68" t="s">
        <v>343</v>
      </c>
      <c r="DO68" t="s">
        <v>228</v>
      </c>
      <c r="DP68">
        <v>5</v>
      </c>
      <c r="DQ68" s="76">
        <v>160</v>
      </c>
      <c r="DR68" s="76">
        <v>100</v>
      </c>
      <c r="DS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8">
        <f ca="1">ROUND((Table1820[[#This Row],[XP]]*Table1820[[#This Row],[entity_spawned (AVG)]])*(Table1820[[#This Row],[activating_chance]]/100),0)</f>
        <v>125</v>
      </c>
      <c r="DU68" t="s">
        <v>343</v>
      </c>
    </row>
    <row r="69" spans="2:125" x14ac:dyDescent="0.25">
      <c r="B69" s="74" t="s">
        <v>229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6">
        <v>1</v>
      </c>
      <c r="J69" s="76">
        <v>2</v>
      </c>
      <c r="K69" s="73" t="b">
        <v>0</v>
      </c>
      <c r="M69" t="s">
        <v>233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6">
        <v>1</v>
      </c>
      <c r="U69" s="76">
        <v>1</v>
      </c>
      <c r="V69" t="b">
        <v>0</v>
      </c>
      <c r="W69" s="73"/>
      <c r="X69" t="s">
        <v>643</v>
      </c>
      <c r="Y69">
        <v>1</v>
      </c>
      <c r="Z69">
        <v>100</v>
      </c>
      <c r="AA69">
        <v>75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229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396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233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230</v>
      </c>
      <c r="BQ69">
        <v>3</v>
      </c>
      <c r="BR69">
        <v>210</v>
      </c>
      <c r="BS69">
        <v>100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75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2</v>
      </c>
      <c r="BX69" s="73">
        <v>4</v>
      </c>
      <c r="BY69" s="73" t="b">
        <v>0</v>
      </c>
      <c r="CA69" t="s">
        <v>243</v>
      </c>
      <c r="CB69">
        <v>1</v>
      </c>
      <c r="CC69" s="76">
        <v>1500</v>
      </c>
      <c r="CD69">
        <v>100</v>
      </c>
      <c r="CE69">
        <f ca="1">INDIRECT(ADDRESS(11+(MATCH(RIGHT(Table11[[#This Row],[spawner_sku]],LEN(Table11[[#This Row],[spawner_sku]])-FIND("/",Table11[[#This Row],[spawner_sku]])),Table1[Entity Prefab],0)),10,1,1,"Entities"))</f>
        <v>130</v>
      </c>
      <c r="CF69">
        <f ca="1">ROUND((Table11[[#This Row],[XP]]*Table11[[#This Row],[entity_spawned (AVG)]])*(Table11[[#This Row],[activating_chance]]/100),0)</f>
        <v>130</v>
      </c>
      <c r="CG69" s="73" t="s">
        <v>344</v>
      </c>
      <c r="CI69" t="s">
        <v>531</v>
      </c>
      <c r="CJ69">
        <v>1</v>
      </c>
      <c r="CK69" s="76">
        <v>240</v>
      </c>
      <c r="CL69" s="76">
        <v>100</v>
      </c>
      <c r="CM69">
        <f ca="1">INDIRECT(ADDRESS(11+(MATCH(RIGHT(Table12[[#This Row],[spawner_sku]],LEN(Table12[[#This Row],[spawner_sku]])-FIND("/",Table12[[#This Row],[spawner_sku]])),Table1[Entity Prefab],0)),10,1,1,"Entities"))</f>
        <v>83</v>
      </c>
      <c r="CN69">
        <f ca="1">ROUND((Table12[[#This Row],[XP]]*Table12[[#This Row],[entity_spawned (AVG)]])*(Table12[[#This Row],[activating_chance]]/100),0)</f>
        <v>83</v>
      </c>
      <c r="CO69" s="73" t="s">
        <v>343</v>
      </c>
      <c r="CQ69" t="s">
        <v>228</v>
      </c>
      <c r="CR69">
        <v>9</v>
      </c>
      <c r="CS69" s="76">
        <v>280</v>
      </c>
      <c r="CT69" s="76">
        <v>80</v>
      </c>
      <c r="CU69">
        <f ca="1">INDIRECT(ADDRESS(11+(MATCH(RIGHT(Table13[[#This Row],[spawner_sku]],LEN(Table13[[#This Row],[spawner_sku]])-FIND("/",Table13[[#This Row],[spawner_sku]])),Table1[Entity Prefab],0)),10,1,1,"Entities"))</f>
        <v>25</v>
      </c>
      <c r="CV69">
        <f ca="1">ROUND((Table13[[#This Row],[XP]]*Table13[[#This Row],[entity_spawned (AVG)]])*(Table13[[#This Row],[activating_chance]]/100),0)</f>
        <v>180</v>
      </c>
      <c r="CW69" s="73" t="s">
        <v>343</v>
      </c>
      <c r="CY69" t="s">
        <v>390</v>
      </c>
      <c r="CZ69">
        <v>1</v>
      </c>
      <c r="DA69" s="76">
        <v>450</v>
      </c>
      <c r="DB69" s="76">
        <v>100</v>
      </c>
      <c r="DC69">
        <f ca="1">INDIRECT(ADDRESS(11+(MATCH(RIGHT(Table14[[#This Row],[spawner_sku]],LEN(Table14[[#This Row],[spawner_sku]])-FIND("/",Table14[[#This Row],[spawner_sku]])),Table1[Entity Prefab],0)),10,1,1,"Entities"))</f>
        <v>0</v>
      </c>
      <c r="DD69">
        <f ca="1">ROUND((Table14[[#This Row],[XP]]*Table14[[#This Row],[entity_spawned (AVG)]])*(Table14[[#This Row],[activating_chance]]/100),0)</f>
        <v>0</v>
      </c>
      <c r="DE69" s="73" t="s">
        <v>343</v>
      </c>
      <c r="DG69" t="s">
        <v>228</v>
      </c>
      <c r="DH69">
        <v>3</v>
      </c>
      <c r="DI69" s="76">
        <v>140</v>
      </c>
      <c r="DJ69" s="76">
        <v>100</v>
      </c>
      <c r="DK69" s="115">
        <f ca="1">INDIRECT(ADDRESS(11+(MATCH(RIGHT(Table18[[#This Row],[spawner_sku]],LEN(Table18[[#This Row],[spawner_sku]])-FIND("/",Table18[[#This Row],[spawner_sku]])),Table1[Entity Prefab],0)),10,1,1,"Entities"))</f>
        <v>25</v>
      </c>
      <c r="DL69" s="115">
        <f ca="1">ROUND((Table18[[#This Row],[XP]]*Table18[[#This Row],[entity_spawned (AVG)]])*(Table18[[#This Row],[activating_chance]]/100),0)</f>
        <v>75</v>
      </c>
      <c r="DM69" t="s">
        <v>343</v>
      </c>
      <c r="DO69" t="s">
        <v>228</v>
      </c>
      <c r="DP69">
        <v>3</v>
      </c>
      <c r="DQ69" s="76">
        <v>100</v>
      </c>
      <c r="DR69" s="76">
        <v>100</v>
      </c>
      <c r="DS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69">
        <f ca="1">ROUND((Table1820[[#This Row],[XP]]*Table1820[[#This Row],[entity_spawned (AVG)]])*(Table1820[[#This Row],[activating_chance]]/100),0)</f>
        <v>75</v>
      </c>
      <c r="DU69" t="s">
        <v>343</v>
      </c>
    </row>
    <row r="70" spans="2:125" x14ac:dyDescent="0.25">
      <c r="B70" s="74" t="s">
        <v>229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6">
        <v>1</v>
      </c>
      <c r="J70" s="76">
        <v>3</v>
      </c>
      <c r="K70" s="73" t="b">
        <v>0</v>
      </c>
      <c r="M70" t="s">
        <v>233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6">
        <v>1</v>
      </c>
      <c r="U70" s="76">
        <v>1</v>
      </c>
      <c r="V70" t="b">
        <v>0</v>
      </c>
      <c r="W70" s="73"/>
      <c r="X70" t="s">
        <v>643</v>
      </c>
      <c r="Y70">
        <v>1</v>
      </c>
      <c r="Z70">
        <v>140</v>
      </c>
      <c r="AA70">
        <v>100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229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396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233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229</v>
      </c>
      <c r="BQ70">
        <v>3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75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2</v>
      </c>
      <c r="BX70" s="73">
        <v>4</v>
      </c>
      <c r="BY70" s="73" t="b">
        <v>0</v>
      </c>
      <c r="CA70" t="s">
        <v>243</v>
      </c>
      <c r="CB70">
        <v>1</v>
      </c>
      <c r="CC70" s="76">
        <v>1500</v>
      </c>
      <c r="CD70">
        <v>100</v>
      </c>
      <c r="CE70">
        <f ca="1">INDIRECT(ADDRESS(11+(MATCH(RIGHT(Table11[[#This Row],[spawner_sku]],LEN(Table11[[#This Row],[spawner_sku]])-FIND("/",Table11[[#This Row],[spawner_sku]])),Table1[Entity Prefab],0)),10,1,1,"Entities"))</f>
        <v>130</v>
      </c>
      <c r="CF70">
        <f ca="1">ROUND((Table11[[#This Row],[XP]]*Table11[[#This Row],[entity_spawned (AVG)]])*(Table11[[#This Row],[activating_chance]]/100),0)</f>
        <v>130</v>
      </c>
      <c r="CG70" s="73" t="s">
        <v>344</v>
      </c>
      <c r="CI70" t="s">
        <v>531</v>
      </c>
      <c r="CJ70">
        <v>1</v>
      </c>
      <c r="CK70" s="76">
        <v>240</v>
      </c>
      <c r="CL70" s="76">
        <v>100</v>
      </c>
      <c r="CM70">
        <f ca="1">INDIRECT(ADDRESS(11+(MATCH(RIGHT(Table12[[#This Row],[spawner_sku]],LEN(Table12[[#This Row],[spawner_sku]])-FIND("/",Table12[[#This Row],[spawner_sku]])),Table1[Entity Prefab],0)),10,1,1,"Entities"))</f>
        <v>83</v>
      </c>
      <c r="CN70">
        <f ca="1">ROUND((Table12[[#This Row],[XP]]*Table12[[#This Row],[entity_spawned (AVG)]])*(Table12[[#This Row],[activating_chance]]/100),0)</f>
        <v>83</v>
      </c>
      <c r="CO70" s="73" t="s">
        <v>343</v>
      </c>
      <c r="CQ70" t="s">
        <v>228</v>
      </c>
      <c r="CR70">
        <v>9</v>
      </c>
      <c r="CS70" s="76">
        <v>280</v>
      </c>
      <c r="CT70" s="76">
        <v>80</v>
      </c>
      <c r="CU70">
        <f ca="1">INDIRECT(ADDRESS(11+(MATCH(RIGHT(Table13[[#This Row],[spawner_sku]],LEN(Table13[[#This Row],[spawner_sku]])-FIND("/",Table13[[#This Row],[spawner_sku]])),Table1[Entity Prefab],0)),10,1,1,"Entities"))</f>
        <v>25</v>
      </c>
      <c r="CV70">
        <f ca="1">ROUND((Table13[[#This Row],[XP]]*Table13[[#This Row],[entity_spawned (AVG)]])*(Table13[[#This Row],[activating_chance]]/100),0)</f>
        <v>180</v>
      </c>
      <c r="CW70" s="73" t="s">
        <v>343</v>
      </c>
      <c r="CY70" t="s">
        <v>390</v>
      </c>
      <c r="CZ70">
        <v>1</v>
      </c>
      <c r="DA70" s="76">
        <v>450</v>
      </c>
      <c r="DB70" s="76">
        <v>100</v>
      </c>
      <c r="DC70">
        <f ca="1">INDIRECT(ADDRESS(11+(MATCH(RIGHT(Table14[[#This Row],[spawner_sku]],LEN(Table14[[#This Row],[spawner_sku]])-FIND("/",Table14[[#This Row],[spawner_sku]])),Table1[Entity Prefab],0)),10,1,1,"Entities"))</f>
        <v>0</v>
      </c>
      <c r="DD70">
        <f ca="1">ROUND((Table14[[#This Row],[XP]]*Table14[[#This Row],[entity_spawned (AVG)]])*(Table14[[#This Row],[activating_chance]]/100),0)</f>
        <v>0</v>
      </c>
      <c r="DE70" s="73" t="s">
        <v>343</v>
      </c>
      <c r="DG70" t="s">
        <v>228</v>
      </c>
      <c r="DH70">
        <v>7</v>
      </c>
      <c r="DI70" s="76">
        <v>160</v>
      </c>
      <c r="DJ70" s="76">
        <v>30</v>
      </c>
      <c r="DK70" s="115">
        <f ca="1">INDIRECT(ADDRESS(11+(MATCH(RIGHT(Table18[[#This Row],[spawner_sku]],LEN(Table18[[#This Row],[spawner_sku]])-FIND("/",Table18[[#This Row],[spawner_sku]])),Table1[Entity Prefab],0)),10,1,1,"Entities"))</f>
        <v>25</v>
      </c>
      <c r="DL70" s="115">
        <f ca="1">ROUND((Table18[[#This Row],[XP]]*Table18[[#This Row],[entity_spawned (AVG)]])*(Table18[[#This Row],[activating_chance]]/100),0)</f>
        <v>53</v>
      </c>
      <c r="DM70" t="s">
        <v>343</v>
      </c>
      <c r="DO70" t="s">
        <v>228</v>
      </c>
      <c r="DP70">
        <v>3</v>
      </c>
      <c r="DQ70" s="76">
        <v>140</v>
      </c>
      <c r="DR70" s="76">
        <v>100</v>
      </c>
      <c r="DS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0">
        <f ca="1">ROUND((Table1820[[#This Row],[XP]]*Table1820[[#This Row],[entity_spawned (AVG)]])*(Table1820[[#This Row],[activating_chance]]/100),0)</f>
        <v>75</v>
      </c>
      <c r="DU70" t="s">
        <v>343</v>
      </c>
    </row>
    <row r="71" spans="2:125" x14ac:dyDescent="0.25">
      <c r="B71" s="74" t="s">
        <v>229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6">
        <v>2</v>
      </c>
      <c r="J71" s="76">
        <v>4</v>
      </c>
      <c r="K71" s="73" t="b">
        <v>0</v>
      </c>
      <c r="M71" t="s">
        <v>233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6">
        <v>1</v>
      </c>
      <c r="U71" s="76">
        <v>1</v>
      </c>
      <c r="V71" t="b">
        <v>0</v>
      </c>
      <c r="W71" s="73"/>
      <c r="X71" t="s">
        <v>643</v>
      </c>
      <c r="Y71">
        <v>1</v>
      </c>
      <c r="Z71">
        <v>140</v>
      </c>
      <c r="AA71">
        <v>100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229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396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233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256</v>
      </c>
      <c r="BQ71">
        <v>1</v>
      </c>
      <c r="BR71">
        <v>200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1</v>
      </c>
      <c r="BX71" s="73">
        <v>1</v>
      </c>
      <c r="BY71" s="73" t="b">
        <v>0</v>
      </c>
      <c r="CA71" t="s">
        <v>247</v>
      </c>
      <c r="CB71">
        <v>1</v>
      </c>
      <c r="CC71" s="76">
        <v>500</v>
      </c>
      <c r="CD71">
        <v>100</v>
      </c>
      <c r="CE71">
        <f ca="1">INDIRECT(ADDRESS(11+(MATCH(RIGHT(Table11[[#This Row],[spawner_sku]],LEN(Table11[[#This Row],[spawner_sku]])-FIND("/",Table11[[#This Row],[spawner_sku]])),Table1[Entity Prefab],0)),10,1,1,"Entities"))</f>
        <v>75</v>
      </c>
      <c r="CF71">
        <f ca="1">ROUND((Table11[[#This Row],[XP]]*Table11[[#This Row],[entity_spawned (AVG)]])*(Table11[[#This Row],[activating_chance]]/100),0)</f>
        <v>75</v>
      </c>
      <c r="CG71" s="73" t="s">
        <v>343</v>
      </c>
      <c r="CI71" t="s">
        <v>531</v>
      </c>
      <c r="CJ71">
        <v>1</v>
      </c>
      <c r="CK71" s="76">
        <v>240</v>
      </c>
      <c r="CL71" s="76">
        <v>100</v>
      </c>
      <c r="CM71">
        <f ca="1">INDIRECT(ADDRESS(11+(MATCH(RIGHT(Table12[[#This Row],[spawner_sku]],LEN(Table12[[#This Row],[spawner_sku]])-FIND("/",Table12[[#This Row],[spawner_sku]])),Table1[Entity Prefab],0)),10,1,1,"Entities"))</f>
        <v>83</v>
      </c>
      <c r="CN71">
        <f ca="1">ROUND((Table12[[#This Row],[XP]]*Table12[[#This Row],[entity_spawned (AVG)]])*(Table12[[#This Row],[activating_chance]]/100),0)</f>
        <v>83</v>
      </c>
      <c r="CO71" s="73" t="s">
        <v>343</v>
      </c>
      <c r="CQ71" t="s">
        <v>228</v>
      </c>
      <c r="CR71">
        <v>10</v>
      </c>
      <c r="CS71" s="76">
        <v>280</v>
      </c>
      <c r="CT71" s="76">
        <v>80</v>
      </c>
      <c r="CU71">
        <f ca="1">INDIRECT(ADDRESS(11+(MATCH(RIGHT(Table13[[#This Row],[spawner_sku]],LEN(Table13[[#This Row],[spawner_sku]])-FIND("/",Table13[[#This Row],[spawner_sku]])),Table1[Entity Prefab],0)),10,1,1,"Entities"))</f>
        <v>25</v>
      </c>
      <c r="CV71">
        <f ca="1">ROUND((Table13[[#This Row],[XP]]*Table13[[#This Row],[entity_spawned (AVG)]])*(Table13[[#This Row],[activating_chance]]/100),0)</f>
        <v>200</v>
      </c>
      <c r="CW71" s="73" t="s">
        <v>343</v>
      </c>
      <c r="CY71" t="s">
        <v>403</v>
      </c>
      <c r="CZ71">
        <v>1</v>
      </c>
      <c r="DA71" s="76">
        <v>340</v>
      </c>
      <c r="DB71" s="76">
        <v>100</v>
      </c>
      <c r="DC71">
        <f ca="1">INDIRECT(ADDRESS(11+(MATCH(RIGHT(Table14[[#This Row],[spawner_sku]],LEN(Table14[[#This Row],[spawner_sku]])-FIND("/",Table14[[#This Row],[spawner_sku]])),Table1[Entity Prefab],0)),10,1,1,"Entities"))</f>
        <v>263</v>
      </c>
      <c r="DD71">
        <f ca="1">ROUND((Table14[[#This Row],[XP]]*Table14[[#This Row],[entity_spawned (AVG)]])*(Table14[[#This Row],[activating_chance]]/100),0)</f>
        <v>263</v>
      </c>
      <c r="DE71" s="73" t="s">
        <v>344</v>
      </c>
      <c r="DG71" t="s">
        <v>228</v>
      </c>
      <c r="DH71">
        <v>2</v>
      </c>
      <c r="DI71" s="76">
        <v>140</v>
      </c>
      <c r="DJ71" s="76">
        <v>100</v>
      </c>
      <c r="DK71" s="115">
        <f ca="1">INDIRECT(ADDRESS(11+(MATCH(RIGHT(Table18[[#This Row],[spawner_sku]],LEN(Table18[[#This Row],[spawner_sku]])-FIND("/",Table18[[#This Row],[spawner_sku]])),Table1[Entity Prefab],0)),10,1,1,"Entities"))</f>
        <v>25</v>
      </c>
      <c r="DL71" s="115">
        <f ca="1">ROUND((Table18[[#This Row],[XP]]*Table18[[#This Row],[entity_spawned (AVG)]])*(Table18[[#This Row],[activating_chance]]/100),0)</f>
        <v>50</v>
      </c>
      <c r="DM71" t="s">
        <v>343</v>
      </c>
      <c r="DO71" t="s">
        <v>228</v>
      </c>
      <c r="DP71">
        <v>3</v>
      </c>
      <c r="DQ71" s="76">
        <v>140</v>
      </c>
      <c r="DR71" s="76">
        <v>100</v>
      </c>
      <c r="DS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1">
        <f ca="1">ROUND((Table1820[[#This Row],[XP]]*Table1820[[#This Row],[entity_spawned (AVG)]])*(Table1820[[#This Row],[activating_chance]]/100),0)</f>
        <v>75</v>
      </c>
      <c r="DU71" t="s">
        <v>343</v>
      </c>
    </row>
    <row r="72" spans="2:125" x14ac:dyDescent="0.25">
      <c r="B72" s="74" t="s">
        <v>229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6">
        <v>1</v>
      </c>
      <c r="J72" s="76">
        <v>2</v>
      </c>
      <c r="K72" s="73" t="b">
        <v>0</v>
      </c>
      <c r="M72" t="s">
        <v>336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6">
        <v>1</v>
      </c>
      <c r="U72" s="76">
        <v>1</v>
      </c>
      <c r="V72" t="b">
        <v>0</v>
      </c>
      <c r="W72" s="73"/>
      <c r="X72" t="s">
        <v>643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229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396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337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446</v>
      </c>
      <c r="BQ72">
        <v>1</v>
      </c>
      <c r="BR72">
        <v>200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2" s="73">
        <v>1</v>
      </c>
      <c r="BX72" s="73">
        <v>1</v>
      </c>
      <c r="BY72" s="73" t="b">
        <v>0</v>
      </c>
      <c r="CA72" t="s">
        <v>247</v>
      </c>
      <c r="CB72">
        <v>1</v>
      </c>
      <c r="CC72" s="76">
        <v>500</v>
      </c>
      <c r="CD72">
        <v>100</v>
      </c>
      <c r="CE72">
        <f ca="1">INDIRECT(ADDRESS(11+(MATCH(RIGHT(Table11[[#This Row],[spawner_sku]],LEN(Table11[[#This Row],[spawner_sku]])-FIND("/",Table11[[#This Row],[spawner_sku]])),Table1[Entity Prefab],0)),10,1,1,"Entities"))</f>
        <v>75</v>
      </c>
      <c r="CF72">
        <f ca="1">ROUND((Table11[[#This Row],[XP]]*Table11[[#This Row],[entity_spawned (AVG)]])*(Table11[[#This Row],[activating_chance]]/100),0)</f>
        <v>75</v>
      </c>
      <c r="CG72" s="73" t="s">
        <v>343</v>
      </c>
      <c r="CI72" t="s">
        <v>531</v>
      </c>
      <c r="CJ72">
        <v>1</v>
      </c>
      <c r="CK72" s="76">
        <v>240</v>
      </c>
      <c r="CL72" s="76">
        <v>100</v>
      </c>
      <c r="CM72">
        <f ca="1">INDIRECT(ADDRESS(11+(MATCH(RIGHT(Table12[[#This Row],[spawner_sku]],LEN(Table12[[#This Row],[spawner_sku]])-FIND("/",Table12[[#This Row],[spawner_sku]])),Table1[Entity Prefab],0)),10,1,1,"Entities"))</f>
        <v>83</v>
      </c>
      <c r="CN72">
        <f ca="1">ROUND((Table12[[#This Row],[XP]]*Table12[[#This Row],[entity_spawned (AVG)]])*(Table12[[#This Row],[activating_chance]]/100),0)</f>
        <v>83</v>
      </c>
      <c r="CO72" s="73" t="s">
        <v>343</v>
      </c>
      <c r="CQ72" t="s">
        <v>228</v>
      </c>
      <c r="CR72">
        <v>5</v>
      </c>
      <c r="CS72" s="76">
        <v>280</v>
      </c>
      <c r="CT72" s="76">
        <v>100</v>
      </c>
      <c r="CU72">
        <f ca="1">INDIRECT(ADDRESS(11+(MATCH(RIGHT(Table13[[#This Row],[spawner_sku]],LEN(Table13[[#This Row],[spawner_sku]])-FIND("/",Table13[[#This Row],[spawner_sku]])),Table1[Entity Prefab],0)),10,1,1,"Entities"))</f>
        <v>25</v>
      </c>
      <c r="CV72">
        <f ca="1">ROUND((Table13[[#This Row],[XP]]*Table13[[#This Row],[entity_spawned (AVG)]])*(Table13[[#This Row],[activating_chance]]/100),0)</f>
        <v>125</v>
      </c>
      <c r="CW72" s="73" t="s">
        <v>343</v>
      </c>
      <c r="CY72" t="s">
        <v>403</v>
      </c>
      <c r="CZ72">
        <v>1</v>
      </c>
      <c r="DA72" s="76">
        <v>340</v>
      </c>
      <c r="DB72" s="76">
        <v>100</v>
      </c>
      <c r="DC72">
        <f ca="1">INDIRECT(ADDRESS(11+(MATCH(RIGHT(Table14[[#This Row],[spawner_sku]],LEN(Table14[[#This Row],[spawner_sku]])-FIND("/",Table14[[#This Row],[spawner_sku]])),Table1[Entity Prefab],0)),10,1,1,"Entities"))</f>
        <v>263</v>
      </c>
      <c r="DD72">
        <f ca="1">ROUND((Table14[[#This Row],[XP]]*Table14[[#This Row],[entity_spawned (AVG)]])*(Table14[[#This Row],[activating_chance]]/100),0)</f>
        <v>263</v>
      </c>
      <c r="DE72" s="73" t="s">
        <v>344</v>
      </c>
      <c r="DG72" t="s">
        <v>228</v>
      </c>
      <c r="DH72">
        <v>9</v>
      </c>
      <c r="DI72" s="76">
        <v>150</v>
      </c>
      <c r="DJ72" s="76">
        <v>100</v>
      </c>
      <c r="DK72" s="115">
        <f ca="1">INDIRECT(ADDRESS(11+(MATCH(RIGHT(Table18[[#This Row],[spawner_sku]],LEN(Table18[[#This Row],[spawner_sku]])-FIND("/",Table18[[#This Row],[spawner_sku]])),Table1[Entity Prefab],0)),10,1,1,"Entities"))</f>
        <v>25</v>
      </c>
      <c r="DL72" s="115">
        <f ca="1">ROUND((Table18[[#This Row],[XP]]*Table18[[#This Row],[entity_spawned (AVG)]])*(Table18[[#This Row],[activating_chance]]/100),0)</f>
        <v>225</v>
      </c>
      <c r="DM72" t="s">
        <v>343</v>
      </c>
      <c r="DO72" t="s">
        <v>228</v>
      </c>
      <c r="DP72">
        <v>1</v>
      </c>
      <c r="DQ72" s="76">
        <v>140</v>
      </c>
      <c r="DR72" s="76">
        <v>100</v>
      </c>
      <c r="DS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2">
        <f ca="1">ROUND((Table1820[[#This Row],[XP]]*Table1820[[#This Row],[entity_spawned (AVG)]])*(Table1820[[#This Row],[activating_chance]]/100),0)</f>
        <v>25</v>
      </c>
      <c r="DU72" t="s">
        <v>343</v>
      </c>
    </row>
    <row r="73" spans="2:125" x14ac:dyDescent="0.25">
      <c r="B73" s="74" t="s">
        <v>229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6">
        <v>6</v>
      </c>
      <c r="J73" s="76">
        <v>9</v>
      </c>
      <c r="K73" s="73" t="b">
        <v>1</v>
      </c>
      <c r="M73" t="s">
        <v>336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6">
        <v>1</v>
      </c>
      <c r="U73" s="76">
        <v>1</v>
      </c>
      <c r="V73" t="b">
        <v>0</v>
      </c>
      <c r="W73" s="73"/>
      <c r="X73" t="s">
        <v>644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229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396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337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258</v>
      </c>
      <c r="BQ73">
        <v>1</v>
      </c>
      <c r="BR73">
        <v>240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73" s="76">
        <f ca="1">ROUND((Table61011[[#This Row],[XP]]*Table61011[[#This Row],[entity_spawned (AVG)]])*(Table61011[[#This Row],[activating_chance]]/100),0)</f>
        <v>50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1</v>
      </c>
      <c r="BY73" s="73" t="b">
        <v>0</v>
      </c>
      <c r="CA73" t="s">
        <v>247</v>
      </c>
      <c r="CB73">
        <v>1</v>
      </c>
      <c r="CC73" s="76">
        <v>500</v>
      </c>
      <c r="CD73">
        <v>75</v>
      </c>
      <c r="CE73">
        <f ca="1">INDIRECT(ADDRESS(11+(MATCH(RIGHT(Table11[[#This Row],[spawner_sku]],LEN(Table11[[#This Row],[spawner_sku]])-FIND("/",Table11[[#This Row],[spawner_sku]])),Table1[Entity Prefab],0)),10,1,1,"Entities"))</f>
        <v>75</v>
      </c>
      <c r="CF73">
        <f ca="1">ROUND((Table11[[#This Row],[XP]]*Table11[[#This Row],[entity_spawned (AVG)]])*(Table11[[#This Row],[activating_chance]]/100),0)</f>
        <v>56</v>
      </c>
      <c r="CG73" s="73" t="s">
        <v>343</v>
      </c>
      <c r="CI73" t="s">
        <v>531</v>
      </c>
      <c r="CJ73">
        <v>1</v>
      </c>
      <c r="CK73" s="76">
        <v>240</v>
      </c>
      <c r="CL73" s="76">
        <v>100</v>
      </c>
      <c r="CM73">
        <f ca="1">INDIRECT(ADDRESS(11+(MATCH(RIGHT(Table12[[#This Row],[spawner_sku]],LEN(Table12[[#This Row],[spawner_sku]])-FIND("/",Table12[[#This Row],[spawner_sku]])),Table1[Entity Prefab],0)),10,1,1,"Entities"))</f>
        <v>83</v>
      </c>
      <c r="CN73">
        <f ca="1">ROUND((Table12[[#This Row],[XP]]*Table12[[#This Row],[entity_spawned (AVG)]])*(Table12[[#This Row],[activating_chance]]/100),0)</f>
        <v>83</v>
      </c>
      <c r="CO73" s="73" t="s">
        <v>343</v>
      </c>
      <c r="CQ73" t="s">
        <v>228</v>
      </c>
      <c r="CR73">
        <v>13</v>
      </c>
      <c r="CS73" s="76">
        <v>280</v>
      </c>
      <c r="CT73" s="76">
        <v>100</v>
      </c>
      <c r="CU73">
        <f ca="1">INDIRECT(ADDRESS(11+(MATCH(RIGHT(Table13[[#This Row],[spawner_sku]],LEN(Table13[[#This Row],[spawner_sku]])-FIND("/",Table13[[#This Row],[spawner_sku]])),Table1[Entity Prefab],0)),10,1,1,"Entities"))</f>
        <v>25</v>
      </c>
      <c r="CV73">
        <f ca="1">ROUND((Table13[[#This Row],[XP]]*Table13[[#This Row],[entity_spawned (AVG)]])*(Table13[[#This Row],[activating_chance]]/100),0)</f>
        <v>325</v>
      </c>
      <c r="CW73" s="73" t="s">
        <v>343</v>
      </c>
      <c r="CY73" t="s">
        <v>403</v>
      </c>
      <c r="CZ73">
        <v>1</v>
      </c>
      <c r="DA73" s="76">
        <v>340</v>
      </c>
      <c r="DB73" s="76">
        <v>100</v>
      </c>
      <c r="DC73">
        <f ca="1">INDIRECT(ADDRESS(11+(MATCH(RIGHT(Table14[[#This Row],[spawner_sku]],LEN(Table14[[#This Row],[spawner_sku]])-FIND("/",Table14[[#This Row],[spawner_sku]])),Table1[Entity Prefab],0)),10,1,1,"Entities"))</f>
        <v>263</v>
      </c>
      <c r="DD73">
        <f ca="1">ROUND((Table14[[#This Row],[XP]]*Table14[[#This Row],[entity_spawned (AVG)]])*(Table14[[#This Row],[activating_chance]]/100),0)</f>
        <v>263</v>
      </c>
      <c r="DE73" s="73" t="s">
        <v>344</v>
      </c>
      <c r="DG73" t="s">
        <v>228</v>
      </c>
      <c r="DH73">
        <v>3</v>
      </c>
      <c r="DI73" s="76">
        <v>140</v>
      </c>
      <c r="DJ73" s="76">
        <v>100</v>
      </c>
      <c r="DK73" s="115">
        <f ca="1">INDIRECT(ADDRESS(11+(MATCH(RIGHT(Table18[[#This Row],[spawner_sku]],LEN(Table18[[#This Row],[spawner_sku]])-FIND("/",Table18[[#This Row],[spawner_sku]])),Table1[Entity Prefab],0)),10,1,1,"Entities"))</f>
        <v>25</v>
      </c>
      <c r="DL73" s="115">
        <f ca="1">ROUND((Table18[[#This Row],[XP]]*Table18[[#This Row],[entity_spawned (AVG)]])*(Table18[[#This Row],[activating_chance]]/100),0)</f>
        <v>75</v>
      </c>
      <c r="DM73" t="s">
        <v>343</v>
      </c>
      <c r="DO73" t="s">
        <v>228</v>
      </c>
      <c r="DP73">
        <v>3</v>
      </c>
      <c r="DQ73" s="76">
        <v>140</v>
      </c>
      <c r="DR73" s="76">
        <v>100</v>
      </c>
      <c r="DS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3">
        <f ca="1">ROUND((Table1820[[#This Row],[XP]]*Table1820[[#This Row],[entity_spawned (AVG)]])*(Table1820[[#This Row],[activating_chance]]/100),0)</f>
        <v>75</v>
      </c>
      <c r="DU73" t="s">
        <v>343</v>
      </c>
    </row>
    <row r="74" spans="2:125" x14ac:dyDescent="0.25">
      <c r="B74" s="74" t="s">
        <v>229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6">
        <v>2</v>
      </c>
      <c r="J74" s="76">
        <v>3</v>
      </c>
      <c r="K74" s="73" t="b">
        <v>0</v>
      </c>
      <c r="M74" t="s">
        <v>336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6">
        <v>1</v>
      </c>
      <c r="U74" s="76">
        <v>1</v>
      </c>
      <c r="V74" t="b">
        <v>0</v>
      </c>
      <c r="W74" s="73"/>
      <c r="X74" t="s">
        <v>644</v>
      </c>
      <c r="Y74">
        <v>1</v>
      </c>
      <c r="Z74">
        <v>100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229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233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337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396</v>
      </c>
      <c r="BQ74">
        <v>1</v>
      </c>
      <c r="BR74">
        <v>160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74" s="76">
        <f ca="1">ROUND((Table61011[[#This Row],[XP]]*Table61011[[#This Row],[entity_spawned (AVG)]])*(Table61011[[#This Row],[activating_chance]]/100),0)</f>
        <v>50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1</v>
      </c>
      <c r="BX74" s="73">
        <v>2</v>
      </c>
      <c r="BY74" s="73" t="b">
        <v>0</v>
      </c>
      <c r="CA74" t="s">
        <v>247</v>
      </c>
      <c r="CB74">
        <v>1</v>
      </c>
      <c r="CC74" s="76">
        <v>500</v>
      </c>
      <c r="CD74">
        <v>100</v>
      </c>
      <c r="CE74">
        <f ca="1">INDIRECT(ADDRESS(11+(MATCH(RIGHT(Table11[[#This Row],[spawner_sku]],LEN(Table11[[#This Row],[spawner_sku]])-FIND("/",Table11[[#This Row],[spawner_sku]])),Table1[Entity Prefab],0)),10,1,1,"Entities"))</f>
        <v>75</v>
      </c>
      <c r="CF74">
        <f ca="1">ROUND((Table11[[#This Row],[XP]]*Table11[[#This Row],[entity_spawned (AVG)]])*(Table11[[#This Row],[activating_chance]]/100),0)</f>
        <v>75</v>
      </c>
      <c r="CG74" s="73" t="s">
        <v>343</v>
      </c>
      <c r="CI74" t="s">
        <v>531</v>
      </c>
      <c r="CJ74">
        <v>1</v>
      </c>
      <c r="CK74" s="76">
        <v>240</v>
      </c>
      <c r="CL74" s="76">
        <v>100</v>
      </c>
      <c r="CM74">
        <f ca="1">INDIRECT(ADDRESS(11+(MATCH(RIGHT(Table12[[#This Row],[spawner_sku]],LEN(Table12[[#This Row],[spawner_sku]])-FIND("/",Table12[[#This Row],[spawner_sku]])),Table1[Entity Prefab],0)),10,1,1,"Entities"))</f>
        <v>83</v>
      </c>
      <c r="CN74">
        <f ca="1">ROUND((Table12[[#This Row],[XP]]*Table12[[#This Row],[entity_spawned (AVG)]])*(Table12[[#This Row],[activating_chance]]/100),0)</f>
        <v>83</v>
      </c>
      <c r="CO74" s="73" t="s">
        <v>343</v>
      </c>
      <c r="CQ74" t="s">
        <v>228</v>
      </c>
      <c r="CR74">
        <v>1</v>
      </c>
      <c r="CS74" s="76">
        <v>280</v>
      </c>
      <c r="CT74" s="76">
        <v>100</v>
      </c>
      <c r="CU74">
        <f ca="1">INDIRECT(ADDRESS(11+(MATCH(RIGHT(Table13[[#This Row],[spawner_sku]],LEN(Table13[[#This Row],[spawner_sku]])-FIND("/",Table13[[#This Row],[spawner_sku]])),Table1[Entity Prefab],0)),10,1,1,"Entities"))</f>
        <v>25</v>
      </c>
      <c r="CV74">
        <f ca="1">ROUND((Table13[[#This Row],[XP]]*Table13[[#This Row],[entity_spawned (AVG)]])*(Table13[[#This Row],[activating_chance]]/100),0)</f>
        <v>25</v>
      </c>
      <c r="CW74" s="73" t="s">
        <v>343</v>
      </c>
      <c r="CY74" t="s">
        <v>403</v>
      </c>
      <c r="CZ74">
        <v>1</v>
      </c>
      <c r="DA74" s="76">
        <v>340</v>
      </c>
      <c r="DB74" s="76">
        <v>100</v>
      </c>
      <c r="DC74">
        <f ca="1">INDIRECT(ADDRESS(11+(MATCH(RIGHT(Table14[[#This Row],[spawner_sku]],LEN(Table14[[#This Row],[spawner_sku]])-FIND("/",Table14[[#This Row],[spawner_sku]])),Table1[Entity Prefab],0)),10,1,1,"Entities"))</f>
        <v>263</v>
      </c>
      <c r="DD74">
        <f ca="1">ROUND((Table14[[#This Row],[XP]]*Table14[[#This Row],[entity_spawned (AVG)]])*(Table14[[#This Row],[activating_chance]]/100),0)</f>
        <v>263</v>
      </c>
      <c r="DE74" s="73" t="s">
        <v>344</v>
      </c>
      <c r="DG74" t="s">
        <v>228</v>
      </c>
      <c r="DH74">
        <v>3</v>
      </c>
      <c r="DI74" s="76">
        <v>140</v>
      </c>
      <c r="DJ74" s="76">
        <v>80</v>
      </c>
      <c r="DK74" s="115">
        <f ca="1">INDIRECT(ADDRESS(11+(MATCH(RIGHT(Table18[[#This Row],[spawner_sku]],LEN(Table18[[#This Row],[spawner_sku]])-FIND("/",Table18[[#This Row],[spawner_sku]])),Table1[Entity Prefab],0)),10,1,1,"Entities"))</f>
        <v>25</v>
      </c>
      <c r="DL74" s="115">
        <f ca="1">ROUND((Table18[[#This Row],[XP]]*Table18[[#This Row],[entity_spawned (AVG)]])*(Table18[[#This Row],[activating_chance]]/100),0)</f>
        <v>60</v>
      </c>
      <c r="DM74" t="s">
        <v>343</v>
      </c>
      <c r="DO74" t="s">
        <v>228</v>
      </c>
      <c r="DP74">
        <v>3</v>
      </c>
      <c r="DQ74" s="76">
        <v>140</v>
      </c>
      <c r="DR74" s="76">
        <v>100</v>
      </c>
      <c r="DS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4">
        <f ca="1">ROUND((Table1820[[#This Row],[XP]]*Table1820[[#This Row],[entity_spawned (AVG)]])*(Table1820[[#This Row],[activating_chance]]/100),0)</f>
        <v>75</v>
      </c>
      <c r="DU74" t="s">
        <v>343</v>
      </c>
    </row>
    <row r="75" spans="2:125" x14ac:dyDescent="0.25">
      <c r="B75" s="74" t="s">
        <v>229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6">
        <v>2</v>
      </c>
      <c r="J75" s="76">
        <v>4</v>
      </c>
      <c r="K75" s="73" t="b">
        <v>0</v>
      </c>
      <c r="M75" t="s">
        <v>336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6">
        <v>1</v>
      </c>
      <c r="U75" s="76">
        <v>1</v>
      </c>
      <c r="V75" t="b">
        <v>0</v>
      </c>
      <c r="W75" s="73"/>
      <c r="X75" t="s">
        <v>642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229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233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337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258</v>
      </c>
      <c r="BQ75">
        <v>1</v>
      </c>
      <c r="BR75">
        <v>200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75" s="76">
        <f ca="1">ROUND((Table61011[[#This Row],[XP]]*Table61011[[#This Row],[entity_spawned (AVG)]])*(Table61011[[#This Row],[activating_chance]]/100),0)</f>
        <v>50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1</v>
      </c>
      <c r="BX75" s="73">
        <v>1</v>
      </c>
      <c r="BY75" s="73" t="b">
        <v>0</v>
      </c>
      <c r="CA75" t="s">
        <v>247</v>
      </c>
      <c r="CB75">
        <v>1</v>
      </c>
      <c r="CC75" s="76">
        <v>500</v>
      </c>
      <c r="CD75">
        <v>75</v>
      </c>
      <c r="CE75">
        <f ca="1">INDIRECT(ADDRESS(11+(MATCH(RIGHT(Table11[[#This Row],[spawner_sku]],LEN(Table11[[#This Row],[spawner_sku]])-FIND("/",Table11[[#This Row],[spawner_sku]])),Table1[Entity Prefab],0)),10,1,1,"Entities"))</f>
        <v>75</v>
      </c>
      <c r="CF75">
        <f ca="1">ROUND((Table11[[#This Row],[XP]]*Table11[[#This Row],[entity_spawned (AVG)]])*(Table11[[#This Row],[activating_chance]]/100),0)</f>
        <v>56</v>
      </c>
      <c r="CG75" s="73" t="s">
        <v>343</v>
      </c>
      <c r="CI75" t="s">
        <v>531</v>
      </c>
      <c r="CJ75">
        <v>1</v>
      </c>
      <c r="CK75" s="76">
        <v>240</v>
      </c>
      <c r="CL75" s="76">
        <v>100</v>
      </c>
      <c r="CM75">
        <f ca="1">INDIRECT(ADDRESS(11+(MATCH(RIGHT(Table12[[#This Row],[spawner_sku]],LEN(Table12[[#This Row],[spawner_sku]])-FIND("/",Table12[[#This Row],[spawner_sku]])),Table1[Entity Prefab],0)),10,1,1,"Entities"))</f>
        <v>83</v>
      </c>
      <c r="CN75">
        <f ca="1">ROUND((Table12[[#This Row],[XP]]*Table12[[#This Row],[entity_spawned (AVG)]])*(Table12[[#This Row],[activating_chance]]/100),0)</f>
        <v>83</v>
      </c>
      <c r="CO75" s="73" t="s">
        <v>343</v>
      </c>
      <c r="CQ75" t="s">
        <v>228</v>
      </c>
      <c r="CR75">
        <v>11</v>
      </c>
      <c r="CS75" s="76">
        <v>280</v>
      </c>
      <c r="CT75" s="76">
        <v>100</v>
      </c>
      <c r="CU75">
        <f ca="1">INDIRECT(ADDRESS(11+(MATCH(RIGHT(Table13[[#This Row],[spawner_sku]],LEN(Table13[[#This Row],[spawner_sku]])-FIND("/",Table13[[#This Row],[spawner_sku]])),Table1[Entity Prefab],0)),10,1,1,"Entities"))</f>
        <v>25</v>
      </c>
      <c r="CV75">
        <f ca="1">ROUND((Table13[[#This Row],[XP]]*Table13[[#This Row],[entity_spawned (AVG)]])*(Table13[[#This Row],[activating_chance]]/100),0)</f>
        <v>275</v>
      </c>
      <c r="CW75" s="73" t="s">
        <v>343</v>
      </c>
      <c r="CY75" t="s">
        <v>403</v>
      </c>
      <c r="CZ75">
        <v>1</v>
      </c>
      <c r="DA75" s="76">
        <v>340</v>
      </c>
      <c r="DB75" s="76">
        <v>100</v>
      </c>
      <c r="DC75">
        <f ca="1">INDIRECT(ADDRESS(11+(MATCH(RIGHT(Table14[[#This Row],[spawner_sku]],LEN(Table14[[#This Row],[spawner_sku]])-FIND("/",Table14[[#This Row],[spawner_sku]])),Table1[Entity Prefab],0)),10,1,1,"Entities"))</f>
        <v>263</v>
      </c>
      <c r="DD75">
        <f ca="1">ROUND((Table14[[#This Row],[XP]]*Table14[[#This Row],[entity_spawned (AVG)]])*(Table14[[#This Row],[activating_chance]]/100),0)</f>
        <v>263</v>
      </c>
      <c r="DE75" s="73" t="s">
        <v>344</v>
      </c>
      <c r="DG75" t="s">
        <v>396</v>
      </c>
      <c r="DH75">
        <v>2</v>
      </c>
      <c r="DI75" s="76">
        <v>160</v>
      </c>
      <c r="DJ75" s="76">
        <v>100</v>
      </c>
      <c r="DK75" s="115">
        <f ca="1">INDIRECT(ADDRESS(11+(MATCH(RIGHT(Table18[[#This Row],[spawner_sku]],LEN(Table18[[#This Row],[spawner_sku]])-FIND("/",Table18[[#This Row],[spawner_sku]])),Table1[Entity Prefab],0)),10,1,1,"Entities"))</f>
        <v>50</v>
      </c>
      <c r="DL75" s="115">
        <f ca="1">ROUND((Table18[[#This Row],[XP]]*Table18[[#This Row],[entity_spawned (AVG)]])*(Table18[[#This Row],[activating_chance]]/100),0)</f>
        <v>100</v>
      </c>
      <c r="DM75" t="s">
        <v>343</v>
      </c>
      <c r="DO75" t="s">
        <v>228</v>
      </c>
      <c r="DP75">
        <v>3</v>
      </c>
      <c r="DQ75" s="76">
        <v>140</v>
      </c>
      <c r="DR75" s="76">
        <v>100</v>
      </c>
      <c r="DS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5">
        <f ca="1">ROUND((Table1820[[#This Row],[XP]]*Table1820[[#This Row],[entity_spawned (AVG)]])*(Table1820[[#This Row],[activating_chance]]/100),0)</f>
        <v>75</v>
      </c>
      <c r="DU75" t="s">
        <v>343</v>
      </c>
    </row>
    <row r="76" spans="2:125" x14ac:dyDescent="0.25">
      <c r="B76" s="74" t="s">
        <v>229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6">
        <v>2</v>
      </c>
      <c r="J76" s="76">
        <v>4</v>
      </c>
      <c r="K76" s="73" t="b">
        <v>0</v>
      </c>
      <c r="M76" t="s">
        <v>336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6">
        <v>1</v>
      </c>
      <c r="U76" s="76">
        <v>1</v>
      </c>
      <c r="V76" t="b">
        <v>0</v>
      </c>
      <c r="W76" s="73"/>
      <c r="X76" t="s">
        <v>642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229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233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337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233</v>
      </c>
      <c r="BQ76">
        <v>1</v>
      </c>
      <c r="BR76">
        <v>250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76" s="76">
        <f ca="1">ROUND((Table61011[[#This Row],[XP]]*Table61011[[#This Row],[entity_spawned (AVG)]])*(Table61011[[#This Row],[activating_chance]]/100),0)</f>
        <v>95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6" s="73">
        <v>1</v>
      </c>
      <c r="BX76" s="73">
        <v>1</v>
      </c>
      <c r="BY76" s="73" t="b">
        <v>0</v>
      </c>
      <c r="CA76" t="s">
        <v>247</v>
      </c>
      <c r="CB76">
        <v>1</v>
      </c>
      <c r="CC76" s="76">
        <v>500</v>
      </c>
      <c r="CD76">
        <v>100</v>
      </c>
      <c r="CE76">
        <f ca="1">INDIRECT(ADDRESS(11+(MATCH(RIGHT(Table11[[#This Row],[spawner_sku]],LEN(Table11[[#This Row],[spawner_sku]])-FIND("/",Table11[[#This Row],[spawner_sku]])),Table1[Entity Prefab],0)),10,1,1,"Entities"))</f>
        <v>75</v>
      </c>
      <c r="CF76">
        <f ca="1">ROUND((Table11[[#This Row],[XP]]*Table11[[#This Row],[entity_spawned (AVG)]])*(Table11[[#This Row],[activating_chance]]/100),0)</f>
        <v>75</v>
      </c>
      <c r="CG76" s="73" t="s">
        <v>343</v>
      </c>
      <c r="CI76" t="s">
        <v>532</v>
      </c>
      <c r="CJ76">
        <v>1</v>
      </c>
      <c r="CK76" s="76">
        <v>240</v>
      </c>
      <c r="CL76" s="76">
        <v>100</v>
      </c>
      <c r="CM76">
        <f ca="1">INDIRECT(ADDRESS(11+(MATCH(RIGHT(Table12[[#This Row],[spawner_sku]],LEN(Table12[[#This Row],[spawner_sku]])-FIND("/",Table12[[#This Row],[spawner_sku]])),Table1[Entity Prefab],0)),10,1,1,"Entities"))</f>
        <v>83</v>
      </c>
      <c r="CN76">
        <f ca="1">ROUND((Table12[[#This Row],[XP]]*Table12[[#This Row],[entity_spawned (AVG)]])*(Table12[[#This Row],[activating_chance]]/100),0)</f>
        <v>83</v>
      </c>
      <c r="CO76" s="73" t="s">
        <v>343</v>
      </c>
      <c r="CQ76" t="s">
        <v>228</v>
      </c>
      <c r="CR76">
        <v>9</v>
      </c>
      <c r="CS76" s="76">
        <v>280</v>
      </c>
      <c r="CT76" s="76">
        <v>100</v>
      </c>
      <c r="CU76">
        <f ca="1">INDIRECT(ADDRESS(11+(MATCH(RIGHT(Table13[[#This Row],[spawner_sku]],LEN(Table13[[#This Row],[spawner_sku]])-FIND("/",Table13[[#This Row],[spawner_sku]])),Table1[Entity Prefab],0)),10,1,1,"Entities"))</f>
        <v>25</v>
      </c>
      <c r="CV76">
        <f ca="1">ROUND((Table13[[#This Row],[XP]]*Table13[[#This Row],[entity_spawned (AVG)]])*(Table13[[#This Row],[activating_chance]]/100),0)</f>
        <v>225</v>
      </c>
      <c r="CW76" s="73" t="s">
        <v>343</v>
      </c>
      <c r="CY76" t="s">
        <v>522</v>
      </c>
      <c r="CZ76">
        <v>1</v>
      </c>
      <c r="DA76" s="76">
        <v>310</v>
      </c>
      <c r="DB76" s="76">
        <v>100</v>
      </c>
      <c r="DC76">
        <f ca="1">INDIRECT(ADDRESS(11+(MATCH(RIGHT(Table14[[#This Row],[spawner_sku]],LEN(Table14[[#This Row],[spawner_sku]])-FIND("/",Table14[[#This Row],[spawner_sku]])),Table1[Entity Prefab],0)),10,1,1,"Entities"))</f>
        <v>83</v>
      </c>
      <c r="DD76">
        <f ca="1">ROUND((Table14[[#This Row],[XP]]*Table14[[#This Row],[entity_spawned (AVG)]])*(Table14[[#This Row],[activating_chance]]/100),0)</f>
        <v>83</v>
      </c>
      <c r="DE76" s="73" t="s">
        <v>344</v>
      </c>
      <c r="DG76" t="s">
        <v>396</v>
      </c>
      <c r="DH76">
        <v>2</v>
      </c>
      <c r="DI76" s="76">
        <v>160</v>
      </c>
      <c r="DJ76" s="76">
        <v>100</v>
      </c>
      <c r="DK76" s="115">
        <f ca="1">INDIRECT(ADDRESS(11+(MATCH(RIGHT(Table18[[#This Row],[spawner_sku]],LEN(Table18[[#This Row],[spawner_sku]])-FIND("/",Table18[[#This Row],[spawner_sku]])),Table1[Entity Prefab],0)),10,1,1,"Entities"))</f>
        <v>50</v>
      </c>
      <c r="DL76" s="115">
        <f ca="1">ROUND((Table18[[#This Row],[XP]]*Table18[[#This Row],[entity_spawned (AVG)]])*(Table18[[#This Row],[activating_chance]]/100),0)</f>
        <v>100</v>
      </c>
      <c r="DM76" t="s">
        <v>343</v>
      </c>
      <c r="DO76" t="s">
        <v>228</v>
      </c>
      <c r="DP76">
        <v>10</v>
      </c>
      <c r="DQ76" s="76">
        <v>160</v>
      </c>
      <c r="DR76" s="76">
        <v>100</v>
      </c>
      <c r="DS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6">
        <f ca="1">ROUND((Table1820[[#This Row],[XP]]*Table1820[[#This Row],[entity_spawned (AVG)]])*(Table1820[[#This Row],[activating_chance]]/100),0)</f>
        <v>250</v>
      </c>
      <c r="DU76" t="s">
        <v>343</v>
      </c>
    </row>
    <row r="77" spans="2:125" x14ac:dyDescent="0.25">
      <c r="B77" s="74" t="s">
        <v>229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6">
        <v>1</v>
      </c>
      <c r="J77" s="76">
        <v>1</v>
      </c>
      <c r="K77" s="73" t="b">
        <v>0</v>
      </c>
      <c r="M77" t="s">
        <v>336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6">
        <v>1</v>
      </c>
      <c r="U77" s="76">
        <v>1</v>
      </c>
      <c r="V77" t="b">
        <v>0</v>
      </c>
      <c r="W77" s="73"/>
      <c r="X77" t="s">
        <v>642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229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233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337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237</v>
      </c>
      <c r="BQ77">
        <v>1</v>
      </c>
      <c r="BR77">
        <v>200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77" s="76">
        <f ca="1">ROUND((Table61011[[#This Row],[XP]]*Table61011[[#This Row],[entity_spawned (AVG)]])*(Table61011[[#This Row],[activating_chance]]/100),0)</f>
        <v>70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7" s="73">
        <v>1</v>
      </c>
      <c r="BX77" s="73">
        <v>1</v>
      </c>
      <c r="BY77" s="73" t="b">
        <v>0</v>
      </c>
      <c r="CA77" t="s">
        <v>247</v>
      </c>
      <c r="CB77">
        <v>1</v>
      </c>
      <c r="CC77" s="76">
        <v>500</v>
      </c>
      <c r="CD77">
        <v>75</v>
      </c>
      <c r="CE77">
        <f ca="1">INDIRECT(ADDRESS(11+(MATCH(RIGHT(Table11[[#This Row],[spawner_sku]],LEN(Table11[[#This Row],[spawner_sku]])-FIND("/",Table11[[#This Row],[spawner_sku]])),Table1[Entity Prefab],0)),10,1,1,"Entities"))</f>
        <v>75</v>
      </c>
      <c r="CF77">
        <f ca="1">ROUND((Table11[[#This Row],[XP]]*Table11[[#This Row],[entity_spawned (AVG)]])*(Table11[[#This Row],[activating_chance]]/100),0)</f>
        <v>56</v>
      </c>
      <c r="CG77" s="73" t="s">
        <v>343</v>
      </c>
      <c r="CI77" t="s">
        <v>245</v>
      </c>
      <c r="CJ77">
        <v>1</v>
      </c>
      <c r="CK77" s="76">
        <v>220</v>
      </c>
      <c r="CL77" s="76">
        <v>100</v>
      </c>
      <c r="CM77">
        <f ca="1">INDIRECT(ADDRESS(11+(MATCH(RIGHT(Table12[[#This Row],[spawner_sku]],LEN(Table12[[#This Row],[spawner_sku]])-FIND("/",Table12[[#This Row],[spawner_sku]])),Table1[Entity Prefab],0)),10,1,1,"Entities"))</f>
        <v>35</v>
      </c>
      <c r="CN77">
        <f ca="1">ROUND((Table12[[#This Row],[XP]]*Table12[[#This Row],[entity_spawned (AVG)]])*(Table12[[#This Row],[activating_chance]]/100),0)</f>
        <v>35</v>
      </c>
      <c r="CO77" s="73" t="s">
        <v>343</v>
      </c>
      <c r="CQ77" t="s">
        <v>228</v>
      </c>
      <c r="CR77">
        <v>10</v>
      </c>
      <c r="CS77" s="76">
        <v>280</v>
      </c>
      <c r="CT77" s="76">
        <v>100</v>
      </c>
      <c r="CU77">
        <f ca="1">INDIRECT(ADDRESS(11+(MATCH(RIGHT(Table13[[#This Row],[spawner_sku]],LEN(Table13[[#This Row],[spawner_sku]])-FIND("/",Table13[[#This Row],[spawner_sku]])),Table1[Entity Prefab],0)),10,1,1,"Entities"))</f>
        <v>25</v>
      </c>
      <c r="CV77">
        <f ca="1">ROUND((Table13[[#This Row],[XP]]*Table13[[#This Row],[entity_spawned (AVG)]])*(Table13[[#This Row],[activating_chance]]/100),0)</f>
        <v>250</v>
      </c>
      <c r="CW77" s="73" t="s">
        <v>343</v>
      </c>
      <c r="CY77" t="s">
        <v>522</v>
      </c>
      <c r="CZ77">
        <v>1</v>
      </c>
      <c r="DA77" s="76">
        <v>310</v>
      </c>
      <c r="DB77" s="76">
        <v>100</v>
      </c>
      <c r="DC77">
        <f ca="1">INDIRECT(ADDRESS(11+(MATCH(RIGHT(Table14[[#This Row],[spawner_sku]],LEN(Table14[[#This Row],[spawner_sku]])-FIND("/",Table14[[#This Row],[spawner_sku]])),Table1[Entity Prefab],0)),10,1,1,"Entities"))</f>
        <v>83</v>
      </c>
      <c r="DD77">
        <f ca="1">ROUND((Table14[[#This Row],[XP]]*Table14[[#This Row],[entity_spawned (AVG)]])*(Table14[[#This Row],[activating_chance]]/100),0)</f>
        <v>83</v>
      </c>
      <c r="DE77" s="73" t="s">
        <v>344</v>
      </c>
      <c r="DG77" t="s">
        <v>396</v>
      </c>
      <c r="DH77">
        <v>1</v>
      </c>
      <c r="DI77" s="76">
        <v>160</v>
      </c>
      <c r="DJ77" s="76">
        <v>80</v>
      </c>
      <c r="DK77" s="115">
        <f ca="1">INDIRECT(ADDRESS(11+(MATCH(RIGHT(Table18[[#This Row],[spawner_sku]],LEN(Table18[[#This Row],[spawner_sku]])-FIND("/",Table18[[#This Row],[spawner_sku]])),Table1[Entity Prefab],0)),10,1,1,"Entities"))</f>
        <v>50</v>
      </c>
      <c r="DL77" s="115">
        <f ca="1">ROUND((Table18[[#This Row],[XP]]*Table18[[#This Row],[entity_spawned (AVG)]])*(Table18[[#This Row],[activating_chance]]/100),0)</f>
        <v>40</v>
      </c>
      <c r="DM77" t="s">
        <v>343</v>
      </c>
      <c r="DO77" t="s">
        <v>228</v>
      </c>
      <c r="DP77">
        <v>8</v>
      </c>
      <c r="DQ77" s="76">
        <v>160</v>
      </c>
      <c r="DR77" s="76">
        <v>100</v>
      </c>
      <c r="DS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7">
        <f ca="1">ROUND((Table1820[[#This Row],[XP]]*Table1820[[#This Row],[entity_spawned (AVG)]])*(Table1820[[#This Row],[activating_chance]]/100),0)</f>
        <v>200</v>
      </c>
      <c r="DU77" t="s">
        <v>343</v>
      </c>
    </row>
    <row r="78" spans="2:125" x14ac:dyDescent="0.25">
      <c r="B78" s="74" t="s">
        <v>229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6">
        <v>1</v>
      </c>
      <c r="J78" s="76">
        <v>2</v>
      </c>
      <c r="K78" s="73" t="b">
        <v>0</v>
      </c>
      <c r="M78" t="s">
        <v>336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6">
        <v>1</v>
      </c>
      <c r="U78" s="76">
        <v>1</v>
      </c>
      <c r="V78" t="b">
        <v>0</v>
      </c>
      <c r="W78" s="73"/>
      <c r="X78" t="s">
        <v>642</v>
      </c>
      <c r="Y78">
        <v>1</v>
      </c>
      <c r="Z78">
        <v>140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229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233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337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473</v>
      </c>
      <c r="BQ78">
        <v>1</v>
      </c>
      <c r="BR78">
        <v>280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78" s="76">
        <f ca="1">ROUND((Table61011[[#This Row],[XP]]*Table61011[[#This Row],[entity_spawned (AVG)]])*(Table61011[[#This Row],[activating_chance]]/100),0)</f>
        <v>143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8" s="73">
        <v>1</v>
      </c>
      <c r="BX78" s="73">
        <v>1</v>
      </c>
      <c r="BY78" s="73" t="b">
        <v>0</v>
      </c>
      <c r="CA78" t="s">
        <v>522</v>
      </c>
      <c r="CB78">
        <v>1</v>
      </c>
      <c r="CC78" s="76">
        <v>350</v>
      </c>
      <c r="CD78">
        <v>100</v>
      </c>
      <c r="CE78">
        <f ca="1">INDIRECT(ADDRESS(11+(MATCH(RIGHT(Table11[[#This Row],[spawner_sku]],LEN(Table11[[#This Row],[spawner_sku]])-FIND("/",Table11[[#This Row],[spawner_sku]])),Table1[Entity Prefab],0)),10,1,1,"Entities"))</f>
        <v>83</v>
      </c>
      <c r="CF78">
        <f ca="1">ROUND((Table11[[#This Row],[XP]]*Table11[[#This Row],[entity_spawned (AVG)]])*(Table11[[#This Row],[activating_chance]]/100),0)</f>
        <v>83</v>
      </c>
      <c r="CG78" s="73" t="s">
        <v>344</v>
      </c>
      <c r="CI78" t="s">
        <v>245</v>
      </c>
      <c r="CJ78">
        <v>1</v>
      </c>
      <c r="CK78" s="76">
        <v>220</v>
      </c>
      <c r="CL78" s="76">
        <v>100</v>
      </c>
      <c r="CM78">
        <f ca="1">INDIRECT(ADDRESS(11+(MATCH(RIGHT(Table12[[#This Row],[spawner_sku]],LEN(Table12[[#This Row],[spawner_sku]])-FIND("/",Table12[[#This Row],[spawner_sku]])),Table1[Entity Prefab],0)),10,1,1,"Entities"))</f>
        <v>35</v>
      </c>
      <c r="CN78">
        <f ca="1">ROUND((Table12[[#This Row],[XP]]*Table12[[#This Row],[entity_spawned (AVG)]])*(Table12[[#This Row],[activating_chance]]/100),0)</f>
        <v>35</v>
      </c>
      <c r="CO78" s="73" t="s">
        <v>343</v>
      </c>
      <c r="CQ78" t="s">
        <v>228</v>
      </c>
      <c r="CR78">
        <v>11</v>
      </c>
      <c r="CS78" s="76">
        <v>280</v>
      </c>
      <c r="CT78" s="76">
        <v>100</v>
      </c>
      <c r="CU78">
        <f ca="1">INDIRECT(ADDRESS(11+(MATCH(RIGHT(Table13[[#This Row],[spawner_sku]],LEN(Table13[[#This Row],[spawner_sku]])-FIND("/",Table13[[#This Row],[spawner_sku]])),Table1[Entity Prefab],0)),10,1,1,"Entities"))</f>
        <v>25</v>
      </c>
      <c r="CV78">
        <f ca="1">ROUND((Table13[[#This Row],[XP]]*Table13[[#This Row],[entity_spawned (AVG)]])*(Table13[[#This Row],[activating_chance]]/100),0)</f>
        <v>275</v>
      </c>
      <c r="CW78" s="73" t="s">
        <v>343</v>
      </c>
      <c r="CY78" t="s">
        <v>522</v>
      </c>
      <c r="CZ78">
        <v>1</v>
      </c>
      <c r="DA78" s="76">
        <v>310</v>
      </c>
      <c r="DB78" s="76">
        <v>100</v>
      </c>
      <c r="DC78">
        <f ca="1">INDIRECT(ADDRESS(11+(MATCH(RIGHT(Table14[[#This Row],[spawner_sku]],LEN(Table14[[#This Row],[spawner_sku]])-FIND("/",Table14[[#This Row],[spawner_sku]])),Table1[Entity Prefab],0)),10,1,1,"Entities"))</f>
        <v>83</v>
      </c>
      <c r="DD78">
        <f ca="1">ROUND((Table14[[#This Row],[XP]]*Table14[[#This Row],[entity_spawned (AVG)]])*(Table14[[#This Row],[activating_chance]]/100),0)</f>
        <v>83</v>
      </c>
      <c r="DE78" s="73" t="s">
        <v>344</v>
      </c>
      <c r="DG78" t="s">
        <v>396</v>
      </c>
      <c r="DH78">
        <v>2</v>
      </c>
      <c r="DI78" s="76">
        <v>160</v>
      </c>
      <c r="DJ78" s="76">
        <v>80</v>
      </c>
      <c r="DK78" s="115">
        <f ca="1">INDIRECT(ADDRESS(11+(MATCH(RIGHT(Table18[[#This Row],[spawner_sku]],LEN(Table18[[#This Row],[spawner_sku]])-FIND("/",Table18[[#This Row],[spawner_sku]])),Table1[Entity Prefab],0)),10,1,1,"Entities"))</f>
        <v>50</v>
      </c>
      <c r="DL78" s="115">
        <f ca="1">ROUND((Table18[[#This Row],[XP]]*Table18[[#This Row],[entity_spawned (AVG)]])*(Table18[[#This Row],[activating_chance]]/100),0)</f>
        <v>80</v>
      </c>
      <c r="DM78" t="s">
        <v>343</v>
      </c>
      <c r="DO78" t="s">
        <v>228</v>
      </c>
      <c r="DP78">
        <v>7</v>
      </c>
      <c r="DQ78" s="76">
        <v>130</v>
      </c>
      <c r="DR78" s="76">
        <v>100</v>
      </c>
      <c r="DS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8">
        <f ca="1">ROUND((Table1820[[#This Row],[XP]]*Table1820[[#This Row],[entity_spawned (AVG)]])*(Table1820[[#This Row],[activating_chance]]/100),0)</f>
        <v>175</v>
      </c>
      <c r="DU78" t="s">
        <v>343</v>
      </c>
    </row>
    <row r="79" spans="2:125" x14ac:dyDescent="0.25">
      <c r="B79" s="74" t="s">
        <v>229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6">
        <v>3</v>
      </c>
      <c r="J79" s="76">
        <v>3</v>
      </c>
      <c r="K79" s="73" t="b">
        <v>0</v>
      </c>
      <c r="M79" t="s">
        <v>336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6">
        <v>1</v>
      </c>
      <c r="U79" s="76">
        <v>1</v>
      </c>
      <c r="V79" t="b">
        <v>0</v>
      </c>
      <c r="W79" s="73"/>
      <c r="X79" t="s">
        <v>642</v>
      </c>
      <c r="Y79">
        <v>1</v>
      </c>
      <c r="Z79">
        <v>140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229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233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337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395</v>
      </c>
      <c r="BQ79">
        <v>1</v>
      </c>
      <c r="BR79">
        <v>240</v>
      </c>
      <c r="BS79">
        <v>100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79" s="76">
        <f ca="1">ROUND((Table61011[[#This Row],[XP]]*Table61011[[#This Row],[entity_spawned (AVG)]])*(Table61011[[#This Row],[activating_chance]]/100),0)</f>
        <v>50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1</v>
      </c>
      <c r="BY79" s="73" t="b">
        <v>0</v>
      </c>
      <c r="CA79" t="s">
        <v>523</v>
      </c>
      <c r="CB79">
        <v>1</v>
      </c>
      <c r="CC79" s="76">
        <v>310</v>
      </c>
      <c r="CD79">
        <v>100</v>
      </c>
      <c r="CE79">
        <f ca="1">INDIRECT(ADDRESS(11+(MATCH(RIGHT(Table11[[#This Row],[spawner_sku]],LEN(Table11[[#This Row],[spawner_sku]])-FIND("/",Table11[[#This Row],[spawner_sku]])),Table1[Entity Prefab],0)),10,1,1,"Entities"))</f>
        <v>70</v>
      </c>
      <c r="CF79">
        <f ca="1">ROUND((Table11[[#This Row],[XP]]*Table11[[#This Row],[entity_spawned (AVG)]])*(Table11[[#This Row],[activating_chance]]/100),0)</f>
        <v>70</v>
      </c>
      <c r="CG79" s="73" t="s">
        <v>344</v>
      </c>
      <c r="CI79" t="s">
        <v>245</v>
      </c>
      <c r="CJ79">
        <v>1</v>
      </c>
      <c r="CK79" s="76">
        <v>220</v>
      </c>
      <c r="CL79" s="76">
        <v>100</v>
      </c>
      <c r="CM79">
        <f ca="1">INDIRECT(ADDRESS(11+(MATCH(RIGHT(Table12[[#This Row],[spawner_sku]],LEN(Table12[[#This Row],[spawner_sku]])-FIND("/",Table12[[#This Row],[spawner_sku]])),Table1[Entity Prefab],0)),10,1,1,"Entities"))</f>
        <v>35</v>
      </c>
      <c r="CN79">
        <f ca="1">ROUND((Table12[[#This Row],[XP]]*Table12[[#This Row],[entity_spawned (AVG)]])*(Table12[[#This Row],[activating_chance]]/100),0)</f>
        <v>35</v>
      </c>
      <c r="CO79" s="73" t="s">
        <v>343</v>
      </c>
      <c r="CQ79" t="s">
        <v>228</v>
      </c>
      <c r="CR79">
        <v>11</v>
      </c>
      <c r="CS79" s="76">
        <v>280</v>
      </c>
      <c r="CT79" s="76">
        <v>100</v>
      </c>
      <c r="CU79">
        <f ca="1">INDIRECT(ADDRESS(11+(MATCH(RIGHT(Table13[[#This Row],[spawner_sku]],LEN(Table13[[#This Row],[spawner_sku]])-FIND("/",Table13[[#This Row],[spawner_sku]])),Table1[Entity Prefab],0)),10,1,1,"Entities"))</f>
        <v>25</v>
      </c>
      <c r="CV79">
        <f ca="1">ROUND((Table13[[#This Row],[XP]]*Table13[[#This Row],[entity_spawned (AVG)]])*(Table13[[#This Row],[activating_chance]]/100),0)</f>
        <v>275</v>
      </c>
      <c r="CW79" s="73" t="s">
        <v>343</v>
      </c>
      <c r="CY79" t="s">
        <v>522</v>
      </c>
      <c r="CZ79">
        <v>1</v>
      </c>
      <c r="DA79" s="76">
        <v>310</v>
      </c>
      <c r="DB79" s="76">
        <v>100</v>
      </c>
      <c r="DC79">
        <f ca="1">INDIRECT(ADDRESS(11+(MATCH(RIGHT(Table14[[#This Row],[spawner_sku]],LEN(Table14[[#This Row],[spawner_sku]])-FIND("/",Table14[[#This Row],[spawner_sku]])),Table1[Entity Prefab],0)),10,1,1,"Entities"))</f>
        <v>83</v>
      </c>
      <c r="DD79">
        <f ca="1">ROUND((Table14[[#This Row],[XP]]*Table14[[#This Row],[entity_spawned (AVG)]])*(Table14[[#This Row],[activating_chance]]/100),0)</f>
        <v>83</v>
      </c>
      <c r="DE79" s="73" t="s">
        <v>344</v>
      </c>
      <c r="DG79" t="s">
        <v>396</v>
      </c>
      <c r="DH79">
        <v>2</v>
      </c>
      <c r="DI79" s="76">
        <v>160</v>
      </c>
      <c r="DJ79" s="76">
        <v>100</v>
      </c>
      <c r="DK79" s="115">
        <f ca="1">INDIRECT(ADDRESS(11+(MATCH(RIGHT(Table18[[#This Row],[spawner_sku]],LEN(Table18[[#This Row],[spawner_sku]])-FIND("/",Table18[[#This Row],[spawner_sku]])),Table1[Entity Prefab],0)),10,1,1,"Entities"))</f>
        <v>50</v>
      </c>
      <c r="DL79" s="115">
        <f ca="1">ROUND((Table18[[#This Row],[XP]]*Table18[[#This Row],[entity_spawned (AVG)]])*(Table18[[#This Row],[activating_chance]]/100),0)</f>
        <v>100</v>
      </c>
      <c r="DM79" t="s">
        <v>343</v>
      </c>
      <c r="DO79" t="s">
        <v>228</v>
      </c>
      <c r="DP79">
        <v>7</v>
      </c>
      <c r="DQ79" s="76">
        <v>160</v>
      </c>
      <c r="DR79" s="76">
        <v>100</v>
      </c>
      <c r="DS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79">
        <f ca="1">ROUND((Table1820[[#This Row],[XP]]*Table1820[[#This Row],[entity_spawned (AVG)]])*(Table1820[[#This Row],[activating_chance]]/100),0)</f>
        <v>175</v>
      </c>
      <c r="DU79" t="s">
        <v>343</v>
      </c>
    </row>
    <row r="80" spans="2:125" x14ac:dyDescent="0.25">
      <c r="B80" s="74" t="s">
        <v>229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6">
        <v>1</v>
      </c>
      <c r="J80" s="76">
        <v>2</v>
      </c>
      <c r="K80" s="73" t="b">
        <v>0</v>
      </c>
      <c r="M80" t="s">
        <v>336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6">
        <v>1</v>
      </c>
      <c r="U80" s="76">
        <v>1</v>
      </c>
      <c r="V80" t="b">
        <v>0</v>
      </c>
      <c r="W80" s="73"/>
      <c r="X80" t="s">
        <v>451</v>
      </c>
      <c r="Y80">
        <v>1</v>
      </c>
      <c r="Z80">
        <v>160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229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233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337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246</v>
      </c>
      <c r="BQ80">
        <v>4</v>
      </c>
      <c r="BR80">
        <v>200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100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4</v>
      </c>
      <c r="BX80" s="73">
        <v>4</v>
      </c>
      <c r="BY80" s="73" t="b">
        <v>0</v>
      </c>
      <c r="CA80" t="s">
        <v>520</v>
      </c>
      <c r="CB80">
        <v>1</v>
      </c>
      <c r="CC80" s="76">
        <v>310</v>
      </c>
      <c r="CD80">
        <v>100</v>
      </c>
      <c r="CE80">
        <f ca="1">INDIRECT(ADDRESS(11+(MATCH(RIGHT(Table11[[#This Row],[spawner_sku]],LEN(Table11[[#This Row],[spawner_sku]])-FIND("/",Table11[[#This Row],[spawner_sku]])),Table1[Entity Prefab],0)),10,1,1,"Entities"))</f>
        <v>70</v>
      </c>
      <c r="CF80">
        <f ca="1">ROUND((Table11[[#This Row],[XP]]*Table11[[#This Row],[entity_spawned (AVG)]])*(Table11[[#This Row],[activating_chance]]/100),0)</f>
        <v>70</v>
      </c>
      <c r="CG80" s="73" t="s">
        <v>344</v>
      </c>
      <c r="CI80" t="s">
        <v>245</v>
      </c>
      <c r="CJ80">
        <v>1</v>
      </c>
      <c r="CK80" s="76">
        <v>220</v>
      </c>
      <c r="CL80" s="76">
        <v>100</v>
      </c>
      <c r="CM80">
        <f ca="1">INDIRECT(ADDRESS(11+(MATCH(RIGHT(Table12[[#This Row],[spawner_sku]],LEN(Table12[[#This Row],[spawner_sku]])-FIND("/",Table12[[#This Row],[spawner_sku]])),Table1[Entity Prefab],0)),10,1,1,"Entities"))</f>
        <v>35</v>
      </c>
      <c r="CN80">
        <f ca="1">ROUND((Table12[[#This Row],[XP]]*Table12[[#This Row],[entity_spawned (AVG)]])*(Table12[[#This Row],[activating_chance]]/100),0)</f>
        <v>35</v>
      </c>
      <c r="CO80" s="73" t="s">
        <v>343</v>
      </c>
      <c r="CQ80" t="s">
        <v>228</v>
      </c>
      <c r="CR80">
        <v>9</v>
      </c>
      <c r="CS80" s="76">
        <v>280</v>
      </c>
      <c r="CT80" s="76">
        <v>100</v>
      </c>
      <c r="CU80">
        <f ca="1">INDIRECT(ADDRESS(11+(MATCH(RIGHT(Table13[[#This Row],[spawner_sku]],LEN(Table13[[#This Row],[spawner_sku]])-FIND("/",Table13[[#This Row],[spawner_sku]])),Table1[Entity Prefab],0)),10,1,1,"Entities"))</f>
        <v>25</v>
      </c>
      <c r="CV80">
        <f ca="1">ROUND((Table13[[#This Row],[XP]]*Table13[[#This Row],[entity_spawned (AVG)]])*(Table13[[#This Row],[activating_chance]]/100),0)</f>
        <v>225</v>
      </c>
      <c r="CW80" s="73" t="s">
        <v>343</v>
      </c>
      <c r="CY80" t="s">
        <v>522</v>
      </c>
      <c r="CZ80">
        <v>1</v>
      </c>
      <c r="DA80" s="76">
        <v>310</v>
      </c>
      <c r="DB80" s="76">
        <v>100</v>
      </c>
      <c r="DC80">
        <f ca="1">INDIRECT(ADDRESS(11+(MATCH(RIGHT(Table14[[#This Row],[spawner_sku]],LEN(Table14[[#This Row],[spawner_sku]])-FIND("/",Table14[[#This Row],[spawner_sku]])),Table1[Entity Prefab],0)),10,1,1,"Entities"))</f>
        <v>83</v>
      </c>
      <c r="DD80">
        <f ca="1">ROUND((Table14[[#This Row],[XP]]*Table14[[#This Row],[entity_spawned (AVG)]])*(Table14[[#This Row],[activating_chance]]/100),0)</f>
        <v>83</v>
      </c>
      <c r="DE80" s="73" t="s">
        <v>344</v>
      </c>
      <c r="DG80" t="s">
        <v>396</v>
      </c>
      <c r="DH80">
        <v>3</v>
      </c>
      <c r="DI80" s="76">
        <v>160</v>
      </c>
      <c r="DJ80" s="76">
        <v>100</v>
      </c>
      <c r="DK80" s="115">
        <f ca="1">INDIRECT(ADDRESS(11+(MATCH(RIGHT(Table18[[#This Row],[spawner_sku]],LEN(Table18[[#This Row],[spawner_sku]])-FIND("/",Table18[[#This Row],[spawner_sku]])),Table1[Entity Prefab],0)),10,1,1,"Entities"))</f>
        <v>50</v>
      </c>
      <c r="DL80" s="115">
        <f ca="1">ROUND((Table18[[#This Row],[XP]]*Table18[[#This Row],[entity_spawned (AVG)]])*(Table18[[#This Row],[activating_chance]]/100),0)</f>
        <v>150</v>
      </c>
      <c r="DM80" t="s">
        <v>343</v>
      </c>
      <c r="DO80" t="s">
        <v>228</v>
      </c>
      <c r="DP80">
        <v>11</v>
      </c>
      <c r="DQ80" s="76">
        <v>180</v>
      </c>
      <c r="DR80" s="76">
        <v>100</v>
      </c>
      <c r="DS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0">
        <f ca="1">ROUND((Table1820[[#This Row],[XP]]*Table1820[[#This Row],[entity_spawned (AVG)]])*(Table1820[[#This Row],[activating_chance]]/100),0)</f>
        <v>275</v>
      </c>
      <c r="DU80" t="s">
        <v>343</v>
      </c>
    </row>
    <row r="81" spans="2:125" x14ac:dyDescent="0.25">
      <c r="B81" s="74" t="s">
        <v>229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6">
        <v>1</v>
      </c>
      <c r="J81" s="76">
        <v>1</v>
      </c>
      <c r="K81" s="73" t="b">
        <v>0</v>
      </c>
      <c r="M81" t="s">
        <v>234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6">
        <v>1</v>
      </c>
      <c r="U81" s="76">
        <v>1</v>
      </c>
      <c r="V81" t="b">
        <v>0</v>
      </c>
      <c r="W81" s="73"/>
      <c r="X81" t="s">
        <v>451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229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233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337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7336</v>
      </c>
      <c r="BQ81">
        <v>1</v>
      </c>
      <c r="BR81">
        <v>120</v>
      </c>
      <c r="BS81">
        <v>100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81" s="76">
        <f ca="1">ROUND((Table61011[[#This Row],[XP]]*Table61011[[#This Row],[entity_spawned (AVG)]])*(Table61011[[#This Row],[activating_chance]]/100),0)</f>
        <v>50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1</v>
      </c>
      <c r="BX81" s="73">
        <v>1</v>
      </c>
      <c r="BY81" s="73" t="b">
        <v>0</v>
      </c>
      <c r="CA81" t="s">
        <v>520</v>
      </c>
      <c r="CB81">
        <v>1</v>
      </c>
      <c r="CC81" s="76">
        <v>310</v>
      </c>
      <c r="CD81">
        <v>100</v>
      </c>
      <c r="CE81">
        <f ca="1">INDIRECT(ADDRESS(11+(MATCH(RIGHT(Table11[[#This Row],[spawner_sku]],LEN(Table11[[#This Row],[spawner_sku]])-FIND("/",Table11[[#This Row],[spawner_sku]])),Table1[Entity Prefab],0)),10,1,1,"Entities"))</f>
        <v>70</v>
      </c>
      <c r="CF81">
        <f ca="1">ROUND((Table11[[#This Row],[XP]]*Table11[[#This Row],[entity_spawned (AVG)]])*(Table11[[#This Row],[activating_chance]]/100),0)</f>
        <v>70</v>
      </c>
      <c r="CG81" s="73" t="s">
        <v>344</v>
      </c>
      <c r="CI81" t="s">
        <v>245</v>
      </c>
      <c r="CJ81">
        <v>1</v>
      </c>
      <c r="CK81" s="76">
        <v>220</v>
      </c>
      <c r="CL81" s="76">
        <v>100</v>
      </c>
      <c r="CM81">
        <f ca="1">INDIRECT(ADDRESS(11+(MATCH(RIGHT(Table12[[#This Row],[spawner_sku]],LEN(Table12[[#This Row],[spawner_sku]])-FIND("/",Table12[[#This Row],[spawner_sku]])),Table1[Entity Prefab],0)),10,1,1,"Entities"))</f>
        <v>35</v>
      </c>
      <c r="CN81">
        <f ca="1">ROUND((Table12[[#This Row],[XP]]*Table12[[#This Row],[entity_spawned (AVG)]])*(Table12[[#This Row],[activating_chance]]/100),0)</f>
        <v>35</v>
      </c>
      <c r="CO81" s="73" t="s">
        <v>343</v>
      </c>
      <c r="CQ81" t="s">
        <v>228</v>
      </c>
      <c r="CR81">
        <v>11</v>
      </c>
      <c r="CS81" s="76">
        <v>280</v>
      </c>
      <c r="CT81" s="76">
        <v>100</v>
      </c>
      <c r="CU81">
        <f ca="1">INDIRECT(ADDRESS(11+(MATCH(RIGHT(Table13[[#This Row],[spawner_sku]],LEN(Table13[[#This Row],[spawner_sku]])-FIND("/",Table13[[#This Row],[spawner_sku]])),Table1[Entity Prefab],0)),10,1,1,"Entities"))</f>
        <v>25</v>
      </c>
      <c r="CV81">
        <f ca="1">ROUND((Table13[[#This Row],[XP]]*Table13[[#This Row],[entity_spawned (AVG)]])*(Table13[[#This Row],[activating_chance]]/100),0)</f>
        <v>275</v>
      </c>
      <c r="CW81" s="73" t="s">
        <v>343</v>
      </c>
      <c r="CY81" t="s">
        <v>522</v>
      </c>
      <c r="CZ81">
        <v>1</v>
      </c>
      <c r="DA81" s="76">
        <v>310</v>
      </c>
      <c r="DB81" s="76">
        <v>100</v>
      </c>
      <c r="DC81">
        <f ca="1">INDIRECT(ADDRESS(11+(MATCH(RIGHT(Table14[[#This Row],[spawner_sku]],LEN(Table14[[#This Row],[spawner_sku]])-FIND("/",Table14[[#This Row],[spawner_sku]])),Table1[Entity Prefab],0)),10,1,1,"Entities"))</f>
        <v>83</v>
      </c>
      <c r="DD81">
        <f ca="1">ROUND((Table14[[#This Row],[XP]]*Table14[[#This Row],[entity_spawned (AVG)]])*(Table14[[#This Row],[activating_chance]]/100),0)</f>
        <v>83</v>
      </c>
      <c r="DE81" s="73" t="s">
        <v>344</v>
      </c>
      <c r="DG81" t="s">
        <v>396</v>
      </c>
      <c r="DH81">
        <v>1</v>
      </c>
      <c r="DI81" s="76">
        <v>100</v>
      </c>
      <c r="DJ81" s="76">
        <v>100</v>
      </c>
      <c r="DK81" s="115">
        <f ca="1">INDIRECT(ADDRESS(11+(MATCH(RIGHT(Table18[[#This Row],[spawner_sku]],LEN(Table18[[#This Row],[spawner_sku]])-FIND("/",Table18[[#This Row],[spawner_sku]])),Table1[Entity Prefab],0)),10,1,1,"Entities"))</f>
        <v>50</v>
      </c>
      <c r="DL81" s="115">
        <f ca="1">ROUND((Table18[[#This Row],[XP]]*Table18[[#This Row],[entity_spawned (AVG)]])*(Table18[[#This Row],[activating_chance]]/100),0)</f>
        <v>50</v>
      </c>
      <c r="DM81" t="s">
        <v>343</v>
      </c>
      <c r="DO81" t="s">
        <v>228</v>
      </c>
      <c r="DP81">
        <v>7</v>
      </c>
      <c r="DQ81" s="76">
        <v>160</v>
      </c>
      <c r="DR81" s="76">
        <v>100</v>
      </c>
      <c r="DS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1">
        <f ca="1">ROUND((Table1820[[#This Row],[XP]]*Table1820[[#This Row],[entity_spawned (AVG)]])*(Table1820[[#This Row],[activating_chance]]/100),0)</f>
        <v>175</v>
      </c>
      <c r="DU81" t="s">
        <v>343</v>
      </c>
    </row>
    <row r="82" spans="2:125" x14ac:dyDescent="0.25">
      <c r="B82" s="74" t="s">
        <v>229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6">
        <v>6</v>
      </c>
      <c r="J82" s="76">
        <v>10</v>
      </c>
      <c r="K82" s="73" t="b">
        <v>1</v>
      </c>
      <c r="M82" t="s">
        <v>234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6">
        <v>1</v>
      </c>
      <c r="U82" s="76">
        <v>1</v>
      </c>
      <c r="V82" t="b">
        <v>0</v>
      </c>
      <c r="W82" s="73"/>
      <c r="X82" t="s">
        <v>254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229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233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238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2</v>
      </c>
      <c r="BR82">
        <v>130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50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3</v>
      </c>
      <c r="BY82" s="73" t="b">
        <v>0</v>
      </c>
      <c r="CA82" t="s">
        <v>520</v>
      </c>
      <c r="CB82">
        <v>1</v>
      </c>
      <c r="CC82" s="76">
        <v>310</v>
      </c>
      <c r="CD82">
        <v>100</v>
      </c>
      <c r="CE82">
        <f ca="1">INDIRECT(ADDRESS(11+(MATCH(RIGHT(Table11[[#This Row],[spawner_sku]],LEN(Table11[[#This Row],[spawner_sku]])-FIND("/",Table11[[#This Row],[spawner_sku]])),Table1[Entity Prefab],0)),10,1,1,"Entities"))</f>
        <v>70</v>
      </c>
      <c r="CF82">
        <f ca="1">ROUND((Table11[[#This Row],[XP]]*Table11[[#This Row],[entity_spawned (AVG)]])*(Table11[[#This Row],[activating_chance]]/100),0)</f>
        <v>70</v>
      </c>
      <c r="CG82" s="73" t="s">
        <v>344</v>
      </c>
      <c r="CI82" t="s">
        <v>245</v>
      </c>
      <c r="CJ82">
        <v>1</v>
      </c>
      <c r="CK82" s="76">
        <v>220</v>
      </c>
      <c r="CL82" s="76">
        <v>100</v>
      </c>
      <c r="CM82">
        <f ca="1">INDIRECT(ADDRESS(11+(MATCH(RIGHT(Table12[[#This Row],[spawner_sku]],LEN(Table12[[#This Row],[spawner_sku]])-FIND("/",Table12[[#This Row],[spawner_sku]])),Table1[Entity Prefab],0)),10,1,1,"Entities"))</f>
        <v>35</v>
      </c>
      <c r="CN82">
        <f ca="1">ROUND((Table12[[#This Row],[XP]]*Table12[[#This Row],[entity_spawned (AVG)]])*(Table12[[#This Row],[activating_chance]]/100),0)</f>
        <v>35</v>
      </c>
      <c r="CO82" s="73" t="s">
        <v>343</v>
      </c>
      <c r="CQ82" t="s">
        <v>228</v>
      </c>
      <c r="CR82">
        <v>11</v>
      </c>
      <c r="CS82" s="76">
        <v>280</v>
      </c>
      <c r="CT82" s="76">
        <v>100</v>
      </c>
      <c r="CU82">
        <f ca="1">INDIRECT(ADDRESS(11+(MATCH(RIGHT(Table13[[#This Row],[spawner_sku]],LEN(Table13[[#This Row],[spawner_sku]])-FIND("/",Table13[[#This Row],[spawner_sku]])),Table1[Entity Prefab],0)),10,1,1,"Entities"))</f>
        <v>25</v>
      </c>
      <c r="CV82">
        <f ca="1">ROUND((Table13[[#This Row],[XP]]*Table13[[#This Row],[entity_spawned (AVG)]])*(Table13[[#This Row],[activating_chance]]/100),0)</f>
        <v>275</v>
      </c>
      <c r="CW82" s="73" t="s">
        <v>343</v>
      </c>
      <c r="CY82" t="s">
        <v>522</v>
      </c>
      <c r="CZ82">
        <v>1</v>
      </c>
      <c r="DA82" s="76">
        <v>310</v>
      </c>
      <c r="DB82" s="76">
        <v>100</v>
      </c>
      <c r="DC82">
        <f ca="1">INDIRECT(ADDRESS(11+(MATCH(RIGHT(Table14[[#This Row],[spawner_sku]],LEN(Table14[[#This Row],[spawner_sku]])-FIND("/",Table14[[#This Row],[spawner_sku]])),Table1[Entity Prefab],0)),10,1,1,"Entities"))</f>
        <v>83</v>
      </c>
      <c r="DD82">
        <f ca="1">ROUND((Table14[[#This Row],[XP]]*Table14[[#This Row],[entity_spawned (AVG)]])*(Table14[[#This Row],[activating_chance]]/100),0)</f>
        <v>83</v>
      </c>
      <c r="DE82" s="73" t="s">
        <v>344</v>
      </c>
      <c r="DG82" t="s">
        <v>396</v>
      </c>
      <c r="DH82">
        <v>3</v>
      </c>
      <c r="DI82" s="76">
        <v>160</v>
      </c>
      <c r="DJ82" s="76">
        <v>80</v>
      </c>
      <c r="DK82" s="115">
        <f ca="1">INDIRECT(ADDRESS(11+(MATCH(RIGHT(Table18[[#This Row],[spawner_sku]],LEN(Table18[[#This Row],[spawner_sku]])-FIND("/",Table18[[#This Row],[spawner_sku]])),Table1[Entity Prefab],0)),10,1,1,"Entities"))</f>
        <v>50</v>
      </c>
      <c r="DL82" s="115">
        <f ca="1">ROUND((Table18[[#This Row],[XP]]*Table18[[#This Row],[entity_spawned (AVG)]])*(Table18[[#This Row],[activating_chance]]/100),0)</f>
        <v>120</v>
      </c>
      <c r="DM82" t="s">
        <v>343</v>
      </c>
      <c r="DO82" t="s">
        <v>228</v>
      </c>
      <c r="DP82">
        <v>2</v>
      </c>
      <c r="DQ82" s="76">
        <v>140</v>
      </c>
      <c r="DR82" s="76">
        <v>100</v>
      </c>
      <c r="DS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2">
        <f ca="1">ROUND((Table1820[[#This Row],[XP]]*Table1820[[#This Row],[entity_spawned (AVG)]])*(Table1820[[#This Row],[activating_chance]]/100),0)</f>
        <v>50</v>
      </c>
      <c r="DU82" t="s">
        <v>343</v>
      </c>
    </row>
    <row r="83" spans="2:125" x14ac:dyDescent="0.25">
      <c r="B83" s="74" t="s">
        <v>229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6">
        <v>5</v>
      </c>
      <c r="J83" s="76">
        <v>8</v>
      </c>
      <c r="K83" s="73" t="b">
        <v>1</v>
      </c>
      <c r="M83" t="s">
        <v>234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6">
        <v>1</v>
      </c>
      <c r="U83" s="76">
        <v>1</v>
      </c>
      <c r="V83" t="b">
        <v>0</v>
      </c>
      <c r="W83" s="73"/>
      <c r="X83" t="s">
        <v>254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229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233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238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233</v>
      </c>
      <c r="BQ83">
        <v>1</v>
      </c>
      <c r="BR83">
        <v>250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83" s="76">
        <f ca="1">ROUND((Table61011[[#This Row],[XP]]*Table61011[[#This Row],[entity_spawned (AVG)]])*(Table61011[[#This Row],[activating_chance]]/100),0)</f>
        <v>95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3" s="73">
        <v>1</v>
      </c>
      <c r="BX83" s="73">
        <v>1</v>
      </c>
      <c r="BY83" s="73" t="b">
        <v>0</v>
      </c>
      <c r="CA83" t="s">
        <v>520</v>
      </c>
      <c r="CB83">
        <v>1</v>
      </c>
      <c r="CC83" s="76">
        <v>310</v>
      </c>
      <c r="CD83">
        <v>100</v>
      </c>
      <c r="CE83">
        <f ca="1">INDIRECT(ADDRESS(11+(MATCH(RIGHT(Table11[[#This Row],[spawner_sku]],LEN(Table11[[#This Row],[spawner_sku]])-FIND("/",Table11[[#This Row],[spawner_sku]])),Table1[Entity Prefab],0)),10,1,1,"Entities"))</f>
        <v>70</v>
      </c>
      <c r="CF83">
        <f ca="1">ROUND((Table11[[#This Row],[XP]]*Table11[[#This Row],[entity_spawned (AVG)]])*(Table11[[#This Row],[activating_chance]]/100),0)</f>
        <v>70</v>
      </c>
      <c r="CG83" s="73" t="s">
        <v>344</v>
      </c>
      <c r="CI83" t="s">
        <v>245</v>
      </c>
      <c r="CJ83">
        <v>1</v>
      </c>
      <c r="CK83" s="76">
        <v>220</v>
      </c>
      <c r="CL83" s="76">
        <v>100</v>
      </c>
      <c r="CM83">
        <f ca="1">INDIRECT(ADDRESS(11+(MATCH(RIGHT(Table12[[#This Row],[spawner_sku]],LEN(Table12[[#This Row],[spawner_sku]])-FIND("/",Table12[[#This Row],[spawner_sku]])),Table1[Entity Prefab],0)),10,1,1,"Entities"))</f>
        <v>35</v>
      </c>
      <c r="CN83">
        <f ca="1">ROUND((Table12[[#This Row],[XP]]*Table12[[#This Row],[entity_spawned (AVG)]])*(Table12[[#This Row],[activating_chance]]/100),0)</f>
        <v>35</v>
      </c>
      <c r="CO83" s="73" t="s">
        <v>343</v>
      </c>
      <c r="CQ83" t="s">
        <v>228</v>
      </c>
      <c r="CR83">
        <v>9</v>
      </c>
      <c r="CS83" s="76">
        <v>280</v>
      </c>
      <c r="CT83" s="76">
        <v>100</v>
      </c>
      <c r="CU83">
        <f ca="1">INDIRECT(ADDRESS(11+(MATCH(RIGHT(Table13[[#This Row],[spawner_sku]],LEN(Table13[[#This Row],[spawner_sku]])-FIND("/",Table13[[#This Row],[spawner_sku]])),Table1[Entity Prefab],0)),10,1,1,"Entities"))</f>
        <v>25</v>
      </c>
      <c r="CV83">
        <f ca="1">ROUND((Table13[[#This Row],[XP]]*Table13[[#This Row],[entity_spawned (AVG)]])*(Table13[[#This Row],[activating_chance]]/100),0)</f>
        <v>225</v>
      </c>
      <c r="CW83" s="73" t="s">
        <v>343</v>
      </c>
      <c r="CY83" t="s">
        <v>522</v>
      </c>
      <c r="CZ83">
        <v>1</v>
      </c>
      <c r="DA83" s="76">
        <v>310</v>
      </c>
      <c r="DB83" s="76">
        <v>100</v>
      </c>
      <c r="DC83">
        <f ca="1">INDIRECT(ADDRESS(11+(MATCH(RIGHT(Table14[[#This Row],[spawner_sku]],LEN(Table14[[#This Row],[spawner_sku]])-FIND("/",Table14[[#This Row],[spawner_sku]])),Table1[Entity Prefab],0)),10,1,1,"Entities"))</f>
        <v>83</v>
      </c>
      <c r="DD83">
        <f ca="1">ROUND((Table14[[#This Row],[XP]]*Table14[[#This Row],[entity_spawned (AVG)]])*(Table14[[#This Row],[activating_chance]]/100),0)</f>
        <v>83</v>
      </c>
      <c r="DE83" s="73" t="s">
        <v>344</v>
      </c>
      <c r="DG83" t="s">
        <v>396</v>
      </c>
      <c r="DH83">
        <v>2</v>
      </c>
      <c r="DI83" s="76">
        <v>100</v>
      </c>
      <c r="DJ83" s="76">
        <v>100</v>
      </c>
      <c r="DK83" s="115">
        <f ca="1">INDIRECT(ADDRESS(11+(MATCH(RIGHT(Table18[[#This Row],[spawner_sku]],LEN(Table18[[#This Row],[spawner_sku]])-FIND("/",Table18[[#This Row],[spawner_sku]])),Table1[Entity Prefab],0)),10,1,1,"Entities"))</f>
        <v>50</v>
      </c>
      <c r="DL83" s="115">
        <f ca="1">ROUND((Table18[[#This Row],[XP]]*Table18[[#This Row],[entity_spawned (AVG)]])*(Table18[[#This Row],[activating_chance]]/100),0)</f>
        <v>100</v>
      </c>
      <c r="DM83" t="s">
        <v>343</v>
      </c>
      <c r="DO83" t="s">
        <v>228</v>
      </c>
      <c r="DP83">
        <v>2</v>
      </c>
      <c r="DQ83" s="76">
        <v>140</v>
      </c>
      <c r="DR83" s="76">
        <v>100</v>
      </c>
      <c r="DS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3">
        <f ca="1">ROUND((Table1820[[#This Row],[XP]]*Table1820[[#This Row],[entity_spawned (AVG)]])*(Table1820[[#This Row],[activating_chance]]/100),0)</f>
        <v>50</v>
      </c>
      <c r="DU83" t="s">
        <v>343</v>
      </c>
    </row>
    <row r="84" spans="2:125" x14ac:dyDescent="0.25">
      <c r="B84" s="74" t="s">
        <v>229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6">
        <v>6</v>
      </c>
      <c r="J84" s="76">
        <v>12</v>
      </c>
      <c r="K84" s="73" t="b">
        <v>1</v>
      </c>
      <c r="M84" t="s">
        <v>234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6">
        <v>1</v>
      </c>
      <c r="U84" s="76">
        <v>1</v>
      </c>
      <c r="V84" t="b">
        <v>0</v>
      </c>
      <c r="W84" s="73"/>
      <c r="X84" t="s">
        <v>255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229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233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238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234</v>
      </c>
      <c r="BQ84">
        <v>1</v>
      </c>
      <c r="BR84">
        <v>300</v>
      </c>
      <c r="BS84">
        <v>100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84" s="76">
        <f ca="1">ROUND((Table61011[[#This Row],[XP]]*Table61011[[#This Row],[entity_spawned (AVG)]])*(Table61011[[#This Row],[activating_chance]]/100),0)</f>
        <v>195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4" s="73">
        <v>1</v>
      </c>
      <c r="BX84" s="73">
        <v>1</v>
      </c>
      <c r="BY84" s="73" t="b">
        <v>0</v>
      </c>
      <c r="CA84" t="s">
        <v>520</v>
      </c>
      <c r="CB84">
        <v>1</v>
      </c>
      <c r="CC84" s="76">
        <v>310</v>
      </c>
      <c r="CD84">
        <v>100</v>
      </c>
      <c r="CE84">
        <f ca="1">INDIRECT(ADDRESS(11+(MATCH(RIGHT(Table11[[#This Row],[spawner_sku]],LEN(Table11[[#This Row],[spawner_sku]])-FIND("/",Table11[[#This Row],[spawner_sku]])),Table1[Entity Prefab],0)),10,1,1,"Entities"))</f>
        <v>70</v>
      </c>
      <c r="CF84">
        <f ca="1">ROUND((Table11[[#This Row],[XP]]*Table11[[#This Row],[entity_spawned (AVG)]])*(Table11[[#This Row],[activating_chance]]/100),0)</f>
        <v>70</v>
      </c>
      <c r="CG84" s="73" t="s">
        <v>344</v>
      </c>
      <c r="CI84" t="s">
        <v>245</v>
      </c>
      <c r="CJ84">
        <v>1</v>
      </c>
      <c r="CK84" s="76">
        <v>220</v>
      </c>
      <c r="CL84" s="76">
        <v>100</v>
      </c>
      <c r="CM84">
        <f ca="1">INDIRECT(ADDRESS(11+(MATCH(RIGHT(Table12[[#This Row],[spawner_sku]],LEN(Table12[[#This Row],[spawner_sku]])-FIND("/",Table12[[#This Row],[spawner_sku]])),Table1[Entity Prefab],0)),10,1,1,"Entities"))</f>
        <v>35</v>
      </c>
      <c r="CN84">
        <f ca="1">ROUND((Table12[[#This Row],[XP]]*Table12[[#This Row],[entity_spawned (AVG)]])*(Table12[[#This Row],[activating_chance]]/100),0)</f>
        <v>35</v>
      </c>
      <c r="CO84" s="73" t="s">
        <v>343</v>
      </c>
      <c r="CQ84" t="s">
        <v>228</v>
      </c>
      <c r="CR84">
        <v>10</v>
      </c>
      <c r="CS84" s="76">
        <v>280</v>
      </c>
      <c r="CT84" s="76">
        <v>100</v>
      </c>
      <c r="CU84">
        <f ca="1">INDIRECT(ADDRESS(11+(MATCH(RIGHT(Table13[[#This Row],[spawner_sku]],LEN(Table13[[#This Row],[spawner_sku]])-FIND("/",Table13[[#This Row],[spawner_sku]])),Table1[Entity Prefab],0)),10,1,1,"Entities"))</f>
        <v>25</v>
      </c>
      <c r="CV84">
        <f ca="1">ROUND((Table13[[#This Row],[XP]]*Table13[[#This Row],[entity_spawned (AVG)]])*(Table13[[#This Row],[activating_chance]]/100),0)</f>
        <v>250</v>
      </c>
      <c r="CW84" s="73" t="s">
        <v>343</v>
      </c>
      <c r="CY84" t="s">
        <v>522</v>
      </c>
      <c r="CZ84">
        <v>1</v>
      </c>
      <c r="DA84" s="76">
        <v>310</v>
      </c>
      <c r="DB84" s="76">
        <v>30</v>
      </c>
      <c r="DC84">
        <f ca="1">INDIRECT(ADDRESS(11+(MATCH(RIGHT(Table14[[#This Row],[spawner_sku]],LEN(Table14[[#This Row],[spawner_sku]])-FIND("/",Table14[[#This Row],[spawner_sku]])),Table1[Entity Prefab],0)),10,1,1,"Entities"))</f>
        <v>83</v>
      </c>
      <c r="DD84">
        <f ca="1">ROUND((Table14[[#This Row],[XP]]*Table14[[#This Row],[entity_spawned (AVG)]])*(Table14[[#This Row],[activating_chance]]/100),0)</f>
        <v>25</v>
      </c>
      <c r="DE84" s="73" t="s">
        <v>344</v>
      </c>
      <c r="DG84" t="s">
        <v>396</v>
      </c>
      <c r="DH84">
        <v>2</v>
      </c>
      <c r="DI84" s="76">
        <v>160</v>
      </c>
      <c r="DJ84" s="76">
        <v>80</v>
      </c>
      <c r="DK84" s="115">
        <f ca="1">INDIRECT(ADDRESS(11+(MATCH(RIGHT(Table18[[#This Row],[spawner_sku]],LEN(Table18[[#This Row],[spawner_sku]])-FIND("/",Table18[[#This Row],[spawner_sku]])),Table1[Entity Prefab],0)),10,1,1,"Entities"))</f>
        <v>50</v>
      </c>
      <c r="DL84" s="115">
        <f ca="1">ROUND((Table18[[#This Row],[XP]]*Table18[[#This Row],[entity_spawned (AVG)]])*(Table18[[#This Row],[activating_chance]]/100),0)</f>
        <v>80</v>
      </c>
      <c r="DM84" t="s">
        <v>343</v>
      </c>
      <c r="DO84" t="s">
        <v>228</v>
      </c>
      <c r="DP84">
        <v>9</v>
      </c>
      <c r="DQ84" s="76">
        <v>160</v>
      </c>
      <c r="DR84" s="76">
        <v>100</v>
      </c>
      <c r="DS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4">
        <f ca="1">ROUND((Table1820[[#This Row],[XP]]*Table1820[[#This Row],[entity_spawned (AVG)]])*(Table1820[[#This Row],[activating_chance]]/100),0)</f>
        <v>225</v>
      </c>
      <c r="DU84" t="s">
        <v>343</v>
      </c>
    </row>
    <row r="85" spans="2:125" x14ac:dyDescent="0.25">
      <c r="B85" s="74" t="s">
        <v>229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6">
        <v>1</v>
      </c>
      <c r="J85" s="76">
        <v>1</v>
      </c>
      <c r="K85" s="73" t="b">
        <v>0</v>
      </c>
      <c r="M85" t="s">
        <v>234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6">
        <v>1</v>
      </c>
      <c r="U85" s="76">
        <v>1</v>
      </c>
      <c r="V85" t="b">
        <v>0</v>
      </c>
      <c r="W85" s="73"/>
      <c r="X85" t="s">
        <v>255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229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233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238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246</v>
      </c>
      <c r="BQ85">
        <v>3</v>
      </c>
      <c r="BR85">
        <v>160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75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3</v>
      </c>
      <c r="BX85" s="73">
        <v>4</v>
      </c>
      <c r="BY85" s="73" t="b">
        <v>0</v>
      </c>
      <c r="CA85" t="s">
        <v>234</v>
      </c>
      <c r="CB85">
        <v>1</v>
      </c>
      <c r="CC85" s="76">
        <v>300</v>
      </c>
      <c r="CD85">
        <v>100</v>
      </c>
      <c r="CE85">
        <f ca="1">INDIRECT(ADDRESS(11+(MATCH(RIGHT(Table11[[#This Row],[spawner_sku]],LEN(Table11[[#This Row],[spawner_sku]])-FIND("/",Table11[[#This Row],[spawner_sku]])),Table1[Entity Prefab],0)),10,1,1,"Entities"))</f>
        <v>195</v>
      </c>
      <c r="CF85">
        <f ca="1">ROUND((Table11[[#This Row],[XP]]*Table11[[#This Row],[entity_spawned (AVG)]])*(Table11[[#This Row],[activating_chance]]/100),0)</f>
        <v>195</v>
      </c>
      <c r="CG85" s="73" t="s">
        <v>344</v>
      </c>
      <c r="CI85" t="s">
        <v>258</v>
      </c>
      <c r="CJ85">
        <v>1</v>
      </c>
      <c r="CK85" s="76">
        <v>220</v>
      </c>
      <c r="CL85" s="76">
        <v>30</v>
      </c>
      <c r="CM85">
        <f ca="1">INDIRECT(ADDRESS(11+(MATCH(RIGHT(Table12[[#This Row],[spawner_sku]],LEN(Table12[[#This Row],[spawner_sku]])-FIND("/",Table12[[#This Row],[spawner_sku]])),Table1[Entity Prefab],0)),10,1,1,"Entities"))</f>
        <v>50</v>
      </c>
      <c r="CN85">
        <f ca="1">ROUND((Table12[[#This Row],[XP]]*Table12[[#This Row],[entity_spawned (AVG)]])*(Table12[[#This Row],[activating_chance]]/100),0)</f>
        <v>15</v>
      </c>
      <c r="CO85" s="73" t="s">
        <v>343</v>
      </c>
      <c r="CQ85" t="s">
        <v>228</v>
      </c>
      <c r="CR85">
        <v>5</v>
      </c>
      <c r="CS85" s="76">
        <v>280</v>
      </c>
      <c r="CT85" s="76">
        <v>100</v>
      </c>
      <c r="CU85">
        <f ca="1">INDIRECT(ADDRESS(11+(MATCH(RIGHT(Table13[[#This Row],[spawner_sku]],LEN(Table13[[#This Row],[spawner_sku]])-FIND("/",Table13[[#This Row],[spawner_sku]])),Table1[Entity Prefab],0)),10,1,1,"Entities"))</f>
        <v>25</v>
      </c>
      <c r="CV85">
        <f ca="1">ROUND((Table13[[#This Row],[XP]]*Table13[[#This Row],[entity_spawned (AVG)]])*(Table13[[#This Row],[activating_chance]]/100),0)</f>
        <v>125</v>
      </c>
      <c r="CW85" s="73" t="s">
        <v>343</v>
      </c>
      <c r="CY85" t="s">
        <v>522</v>
      </c>
      <c r="CZ85">
        <v>1</v>
      </c>
      <c r="DA85" s="76">
        <v>310</v>
      </c>
      <c r="DB85" s="76">
        <v>100</v>
      </c>
      <c r="DC85">
        <f ca="1">INDIRECT(ADDRESS(11+(MATCH(RIGHT(Table14[[#This Row],[spawner_sku]],LEN(Table14[[#This Row],[spawner_sku]])-FIND("/",Table14[[#This Row],[spawner_sku]])),Table1[Entity Prefab],0)),10,1,1,"Entities"))</f>
        <v>83</v>
      </c>
      <c r="DD85">
        <f ca="1">ROUND((Table14[[#This Row],[XP]]*Table14[[#This Row],[entity_spawned (AVG)]])*(Table14[[#This Row],[activating_chance]]/100),0)</f>
        <v>83</v>
      </c>
      <c r="DE85" s="73" t="s">
        <v>344</v>
      </c>
      <c r="DG85" t="s">
        <v>396</v>
      </c>
      <c r="DH85">
        <v>2</v>
      </c>
      <c r="DI85" s="76">
        <v>160</v>
      </c>
      <c r="DJ85" s="76">
        <v>100</v>
      </c>
      <c r="DK85" s="115">
        <f ca="1">INDIRECT(ADDRESS(11+(MATCH(RIGHT(Table18[[#This Row],[spawner_sku]],LEN(Table18[[#This Row],[spawner_sku]])-FIND("/",Table18[[#This Row],[spawner_sku]])),Table1[Entity Prefab],0)),10,1,1,"Entities"))</f>
        <v>50</v>
      </c>
      <c r="DL85" s="115">
        <f ca="1">ROUND((Table18[[#This Row],[XP]]*Table18[[#This Row],[entity_spawned (AVG)]])*(Table18[[#This Row],[activating_chance]]/100),0)</f>
        <v>100</v>
      </c>
      <c r="DM85" t="s">
        <v>343</v>
      </c>
      <c r="DO85" t="s">
        <v>228</v>
      </c>
      <c r="DP85">
        <v>3</v>
      </c>
      <c r="DQ85" s="76">
        <v>140</v>
      </c>
      <c r="DR85" s="76">
        <v>100</v>
      </c>
      <c r="DS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5">
        <f ca="1">ROUND((Table1820[[#This Row],[XP]]*Table1820[[#This Row],[entity_spawned (AVG)]])*(Table1820[[#This Row],[activating_chance]]/100),0)</f>
        <v>75</v>
      </c>
      <c r="DU85" t="s">
        <v>343</v>
      </c>
    </row>
    <row r="86" spans="2:125" x14ac:dyDescent="0.25">
      <c r="B86" s="74" t="s">
        <v>229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6">
        <v>2</v>
      </c>
      <c r="J86" s="76">
        <v>4</v>
      </c>
      <c r="K86" s="73" t="b">
        <v>0</v>
      </c>
      <c r="M86" t="s">
        <v>234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6">
        <v>1</v>
      </c>
      <c r="U86" s="76">
        <v>1</v>
      </c>
      <c r="V86" t="b">
        <v>0</v>
      </c>
      <c r="W86" s="73"/>
      <c r="X86" t="s">
        <v>256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229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233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239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446</v>
      </c>
      <c r="BQ86">
        <v>1</v>
      </c>
      <c r="BR86">
        <v>200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25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6" s="73">
        <v>1</v>
      </c>
      <c r="BX86" s="73">
        <v>1</v>
      </c>
      <c r="BY86" s="73" t="b">
        <v>0</v>
      </c>
      <c r="CA86" t="s">
        <v>234</v>
      </c>
      <c r="CB86">
        <v>1</v>
      </c>
      <c r="CC86" s="76">
        <v>300</v>
      </c>
      <c r="CD86">
        <v>100</v>
      </c>
      <c r="CE86">
        <f ca="1">INDIRECT(ADDRESS(11+(MATCH(RIGHT(Table11[[#This Row],[spawner_sku]],LEN(Table11[[#This Row],[spawner_sku]])-FIND("/",Table11[[#This Row],[spawner_sku]])),Table1[Entity Prefab],0)),10,1,1,"Entities"))</f>
        <v>195</v>
      </c>
      <c r="CF86">
        <f ca="1">ROUND((Table11[[#This Row],[XP]]*Table11[[#This Row],[entity_spawned (AVG)]])*(Table11[[#This Row],[activating_chance]]/100),0)</f>
        <v>195</v>
      </c>
      <c r="CG86" s="73" t="s">
        <v>344</v>
      </c>
      <c r="CI86" t="s">
        <v>258</v>
      </c>
      <c r="CJ86">
        <v>1</v>
      </c>
      <c r="CK86" s="76">
        <v>220</v>
      </c>
      <c r="CL86" s="76">
        <v>100</v>
      </c>
      <c r="CM86">
        <f ca="1">INDIRECT(ADDRESS(11+(MATCH(RIGHT(Table12[[#This Row],[spawner_sku]],LEN(Table12[[#This Row],[spawner_sku]])-FIND("/",Table12[[#This Row],[spawner_sku]])),Table1[Entity Prefab],0)),10,1,1,"Entities"))</f>
        <v>50</v>
      </c>
      <c r="CN86">
        <f ca="1">ROUND((Table12[[#This Row],[XP]]*Table12[[#This Row],[entity_spawned (AVG)]])*(Table12[[#This Row],[activating_chance]]/100),0)</f>
        <v>50</v>
      </c>
      <c r="CO86" s="73" t="s">
        <v>343</v>
      </c>
      <c r="CQ86" t="s">
        <v>473</v>
      </c>
      <c r="CR86">
        <v>1</v>
      </c>
      <c r="CS86" s="76">
        <v>280</v>
      </c>
      <c r="CT86" s="76">
        <v>100</v>
      </c>
      <c r="CU86">
        <f ca="1">INDIRECT(ADDRESS(11+(MATCH(RIGHT(Table13[[#This Row],[spawner_sku]],LEN(Table13[[#This Row],[spawner_sku]])-FIND("/",Table13[[#This Row],[spawner_sku]])),Table1[Entity Prefab],0)),10,1,1,"Entities"))</f>
        <v>143</v>
      </c>
      <c r="CV86">
        <f ca="1">ROUND((Table13[[#This Row],[XP]]*Table13[[#This Row],[entity_spawned (AVG)]])*(Table13[[#This Row],[activating_chance]]/100),0)</f>
        <v>143</v>
      </c>
      <c r="CW86" s="73" t="s">
        <v>344</v>
      </c>
      <c r="CY86" t="s">
        <v>522</v>
      </c>
      <c r="CZ86">
        <v>1</v>
      </c>
      <c r="DA86" s="76">
        <v>310</v>
      </c>
      <c r="DB86" s="76">
        <v>100</v>
      </c>
      <c r="DC86">
        <f ca="1">INDIRECT(ADDRESS(11+(MATCH(RIGHT(Table14[[#This Row],[spawner_sku]],LEN(Table14[[#This Row],[spawner_sku]])-FIND("/",Table14[[#This Row],[spawner_sku]])),Table1[Entity Prefab],0)),10,1,1,"Entities"))</f>
        <v>83</v>
      </c>
      <c r="DD86">
        <f ca="1">ROUND((Table14[[#This Row],[XP]]*Table14[[#This Row],[entity_spawned (AVG)]])*(Table14[[#This Row],[activating_chance]]/100),0)</f>
        <v>83</v>
      </c>
      <c r="DE86" s="73" t="s">
        <v>344</v>
      </c>
      <c r="DG86" t="s">
        <v>396</v>
      </c>
      <c r="DH86">
        <v>7</v>
      </c>
      <c r="DI86" s="76">
        <v>100</v>
      </c>
      <c r="DJ86" s="76">
        <v>100</v>
      </c>
      <c r="DK86" s="115">
        <f ca="1">INDIRECT(ADDRESS(11+(MATCH(RIGHT(Table18[[#This Row],[spawner_sku]],LEN(Table18[[#This Row],[spawner_sku]])-FIND("/",Table18[[#This Row],[spawner_sku]])),Table1[Entity Prefab],0)),10,1,1,"Entities"))</f>
        <v>50</v>
      </c>
      <c r="DL86" s="115">
        <f ca="1">ROUND((Table18[[#This Row],[XP]]*Table18[[#This Row],[entity_spawned (AVG)]])*(Table18[[#This Row],[activating_chance]]/100),0)</f>
        <v>350</v>
      </c>
      <c r="DM86" t="s">
        <v>343</v>
      </c>
      <c r="DO86" t="s">
        <v>228</v>
      </c>
      <c r="DP86">
        <v>2</v>
      </c>
      <c r="DQ86" s="76">
        <v>100</v>
      </c>
      <c r="DR86" s="76">
        <v>100</v>
      </c>
      <c r="DS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6">
        <f ca="1">ROUND((Table1820[[#This Row],[XP]]*Table1820[[#This Row],[entity_spawned (AVG)]])*(Table1820[[#This Row],[activating_chance]]/100),0)</f>
        <v>50</v>
      </c>
      <c r="DU86" t="s">
        <v>343</v>
      </c>
    </row>
    <row r="87" spans="2:125" x14ac:dyDescent="0.25">
      <c r="B87" s="74" t="s">
        <v>229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6">
        <v>1</v>
      </c>
      <c r="J87" s="76">
        <v>2</v>
      </c>
      <c r="K87" s="73" t="b">
        <v>0</v>
      </c>
      <c r="M87" t="s">
        <v>234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6">
        <v>1</v>
      </c>
      <c r="U87" s="76">
        <v>1</v>
      </c>
      <c r="V87" t="b">
        <v>0</v>
      </c>
      <c r="W87" s="73"/>
      <c r="X87" t="s">
        <v>256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229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233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242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249</v>
      </c>
      <c r="BQ87">
        <v>1</v>
      </c>
      <c r="BR87">
        <v>200</v>
      </c>
      <c r="BS87">
        <v>30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87" s="76">
        <f ca="1">ROUND((Table61011[[#This Row],[XP]]*Table61011[[#This Row],[entity_spawned (AVG)]])*(Table61011[[#This Row],[activating_chance]]/100),0)</f>
        <v>23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7" s="73">
        <v>1</v>
      </c>
      <c r="BX87" s="73">
        <v>1</v>
      </c>
      <c r="BY87" s="73" t="b">
        <v>0</v>
      </c>
      <c r="CA87" t="s">
        <v>234</v>
      </c>
      <c r="CB87">
        <v>1</v>
      </c>
      <c r="CC87" s="76">
        <v>300</v>
      </c>
      <c r="CD87">
        <v>100</v>
      </c>
      <c r="CE87">
        <f ca="1">INDIRECT(ADDRESS(11+(MATCH(RIGHT(Table11[[#This Row],[spawner_sku]],LEN(Table11[[#This Row],[spawner_sku]])-FIND("/",Table11[[#This Row],[spawner_sku]])),Table1[Entity Prefab],0)),10,1,1,"Entities"))</f>
        <v>195</v>
      </c>
      <c r="CF87">
        <f ca="1">ROUND((Table11[[#This Row],[XP]]*Table11[[#This Row],[entity_spawned (AVG)]])*(Table11[[#This Row],[activating_chance]]/100),0)</f>
        <v>195</v>
      </c>
      <c r="CG87" s="73" t="s">
        <v>344</v>
      </c>
      <c r="CI87" t="s">
        <v>258</v>
      </c>
      <c r="CJ87">
        <v>1</v>
      </c>
      <c r="CK87" s="76">
        <v>220</v>
      </c>
      <c r="CL87" s="76">
        <v>100</v>
      </c>
      <c r="CM87">
        <f ca="1">INDIRECT(ADDRESS(11+(MATCH(RIGHT(Table12[[#This Row],[spawner_sku]],LEN(Table12[[#This Row],[spawner_sku]])-FIND("/",Table12[[#This Row],[spawner_sku]])),Table1[Entity Prefab],0)),10,1,1,"Entities"))</f>
        <v>50</v>
      </c>
      <c r="CN87">
        <f ca="1">ROUND((Table12[[#This Row],[XP]]*Table12[[#This Row],[entity_spawned (AVG)]])*(Table12[[#This Row],[activating_chance]]/100),0)</f>
        <v>50</v>
      </c>
      <c r="CO87" s="73" t="s">
        <v>343</v>
      </c>
      <c r="CQ87" t="s">
        <v>227</v>
      </c>
      <c r="CR87">
        <v>1</v>
      </c>
      <c r="CS87" s="76">
        <v>260</v>
      </c>
      <c r="CT87" s="76">
        <v>100</v>
      </c>
      <c r="CU87">
        <f ca="1">INDIRECT(ADDRESS(11+(MATCH(RIGHT(Table13[[#This Row],[spawner_sku]],LEN(Table13[[#This Row],[spawner_sku]])-FIND("/",Table13[[#This Row],[spawner_sku]])),Table1[Entity Prefab],0)),10,1,1,"Entities"))</f>
        <v>55</v>
      </c>
      <c r="CV87">
        <f ca="1">ROUND((Table13[[#This Row],[XP]]*Table13[[#This Row],[entity_spawned (AVG)]])*(Table13[[#This Row],[activating_chance]]/100),0)</f>
        <v>55</v>
      </c>
      <c r="CW87" s="73" t="s">
        <v>344</v>
      </c>
      <c r="CY87" t="s">
        <v>474</v>
      </c>
      <c r="CZ87">
        <v>1</v>
      </c>
      <c r="DA87" s="76">
        <v>300</v>
      </c>
      <c r="DB87" s="76">
        <v>100</v>
      </c>
      <c r="DC87">
        <f ca="1">INDIRECT(ADDRESS(11+(MATCH(RIGHT(Table14[[#This Row],[spawner_sku]],LEN(Table14[[#This Row],[spawner_sku]])-FIND("/",Table14[[#This Row],[spawner_sku]])),Table1[Entity Prefab],0)),10,1,1,"Entities"))</f>
        <v>195</v>
      </c>
      <c r="DD87">
        <f ca="1">ROUND((Table14[[#This Row],[XP]]*Table14[[#This Row],[entity_spawned (AVG)]])*(Table14[[#This Row],[activating_chance]]/100),0)</f>
        <v>195</v>
      </c>
      <c r="DE87" s="73" t="s">
        <v>344</v>
      </c>
      <c r="DG87" t="s">
        <v>396</v>
      </c>
      <c r="DH87">
        <v>3</v>
      </c>
      <c r="DI87" s="76">
        <v>160</v>
      </c>
      <c r="DJ87" s="76">
        <v>100</v>
      </c>
      <c r="DK87" s="115">
        <f ca="1">INDIRECT(ADDRESS(11+(MATCH(RIGHT(Table18[[#This Row],[spawner_sku]],LEN(Table18[[#This Row],[spawner_sku]])-FIND("/",Table18[[#This Row],[spawner_sku]])),Table1[Entity Prefab],0)),10,1,1,"Entities"))</f>
        <v>50</v>
      </c>
      <c r="DL87" s="115">
        <f ca="1">ROUND((Table18[[#This Row],[XP]]*Table18[[#This Row],[entity_spawned (AVG)]])*(Table18[[#This Row],[activating_chance]]/100),0)</f>
        <v>150</v>
      </c>
      <c r="DM87" t="s">
        <v>343</v>
      </c>
      <c r="DO87" t="s">
        <v>228</v>
      </c>
      <c r="DP87">
        <v>2</v>
      </c>
      <c r="DQ87" s="76">
        <v>140</v>
      </c>
      <c r="DR87" s="76">
        <v>100</v>
      </c>
      <c r="DS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7">
        <f ca="1">ROUND((Table1820[[#This Row],[XP]]*Table1820[[#This Row],[entity_spawned (AVG)]])*(Table1820[[#This Row],[activating_chance]]/100),0)</f>
        <v>50</v>
      </c>
      <c r="DU87" t="s">
        <v>343</v>
      </c>
    </row>
    <row r="88" spans="2:125" x14ac:dyDescent="0.25">
      <c r="B88" s="74" t="s">
        <v>229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6">
        <v>1</v>
      </c>
      <c r="J88" s="76">
        <v>3</v>
      </c>
      <c r="K88" s="73" t="b">
        <v>0</v>
      </c>
      <c r="M88" t="s">
        <v>234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6">
        <v>1</v>
      </c>
      <c r="U88" s="76">
        <v>1</v>
      </c>
      <c r="V88" t="b">
        <v>0</v>
      </c>
      <c r="W88" s="73"/>
      <c r="X88" t="s">
        <v>256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229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234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242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</v>
      </c>
      <c r="BR88">
        <v>130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234</v>
      </c>
      <c r="CB88">
        <v>1</v>
      </c>
      <c r="CC88" s="76">
        <v>300</v>
      </c>
      <c r="CD88">
        <v>100</v>
      </c>
      <c r="CE88">
        <f ca="1">INDIRECT(ADDRESS(11+(MATCH(RIGHT(Table11[[#This Row],[spawner_sku]],LEN(Table11[[#This Row],[spawner_sku]])-FIND("/",Table11[[#This Row],[spawner_sku]])),Table1[Entity Prefab],0)),10,1,1,"Entities"))</f>
        <v>195</v>
      </c>
      <c r="CF88">
        <f ca="1">ROUND((Table11[[#This Row],[XP]]*Table11[[#This Row],[entity_spawned (AVG)]])*(Table11[[#This Row],[activating_chance]]/100),0)</f>
        <v>195</v>
      </c>
      <c r="CG88" s="73" t="s">
        <v>344</v>
      </c>
      <c r="CI88" t="s">
        <v>258</v>
      </c>
      <c r="CJ88">
        <v>1</v>
      </c>
      <c r="CK88" s="76">
        <v>220</v>
      </c>
      <c r="CL88" s="76">
        <v>100</v>
      </c>
      <c r="CM88">
        <f ca="1">INDIRECT(ADDRESS(11+(MATCH(RIGHT(Table12[[#This Row],[spawner_sku]],LEN(Table12[[#This Row],[spawner_sku]])-FIND("/",Table12[[#This Row],[spawner_sku]])),Table1[Entity Prefab],0)),10,1,1,"Entities"))</f>
        <v>50</v>
      </c>
      <c r="CN88">
        <f ca="1">ROUND((Table12[[#This Row],[XP]]*Table12[[#This Row],[entity_spawned (AVG)]])*(Table12[[#This Row],[activating_chance]]/100),0)</f>
        <v>50</v>
      </c>
      <c r="CO88" s="73" t="s">
        <v>343</v>
      </c>
      <c r="CQ88" t="s">
        <v>227</v>
      </c>
      <c r="CR88">
        <v>2</v>
      </c>
      <c r="CS88" s="76">
        <v>260</v>
      </c>
      <c r="CT88" s="76">
        <v>80</v>
      </c>
      <c r="CU88">
        <f ca="1">INDIRECT(ADDRESS(11+(MATCH(RIGHT(Table13[[#This Row],[spawner_sku]],LEN(Table13[[#This Row],[spawner_sku]])-FIND("/",Table13[[#This Row],[spawner_sku]])),Table1[Entity Prefab],0)),10,1,1,"Entities"))</f>
        <v>55</v>
      </c>
      <c r="CV88">
        <f ca="1">ROUND((Table13[[#This Row],[XP]]*Table13[[#This Row],[entity_spawned (AVG)]])*(Table13[[#This Row],[activating_chance]]/100),0)</f>
        <v>88</v>
      </c>
      <c r="CW88" s="73" t="s">
        <v>344</v>
      </c>
      <c r="CY88" t="s">
        <v>474</v>
      </c>
      <c r="CZ88">
        <v>1</v>
      </c>
      <c r="DA88" s="76">
        <v>300</v>
      </c>
      <c r="DB88" s="76">
        <v>100</v>
      </c>
      <c r="DC88">
        <f ca="1">INDIRECT(ADDRESS(11+(MATCH(RIGHT(Table14[[#This Row],[spawner_sku]],LEN(Table14[[#This Row],[spawner_sku]])-FIND("/",Table14[[#This Row],[spawner_sku]])),Table1[Entity Prefab],0)),10,1,1,"Entities"))</f>
        <v>195</v>
      </c>
      <c r="DD88">
        <f ca="1">ROUND((Table14[[#This Row],[XP]]*Table14[[#This Row],[entity_spawned (AVG)]])*(Table14[[#This Row],[activating_chance]]/100),0)</f>
        <v>195</v>
      </c>
      <c r="DE88" s="73" t="s">
        <v>344</v>
      </c>
      <c r="DG88" t="s">
        <v>396</v>
      </c>
      <c r="DH88">
        <v>3</v>
      </c>
      <c r="DI88" s="76">
        <v>160</v>
      </c>
      <c r="DJ88" s="76">
        <v>10</v>
      </c>
      <c r="DK88" s="115">
        <f ca="1">INDIRECT(ADDRESS(11+(MATCH(RIGHT(Table18[[#This Row],[spawner_sku]],LEN(Table18[[#This Row],[spawner_sku]])-FIND("/",Table18[[#This Row],[spawner_sku]])),Table1[Entity Prefab],0)),10,1,1,"Entities"))</f>
        <v>50</v>
      </c>
      <c r="DL88" s="115">
        <f ca="1">ROUND((Table18[[#This Row],[XP]]*Table18[[#This Row],[entity_spawned (AVG)]])*(Table18[[#This Row],[activating_chance]]/100),0)</f>
        <v>15</v>
      </c>
      <c r="DM88" t="s">
        <v>343</v>
      </c>
      <c r="DO88" t="s">
        <v>228</v>
      </c>
      <c r="DP88">
        <v>3</v>
      </c>
      <c r="DQ88" s="76">
        <v>140</v>
      </c>
      <c r="DR88" s="76">
        <v>100</v>
      </c>
      <c r="DS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8">
        <f ca="1">ROUND((Table1820[[#This Row],[XP]]*Table1820[[#This Row],[entity_spawned (AVG)]])*(Table1820[[#This Row],[activating_chance]]/100),0)</f>
        <v>75</v>
      </c>
      <c r="DU88" t="s">
        <v>343</v>
      </c>
    </row>
    <row r="89" spans="2:125" x14ac:dyDescent="0.25">
      <c r="B89" s="74" t="s">
        <v>229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6">
        <v>1</v>
      </c>
      <c r="J89" s="76">
        <v>1</v>
      </c>
      <c r="K89" s="73" t="b">
        <v>0</v>
      </c>
      <c r="M89" t="s">
        <v>337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6">
        <v>1</v>
      </c>
      <c r="U89" s="76">
        <v>1</v>
      </c>
      <c r="V89" t="b">
        <v>0</v>
      </c>
      <c r="W89" s="73"/>
      <c r="X89" t="s">
        <v>257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229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234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242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5</v>
      </c>
      <c r="BR89">
        <v>220</v>
      </c>
      <c r="BS89">
        <v>100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125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5</v>
      </c>
      <c r="BX89" s="73">
        <v>5</v>
      </c>
      <c r="BY89" s="73" t="b">
        <v>1</v>
      </c>
      <c r="CA89" t="s">
        <v>234</v>
      </c>
      <c r="CB89">
        <v>1</v>
      </c>
      <c r="CC89" s="76">
        <v>300</v>
      </c>
      <c r="CD89">
        <v>100</v>
      </c>
      <c r="CE89">
        <f ca="1">INDIRECT(ADDRESS(11+(MATCH(RIGHT(Table11[[#This Row],[spawner_sku]],LEN(Table11[[#This Row],[spawner_sku]])-FIND("/",Table11[[#This Row],[spawner_sku]])),Table1[Entity Prefab],0)),10,1,1,"Entities"))</f>
        <v>195</v>
      </c>
      <c r="CF89">
        <f ca="1">ROUND((Table11[[#This Row],[XP]]*Table11[[#This Row],[entity_spawned (AVG)]])*(Table11[[#This Row],[activating_chance]]/100),0)</f>
        <v>195</v>
      </c>
      <c r="CG89" s="73" t="s">
        <v>344</v>
      </c>
      <c r="CI89" t="s">
        <v>258</v>
      </c>
      <c r="CJ89">
        <v>1</v>
      </c>
      <c r="CK89" s="76">
        <v>220</v>
      </c>
      <c r="CL89" s="76">
        <v>30</v>
      </c>
      <c r="CM89">
        <f ca="1">INDIRECT(ADDRESS(11+(MATCH(RIGHT(Table12[[#This Row],[spawner_sku]],LEN(Table12[[#This Row],[spawner_sku]])-FIND("/",Table12[[#This Row],[spawner_sku]])),Table1[Entity Prefab],0)),10,1,1,"Entities"))</f>
        <v>50</v>
      </c>
      <c r="CN89">
        <f ca="1">ROUND((Table12[[#This Row],[XP]]*Table12[[#This Row],[entity_spawned (AVG)]])*(Table12[[#This Row],[activating_chance]]/100),0)</f>
        <v>15</v>
      </c>
      <c r="CO89" s="73" t="s">
        <v>343</v>
      </c>
      <c r="CQ89" t="s">
        <v>227</v>
      </c>
      <c r="CR89">
        <v>2</v>
      </c>
      <c r="CS89" s="76">
        <v>260</v>
      </c>
      <c r="CT89" s="76">
        <v>100</v>
      </c>
      <c r="CU89">
        <f ca="1">INDIRECT(ADDRESS(11+(MATCH(RIGHT(Table13[[#This Row],[spawner_sku]],LEN(Table13[[#This Row],[spawner_sku]])-FIND("/",Table13[[#This Row],[spawner_sku]])),Table1[Entity Prefab],0)),10,1,1,"Entities"))</f>
        <v>55</v>
      </c>
      <c r="CV89">
        <f ca="1">ROUND((Table13[[#This Row],[XP]]*Table13[[#This Row],[entity_spawned (AVG)]])*(Table13[[#This Row],[activating_chance]]/100),0)</f>
        <v>110</v>
      </c>
      <c r="CW89" s="73" t="s">
        <v>344</v>
      </c>
      <c r="CY89" t="s">
        <v>513</v>
      </c>
      <c r="CZ89">
        <v>1</v>
      </c>
      <c r="DA89" s="76">
        <v>300</v>
      </c>
      <c r="DB89" s="76">
        <v>100</v>
      </c>
      <c r="DC89">
        <f ca="1">INDIRECT(ADDRESS(11+(MATCH(RIGHT(Table14[[#This Row],[spawner_sku]],LEN(Table14[[#This Row],[spawner_sku]])-FIND("/",Table14[[#This Row],[spawner_sku]])),Table1[Entity Prefab],0)),10,1,1,"Entities"))</f>
        <v>83</v>
      </c>
      <c r="DD89">
        <f ca="1">ROUND((Table14[[#This Row],[XP]]*Table14[[#This Row],[entity_spawned (AVG)]])*(Table14[[#This Row],[activating_chance]]/100),0)</f>
        <v>83</v>
      </c>
      <c r="DE89" s="73" t="s">
        <v>344</v>
      </c>
      <c r="DG89" t="s">
        <v>396</v>
      </c>
      <c r="DH89">
        <v>6</v>
      </c>
      <c r="DI89" s="76">
        <v>180</v>
      </c>
      <c r="DJ89" s="76">
        <v>100</v>
      </c>
      <c r="DK89" s="115">
        <f ca="1">INDIRECT(ADDRESS(11+(MATCH(RIGHT(Table18[[#This Row],[spawner_sku]],LEN(Table18[[#This Row],[spawner_sku]])-FIND("/",Table18[[#This Row],[spawner_sku]])),Table1[Entity Prefab],0)),10,1,1,"Entities"))</f>
        <v>50</v>
      </c>
      <c r="DL89" s="115">
        <f ca="1">ROUND((Table18[[#This Row],[XP]]*Table18[[#This Row],[entity_spawned (AVG)]])*(Table18[[#This Row],[activating_chance]]/100),0)</f>
        <v>300</v>
      </c>
      <c r="DM89" t="s">
        <v>343</v>
      </c>
      <c r="DO89" t="s">
        <v>228</v>
      </c>
      <c r="DP89">
        <v>2</v>
      </c>
      <c r="DQ89" s="76">
        <v>140</v>
      </c>
      <c r="DR89" s="76">
        <v>100</v>
      </c>
      <c r="DS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89">
        <f ca="1">ROUND((Table1820[[#This Row],[XP]]*Table1820[[#This Row],[entity_spawned (AVG)]])*(Table1820[[#This Row],[activating_chance]]/100),0)</f>
        <v>50</v>
      </c>
      <c r="DU89" t="s">
        <v>343</v>
      </c>
    </row>
    <row r="90" spans="2:125" x14ac:dyDescent="0.25">
      <c r="B90" s="74" t="s">
        <v>229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6">
        <v>2</v>
      </c>
      <c r="J90" s="76">
        <v>4</v>
      </c>
      <c r="K90" s="73" t="b">
        <v>0</v>
      </c>
      <c r="M90" t="s">
        <v>337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6">
        <v>1</v>
      </c>
      <c r="U90" s="76">
        <v>1</v>
      </c>
      <c r="V90" t="b">
        <v>0</v>
      </c>
      <c r="W90" s="73"/>
      <c r="X90" t="s">
        <v>257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229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234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242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255</v>
      </c>
      <c r="BQ90">
        <v>1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90" s="76">
        <f ca="1">ROUND((Table61011[[#This Row],[XP]]*Table61011[[#This Row],[entity_spawned (AVG)]])*(Table61011[[#This Row],[activating_chance]]/100),0)</f>
        <v>70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90" s="73">
        <v>1</v>
      </c>
      <c r="BX90" s="73">
        <v>1</v>
      </c>
      <c r="BY90" s="73" t="b">
        <v>0</v>
      </c>
      <c r="CA90" t="s">
        <v>474</v>
      </c>
      <c r="CB90">
        <v>1</v>
      </c>
      <c r="CC90" s="76">
        <v>300</v>
      </c>
      <c r="CD90">
        <v>100</v>
      </c>
      <c r="CE90">
        <f ca="1">INDIRECT(ADDRESS(11+(MATCH(RIGHT(Table11[[#This Row],[spawner_sku]],LEN(Table11[[#This Row],[spawner_sku]])-FIND("/",Table11[[#This Row],[spawner_sku]])),Table1[Entity Prefab],0)),10,1,1,"Entities"))</f>
        <v>195</v>
      </c>
      <c r="CF90">
        <f ca="1">ROUND((Table11[[#This Row],[XP]]*Table11[[#This Row],[entity_spawned (AVG)]])*(Table11[[#This Row],[activating_chance]]/100),0)</f>
        <v>195</v>
      </c>
      <c r="CG90" s="73" t="s">
        <v>344</v>
      </c>
      <c r="CI90" t="s">
        <v>244</v>
      </c>
      <c r="CJ90">
        <v>1</v>
      </c>
      <c r="CK90" s="76">
        <v>200</v>
      </c>
      <c r="CL90" s="76">
        <v>100</v>
      </c>
      <c r="CM90">
        <f ca="1">INDIRECT(ADDRESS(11+(MATCH(RIGHT(Table12[[#This Row],[spawner_sku]],LEN(Table12[[#This Row],[spawner_sku]])-FIND("/",Table12[[#This Row],[spawner_sku]])),Table1[Entity Prefab],0)),10,1,1,"Entities"))</f>
        <v>28</v>
      </c>
      <c r="CN90">
        <f ca="1">ROUND((Table12[[#This Row],[XP]]*Table12[[#This Row],[entity_spawned (AVG)]])*(Table12[[#This Row],[activating_chance]]/100),0)</f>
        <v>28</v>
      </c>
      <c r="CO90" s="73" t="s">
        <v>343</v>
      </c>
      <c r="CQ90" t="s">
        <v>227</v>
      </c>
      <c r="CR90">
        <v>1</v>
      </c>
      <c r="CS90" s="76">
        <v>260</v>
      </c>
      <c r="CT90" s="76">
        <v>100</v>
      </c>
      <c r="CU90">
        <f ca="1">INDIRECT(ADDRESS(11+(MATCH(RIGHT(Table13[[#This Row],[spawner_sku]],LEN(Table13[[#This Row],[spawner_sku]])-FIND("/",Table13[[#This Row],[spawner_sku]])),Table1[Entity Prefab],0)),10,1,1,"Entities"))</f>
        <v>55</v>
      </c>
      <c r="CV90">
        <f ca="1">ROUND((Table13[[#This Row],[XP]]*Table13[[#This Row],[entity_spawned (AVG)]])*(Table13[[#This Row],[activating_chance]]/100),0)</f>
        <v>55</v>
      </c>
      <c r="CW90" s="73" t="s">
        <v>344</v>
      </c>
      <c r="CY90" t="s">
        <v>513</v>
      </c>
      <c r="CZ90">
        <v>1</v>
      </c>
      <c r="DA90" s="76">
        <v>300</v>
      </c>
      <c r="DB90" s="76">
        <v>100</v>
      </c>
      <c r="DC90">
        <f ca="1">INDIRECT(ADDRESS(11+(MATCH(RIGHT(Table14[[#This Row],[spawner_sku]],LEN(Table14[[#This Row],[spawner_sku]])-FIND("/",Table14[[#This Row],[spawner_sku]])),Table1[Entity Prefab],0)),10,1,1,"Entities"))</f>
        <v>83</v>
      </c>
      <c r="DD90">
        <f ca="1">ROUND((Table14[[#This Row],[XP]]*Table14[[#This Row],[entity_spawned (AVG)]])*(Table14[[#This Row],[activating_chance]]/100),0)</f>
        <v>83</v>
      </c>
      <c r="DE90" s="73" t="s">
        <v>344</v>
      </c>
      <c r="DG90" t="s">
        <v>396</v>
      </c>
      <c r="DH90">
        <v>3</v>
      </c>
      <c r="DI90" s="76">
        <v>160</v>
      </c>
      <c r="DJ90" s="76">
        <v>100</v>
      </c>
      <c r="DK90" s="115">
        <f ca="1">INDIRECT(ADDRESS(11+(MATCH(RIGHT(Table18[[#This Row],[spawner_sku]],LEN(Table18[[#This Row],[spawner_sku]])-FIND("/",Table18[[#This Row],[spawner_sku]])),Table1[Entity Prefab],0)),10,1,1,"Entities"))</f>
        <v>50</v>
      </c>
      <c r="DL90" s="115">
        <f ca="1">ROUND((Table18[[#This Row],[XP]]*Table18[[#This Row],[entity_spawned (AVG)]])*(Table18[[#This Row],[activating_chance]]/100),0)</f>
        <v>150</v>
      </c>
      <c r="DM90" t="s">
        <v>343</v>
      </c>
      <c r="DO90" t="s">
        <v>228</v>
      </c>
      <c r="DP90">
        <v>3</v>
      </c>
      <c r="DQ90" s="76">
        <v>140</v>
      </c>
      <c r="DR90" s="76">
        <v>100</v>
      </c>
      <c r="DS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90">
        <f ca="1">ROUND((Table1820[[#This Row],[XP]]*Table1820[[#This Row],[entity_spawned (AVG)]])*(Table1820[[#This Row],[activating_chance]]/100),0)</f>
        <v>75</v>
      </c>
      <c r="DU90" t="s">
        <v>343</v>
      </c>
    </row>
    <row r="91" spans="2:125" x14ac:dyDescent="0.25">
      <c r="B91" s="74" t="s">
        <v>229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6">
        <v>6</v>
      </c>
      <c r="J91" s="76">
        <v>12</v>
      </c>
      <c r="K91" s="73" t="b">
        <v>1</v>
      </c>
      <c r="M91" t="s">
        <v>236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6">
        <v>1</v>
      </c>
      <c r="U91" s="76">
        <v>1</v>
      </c>
      <c r="V91" t="b">
        <v>0</v>
      </c>
      <c r="W91" s="73"/>
      <c r="X91" t="s">
        <v>257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229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234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242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402</v>
      </c>
      <c r="BQ91">
        <v>1</v>
      </c>
      <c r="BR91">
        <v>300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91" s="76">
        <f ca="1">ROUND((Table61011[[#This Row],[XP]]*Table61011[[#This Row],[entity_spawned (AVG)]])*(Table61011[[#This Row],[activating_chance]]/100),0)</f>
        <v>75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91" s="73">
        <v>1</v>
      </c>
      <c r="BX91" s="73">
        <v>1</v>
      </c>
      <c r="BY91" s="73" t="b">
        <v>0</v>
      </c>
      <c r="CA91" t="s">
        <v>402</v>
      </c>
      <c r="CB91">
        <v>1</v>
      </c>
      <c r="CC91" s="76">
        <v>300</v>
      </c>
      <c r="CD91">
        <v>100</v>
      </c>
      <c r="CE91">
        <f ca="1">INDIRECT(ADDRESS(11+(MATCH(RIGHT(Table11[[#This Row],[spawner_sku]],LEN(Table11[[#This Row],[spawner_sku]])-FIND("/",Table11[[#This Row],[spawner_sku]])),Table1[Entity Prefab],0)),10,1,1,"Entities"))</f>
        <v>75</v>
      </c>
      <c r="CF91">
        <f ca="1">ROUND((Table11[[#This Row],[XP]]*Table11[[#This Row],[entity_spawned (AVG)]])*(Table11[[#This Row],[activating_chance]]/100),0)</f>
        <v>75</v>
      </c>
      <c r="CG91" s="73" t="s">
        <v>344</v>
      </c>
      <c r="CI91" t="s">
        <v>244</v>
      </c>
      <c r="CJ91">
        <v>1</v>
      </c>
      <c r="CK91" s="76">
        <v>200</v>
      </c>
      <c r="CL91" s="76">
        <v>80</v>
      </c>
      <c r="CM91">
        <f ca="1">INDIRECT(ADDRESS(11+(MATCH(RIGHT(Table12[[#This Row],[spawner_sku]],LEN(Table12[[#This Row],[spawner_sku]])-FIND("/",Table12[[#This Row],[spawner_sku]])),Table1[Entity Prefab],0)),10,1,1,"Entities"))</f>
        <v>28</v>
      </c>
      <c r="CN91">
        <f ca="1">ROUND((Table12[[#This Row],[XP]]*Table12[[#This Row],[entity_spawned (AVG)]])*(Table12[[#This Row],[activating_chance]]/100),0)</f>
        <v>22</v>
      </c>
      <c r="CO91" s="73" t="s">
        <v>343</v>
      </c>
      <c r="CQ91" t="s">
        <v>227</v>
      </c>
      <c r="CR91">
        <v>2</v>
      </c>
      <c r="CS91" s="76">
        <v>260</v>
      </c>
      <c r="CT91" s="76">
        <v>100</v>
      </c>
      <c r="CU91">
        <f ca="1">INDIRECT(ADDRESS(11+(MATCH(RIGHT(Table13[[#This Row],[spawner_sku]],LEN(Table13[[#This Row],[spawner_sku]])-FIND("/",Table13[[#This Row],[spawner_sku]])),Table1[Entity Prefab],0)),10,1,1,"Entities"))</f>
        <v>55</v>
      </c>
      <c r="CV91">
        <f ca="1">ROUND((Table13[[#This Row],[XP]]*Table13[[#This Row],[entity_spawned (AVG)]])*(Table13[[#This Row],[activating_chance]]/100),0)</f>
        <v>110</v>
      </c>
      <c r="CW91" s="73" t="s">
        <v>344</v>
      </c>
      <c r="CY91" t="s">
        <v>228</v>
      </c>
      <c r="CZ91">
        <v>12</v>
      </c>
      <c r="DA91" s="76">
        <v>280</v>
      </c>
      <c r="DB91" s="76">
        <v>100</v>
      </c>
      <c r="DC91">
        <f ca="1">INDIRECT(ADDRESS(11+(MATCH(RIGHT(Table14[[#This Row],[spawner_sku]],LEN(Table14[[#This Row],[spawner_sku]])-FIND("/",Table14[[#This Row],[spawner_sku]])),Table1[Entity Prefab],0)),10,1,1,"Entities"))</f>
        <v>25</v>
      </c>
      <c r="DD91">
        <f ca="1">ROUND((Table14[[#This Row],[XP]]*Table14[[#This Row],[entity_spawned (AVG)]])*(Table14[[#This Row],[activating_chance]]/100),0)</f>
        <v>300</v>
      </c>
      <c r="DE91" s="73" t="s">
        <v>343</v>
      </c>
      <c r="DG91" t="s">
        <v>396</v>
      </c>
      <c r="DH91">
        <v>3</v>
      </c>
      <c r="DI91" s="76">
        <v>160</v>
      </c>
      <c r="DJ91" s="76">
        <v>100</v>
      </c>
      <c r="DK91" s="115">
        <f ca="1">INDIRECT(ADDRESS(11+(MATCH(RIGHT(Table18[[#This Row],[spawner_sku]],LEN(Table18[[#This Row],[spawner_sku]])-FIND("/",Table18[[#This Row],[spawner_sku]])),Table1[Entity Prefab],0)),10,1,1,"Entities"))</f>
        <v>50</v>
      </c>
      <c r="DL91" s="115">
        <f ca="1">ROUND((Table18[[#This Row],[XP]]*Table18[[#This Row],[entity_spawned (AVG)]])*(Table18[[#This Row],[activating_chance]]/100),0)</f>
        <v>150</v>
      </c>
      <c r="DM91" t="s">
        <v>343</v>
      </c>
      <c r="DO91" t="s">
        <v>228</v>
      </c>
      <c r="DP91">
        <v>3</v>
      </c>
      <c r="DQ91" s="76">
        <v>140</v>
      </c>
      <c r="DR91" s="76">
        <v>100</v>
      </c>
      <c r="DS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91">
        <f ca="1">ROUND((Table1820[[#This Row],[XP]]*Table1820[[#This Row],[entity_spawned (AVG)]])*(Table1820[[#This Row],[activating_chance]]/100),0)</f>
        <v>75</v>
      </c>
      <c r="DU91" t="s">
        <v>343</v>
      </c>
    </row>
    <row r="92" spans="2:125" x14ac:dyDescent="0.25">
      <c r="B92" s="74" t="s">
        <v>229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6">
        <v>5</v>
      </c>
      <c r="J92" s="76">
        <v>6</v>
      </c>
      <c r="K92" s="73" t="b">
        <v>1</v>
      </c>
      <c r="M92" t="s">
        <v>236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6">
        <v>1</v>
      </c>
      <c r="U92" s="76">
        <v>1</v>
      </c>
      <c r="V92" t="b">
        <v>0</v>
      </c>
      <c r="W92" s="73"/>
      <c r="X92" t="s">
        <v>257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229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234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242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256</v>
      </c>
      <c r="BQ92">
        <v>1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25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1</v>
      </c>
      <c r="BX92" s="73">
        <v>1</v>
      </c>
      <c r="BY92" s="73" t="b">
        <v>0</v>
      </c>
      <c r="CA92" t="s">
        <v>402</v>
      </c>
      <c r="CB92">
        <v>1</v>
      </c>
      <c r="CC92" s="76">
        <v>300</v>
      </c>
      <c r="CD92">
        <v>100</v>
      </c>
      <c r="CE92">
        <f ca="1">INDIRECT(ADDRESS(11+(MATCH(RIGHT(Table11[[#This Row],[spawner_sku]],LEN(Table11[[#This Row],[spawner_sku]])-FIND("/",Table11[[#This Row],[spawner_sku]])),Table1[Entity Prefab],0)),10,1,1,"Entities"))</f>
        <v>75</v>
      </c>
      <c r="CF92">
        <f ca="1">ROUND((Table11[[#This Row],[XP]]*Table11[[#This Row],[entity_spawned (AVG)]])*(Table11[[#This Row],[activating_chance]]/100),0)</f>
        <v>75</v>
      </c>
      <c r="CG92" s="73" t="s">
        <v>344</v>
      </c>
      <c r="CI92" t="s">
        <v>244</v>
      </c>
      <c r="CJ92">
        <v>1</v>
      </c>
      <c r="CK92" s="76">
        <v>200</v>
      </c>
      <c r="CL92" s="76">
        <v>100</v>
      </c>
      <c r="CM92">
        <f ca="1">INDIRECT(ADDRESS(11+(MATCH(RIGHT(Table12[[#This Row],[spawner_sku]],LEN(Table12[[#This Row],[spawner_sku]])-FIND("/",Table12[[#This Row],[spawner_sku]])),Table1[Entity Prefab],0)),10,1,1,"Entities"))</f>
        <v>28</v>
      </c>
      <c r="CN92">
        <f ca="1">ROUND((Table12[[#This Row],[XP]]*Table12[[#This Row],[entity_spawned (AVG)]])*(Table12[[#This Row],[activating_chance]]/100),0)</f>
        <v>28</v>
      </c>
      <c r="CO92" s="73" t="s">
        <v>343</v>
      </c>
      <c r="CQ92" t="s">
        <v>233</v>
      </c>
      <c r="CR92">
        <v>1</v>
      </c>
      <c r="CS92" s="76">
        <v>250</v>
      </c>
      <c r="CT92" s="76">
        <v>100</v>
      </c>
      <c r="CU92">
        <f ca="1">INDIRECT(ADDRESS(11+(MATCH(RIGHT(Table13[[#This Row],[spawner_sku]],LEN(Table13[[#This Row],[spawner_sku]])-FIND("/",Table13[[#This Row],[spawner_sku]])),Table1[Entity Prefab],0)),10,1,1,"Entities"))</f>
        <v>95</v>
      </c>
      <c r="CV92">
        <f ca="1">ROUND((Table13[[#This Row],[XP]]*Table13[[#This Row],[entity_spawned (AVG)]])*(Table13[[#This Row],[activating_chance]]/100),0)</f>
        <v>95</v>
      </c>
      <c r="CW92" s="73" t="s">
        <v>344</v>
      </c>
      <c r="CY92" t="s">
        <v>228</v>
      </c>
      <c r="CZ92">
        <v>12</v>
      </c>
      <c r="DA92" s="76">
        <v>280</v>
      </c>
      <c r="DB92" s="76">
        <v>100</v>
      </c>
      <c r="DC92">
        <f ca="1">INDIRECT(ADDRESS(11+(MATCH(RIGHT(Table14[[#This Row],[spawner_sku]],LEN(Table14[[#This Row],[spawner_sku]])-FIND("/",Table14[[#This Row],[spawner_sku]])),Table1[Entity Prefab],0)),10,1,1,"Entities"))</f>
        <v>25</v>
      </c>
      <c r="DD92">
        <f ca="1">ROUND((Table14[[#This Row],[XP]]*Table14[[#This Row],[entity_spawned (AVG)]])*(Table14[[#This Row],[activating_chance]]/100),0)</f>
        <v>300</v>
      </c>
      <c r="DE92" s="73" t="s">
        <v>343</v>
      </c>
      <c r="DG92" t="s">
        <v>396</v>
      </c>
      <c r="DH92">
        <v>2</v>
      </c>
      <c r="DI92" s="76">
        <v>160</v>
      </c>
      <c r="DJ92" s="76">
        <v>100</v>
      </c>
      <c r="DK92" s="115">
        <f ca="1">INDIRECT(ADDRESS(11+(MATCH(RIGHT(Table18[[#This Row],[spawner_sku]],LEN(Table18[[#This Row],[spawner_sku]])-FIND("/",Table18[[#This Row],[spawner_sku]])),Table1[Entity Prefab],0)),10,1,1,"Entities"))</f>
        <v>50</v>
      </c>
      <c r="DL92" s="115">
        <f ca="1">ROUND((Table18[[#This Row],[XP]]*Table18[[#This Row],[entity_spawned (AVG)]])*(Table18[[#This Row],[activating_chance]]/100),0)</f>
        <v>100</v>
      </c>
      <c r="DM92" t="s">
        <v>343</v>
      </c>
      <c r="DO92" t="s">
        <v>228</v>
      </c>
      <c r="DP92">
        <v>2</v>
      </c>
      <c r="DQ92" s="76">
        <v>140</v>
      </c>
      <c r="DR92" s="76">
        <v>30</v>
      </c>
      <c r="DS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92">
        <f ca="1">ROUND((Table1820[[#This Row],[XP]]*Table1820[[#This Row],[entity_spawned (AVG)]])*(Table1820[[#This Row],[activating_chance]]/100),0)</f>
        <v>15</v>
      </c>
      <c r="DU92" t="s">
        <v>343</v>
      </c>
    </row>
    <row r="93" spans="2:125" x14ac:dyDescent="0.25">
      <c r="B93" s="74" t="s">
        <v>229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6">
        <v>2</v>
      </c>
      <c r="J93" s="76">
        <v>3</v>
      </c>
      <c r="K93" s="73" t="b">
        <v>0</v>
      </c>
      <c r="M93" t="s">
        <v>236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6">
        <v>1</v>
      </c>
      <c r="U93" s="76">
        <v>1</v>
      </c>
      <c r="V93" t="b">
        <v>0</v>
      </c>
      <c r="W93" s="73"/>
      <c r="X93" t="s">
        <v>257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229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234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244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229</v>
      </c>
      <c r="BQ93">
        <v>5</v>
      </c>
      <c r="BR93">
        <v>220</v>
      </c>
      <c r="BS93">
        <v>100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125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5</v>
      </c>
      <c r="BX93" s="73">
        <v>5</v>
      </c>
      <c r="BY93" s="73" t="b">
        <v>1</v>
      </c>
      <c r="CA93" t="s">
        <v>402</v>
      </c>
      <c r="CB93">
        <v>1</v>
      </c>
      <c r="CC93" s="76">
        <v>300</v>
      </c>
      <c r="CD93">
        <v>100</v>
      </c>
      <c r="CE93">
        <f ca="1">INDIRECT(ADDRESS(11+(MATCH(RIGHT(Table11[[#This Row],[spawner_sku]],LEN(Table11[[#This Row],[spawner_sku]])-FIND("/",Table11[[#This Row],[spawner_sku]])),Table1[Entity Prefab],0)),10,1,1,"Entities"))</f>
        <v>75</v>
      </c>
      <c r="CF93">
        <f ca="1">ROUND((Table11[[#This Row],[XP]]*Table11[[#This Row],[entity_spawned (AVG)]])*(Table11[[#This Row],[activating_chance]]/100),0)</f>
        <v>75</v>
      </c>
      <c r="CG93" s="73" t="s">
        <v>344</v>
      </c>
      <c r="CI93" t="s">
        <v>244</v>
      </c>
      <c r="CJ93">
        <v>1</v>
      </c>
      <c r="CK93" s="76">
        <v>200</v>
      </c>
      <c r="CL93" s="76">
        <v>100</v>
      </c>
      <c r="CM93">
        <f ca="1">INDIRECT(ADDRESS(11+(MATCH(RIGHT(Table12[[#This Row],[spawner_sku]],LEN(Table12[[#This Row],[spawner_sku]])-FIND("/",Table12[[#This Row],[spawner_sku]])),Table1[Entity Prefab],0)),10,1,1,"Entities"))</f>
        <v>28</v>
      </c>
      <c r="CN93">
        <f ca="1">ROUND((Table12[[#This Row],[XP]]*Table12[[#This Row],[entity_spawned (AVG)]])*(Table12[[#This Row],[activating_chance]]/100),0)</f>
        <v>28</v>
      </c>
      <c r="CO93" s="73" t="s">
        <v>343</v>
      </c>
      <c r="CQ93" t="s">
        <v>233</v>
      </c>
      <c r="CR93">
        <v>1</v>
      </c>
      <c r="CS93" s="76">
        <v>250</v>
      </c>
      <c r="CT93" s="76">
        <v>100</v>
      </c>
      <c r="CU93">
        <f ca="1">INDIRECT(ADDRESS(11+(MATCH(RIGHT(Table13[[#This Row],[spawner_sku]],LEN(Table13[[#This Row],[spawner_sku]])-FIND("/",Table13[[#This Row],[spawner_sku]])),Table1[Entity Prefab],0)),10,1,1,"Entities"))</f>
        <v>95</v>
      </c>
      <c r="CV93">
        <f ca="1">ROUND((Table13[[#This Row],[XP]]*Table13[[#This Row],[entity_spawned (AVG)]])*(Table13[[#This Row],[activating_chance]]/100),0)</f>
        <v>95</v>
      </c>
      <c r="CW93" s="73" t="s">
        <v>344</v>
      </c>
      <c r="CY93" t="s">
        <v>473</v>
      </c>
      <c r="CZ93">
        <v>1</v>
      </c>
      <c r="DA93" s="76">
        <v>280</v>
      </c>
      <c r="DB93" s="76">
        <v>100</v>
      </c>
      <c r="DC93">
        <f ca="1">INDIRECT(ADDRESS(11+(MATCH(RIGHT(Table14[[#This Row],[spawner_sku]],LEN(Table14[[#This Row],[spawner_sku]])-FIND("/",Table14[[#This Row],[spawner_sku]])),Table1[Entity Prefab],0)),10,1,1,"Entities"))</f>
        <v>143</v>
      </c>
      <c r="DD93">
        <f ca="1">ROUND((Table14[[#This Row],[XP]]*Table14[[#This Row],[entity_spawned (AVG)]])*(Table14[[#This Row],[activating_chance]]/100),0)</f>
        <v>143</v>
      </c>
      <c r="DE93" s="73" t="s">
        <v>344</v>
      </c>
      <c r="DG93" t="s">
        <v>396</v>
      </c>
      <c r="DH93">
        <v>8</v>
      </c>
      <c r="DI93" s="76">
        <v>160</v>
      </c>
      <c r="DJ93" s="76">
        <v>30</v>
      </c>
      <c r="DK93" s="115">
        <f ca="1">INDIRECT(ADDRESS(11+(MATCH(RIGHT(Table18[[#This Row],[spawner_sku]],LEN(Table18[[#This Row],[spawner_sku]])-FIND("/",Table18[[#This Row],[spawner_sku]])),Table1[Entity Prefab],0)),10,1,1,"Entities"))</f>
        <v>50</v>
      </c>
      <c r="DL93" s="115">
        <f ca="1">ROUND((Table18[[#This Row],[XP]]*Table18[[#This Row],[entity_spawned (AVG)]])*(Table18[[#This Row],[activating_chance]]/100),0)</f>
        <v>120</v>
      </c>
      <c r="DM93" t="s">
        <v>343</v>
      </c>
      <c r="DO93" t="s">
        <v>228</v>
      </c>
      <c r="DP93">
        <v>7</v>
      </c>
      <c r="DQ93" s="76">
        <v>160</v>
      </c>
      <c r="DR93" s="76">
        <v>100</v>
      </c>
      <c r="DS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93">
        <f ca="1">ROUND((Table1820[[#This Row],[XP]]*Table1820[[#This Row],[entity_spawned (AVG)]])*(Table1820[[#This Row],[activating_chance]]/100),0)</f>
        <v>175</v>
      </c>
      <c r="DU93" t="s">
        <v>343</v>
      </c>
    </row>
    <row r="94" spans="2:125" x14ac:dyDescent="0.25">
      <c r="B94" s="74" t="s">
        <v>229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6">
        <v>5</v>
      </c>
      <c r="J94" s="76">
        <v>15</v>
      </c>
      <c r="K94" s="73" t="b">
        <v>1</v>
      </c>
      <c r="M94" t="s">
        <v>239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6">
        <v>1</v>
      </c>
      <c r="U94" s="76">
        <v>1</v>
      </c>
      <c r="V94" t="b">
        <v>0</v>
      </c>
      <c r="W94" s="73"/>
      <c r="X94" t="s">
        <v>257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229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234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244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231</v>
      </c>
      <c r="BQ94">
        <v>5</v>
      </c>
      <c r="BR94">
        <v>220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125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5</v>
      </c>
      <c r="BX94" s="73">
        <v>6</v>
      </c>
      <c r="BY94" s="73" t="b">
        <v>1</v>
      </c>
      <c r="CA94" t="s">
        <v>402</v>
      </c>
      <c r="CB94">
        <v>1</v>
      </c>
      <c r="CC94" s="76">
        <v>300</v>
      </c>
      <c r="CD94">
        <v>100</v>
      </c>
      <c r="CE94">
        <f ca="1">INDIRECT(ADDRESS(11+(MATCH(RIGHT(Table11[[#This Row],[spawner_sku]],LEN(Table11[[#This Row],[spawner_sku]])-FIND("/",Table11[[#This Row],[spawner_sku]])),Table1[Entity Prefab],0)),10,1,1,"Entities"))</f>
        <v>75</v>
      </c>
      <c r="CF94">
        <f ca="1">ROUND((Table11[[#This Row],[XP]]*Table11[[#This Row],[entity_spawned (AVG)]])*(Table11[[#This Row],[activating_chance]]/100),0)</f>
        <v>75</v>
      </c>
      <c r="CG94" s="73" t="s">
        <v>344</v>
      </c>
      <c r="CI94" t="s">
        <v>229</v>
      </c>
      <c r="CJ94">
        <v>9</v>
      </c>
      <c r="CK94" s="76">
        <v>180</v>
      </c>
      <c r="CL94" s="76">
        <v>80</v>
      </c>
      <c r="CM94">
        <f ca="1">INDIRECT(ADDRESS(11+(MATCH(RIGHT(Table12[[#This Row],[spawner_sku]],LEN(Table12[[#This Row],[spawner_sku]])-FIND("/",Table12[[#This Row],[spawner_sku]])),Table1[Entity Prefab],0)),10,1,1,"Entities"))</f>
        <v>25</v>
      </c>
      <c r="CN94">
        <f ca="1">ROUND((Table12[[#This Row],[XP]]*Table12[[#This Row],[entity_spawned (AVG)]])*(Table12[[#This Row],[activating_chance]]/100),0)</f>
        <v>180</v>
      </c>
      <c r="CO94" s="73" t="s">
        <v>343</v>
      </c>
      <c r="CQ94" t="s">
        <v>233</v>
      </c>
      <c r="CR94">
        <v>1</v>
      </c>
      <c r="CS94" s="76">
        <v>250</v>
      </c>
      <c r="CT94" s="76">
        <v>100</v>
      </c>
      <c r="CU94">
        <f ca="1">INDIRECT(ADDRESS(11+(MATCH(RIGHT(Table13[[#This Row],[spawner_sku]],LEN(Table13[[#This Row],[spawner_sku]])-FIND("/",Table13[[#This Row],[spawner_sku]])),Table1[Entity Prefab],0)),10,1,1,"Entities"))</f>
        <v>95</v>
      </c>
      <c r="CV94">
        <f ca="1">ROUND((Table13[[#This Row],[XP]]*Table13[[#This Row],[entity_spawned (AVG)]])*(Table13[[#This Row],[activating_chance]]/100),0)</f>
        <v>95</v>
      </c>
      <c r="CW94" s="73" t="s">
        <v>344</v>
      </c>
      <c r="CY94" t="s">
        <v>473</v>
      </c>
      <c r="CZ94">
        <v>1</v>
      </c>
      <c r="DA94" s="76">
        <v>280</v>
      </c>
      <c r="DB94" s="76">
        <v>100</v>
      </c>
      <c r="DC94">
        <f ca="1">INDIRECT(ADDRESS(11+(MATCH(RIGHT(Table14[[#This Row],[spawner_sku]],LEN(Table14[[#This Row],[spawner_sku]])-FIND("/",Table14[[#This Row],[spawner_sku]])),Table1[Entity Prefab],0)),10,1,1,"Entities"))</f>
        <v>143</v>
      </c>
      <c r="DD94">
        <f ca="1">ROUND((Table14[[#This Row],[XP]]*Table14[[#This Row],[entity_spawned (AVG)]])*(Table14[[#This Row],[activating_chance]]/100),0)</f>
        <v>143</v>
      </c>
      <c r="DE94" s="73" t="s">
        <v>344</v>
      </c>
      <c r="DG94" t="s">
        <v>396</v>
      </c>
      <c r="DH94">
        <v>2</v>
      </c>
      <c r="DI94" s="76">
        <v>100</v>
      </c>
      <c r="DJ94" s="76">
        <v>80</v>
      </c>
      <c r="DK94" s="115">
        <f ca="1">INDIRECT(ADDRESS(11+(MATCH(RIGHT(Table18[[#This Row],[spawner_sku]],LEN(Table18[[#This Row],[spawner_sku]])-FIND("/",Table18[[#This Row],[spawner_sku]])),Table1[Entity Prefab],0)),10,1,1,"Entities"))</f>
        <v>50</v>
      </c>
      <c r="DL94" s="115">
        <f ca="1">ROUND((Table18[[#This Row],[XP]]*Table18[[#This Row],[entity_spawned (AVG)]])*(Table18[[#This Row],[activating_chance]]/100),0)</f>
        <v>80</v>
      </c>
      <c r="DM94" t="s">
        <v>343</v>
      </c>
      <c r="DO94" t="s">
        <v>228</v>
      </c>
      <c r="DP94">
        <v>3</v>
      </c>
      <c r="DQ94" s="76">
        <v>140</v>
      </c>
      <c r="DR94" s="76">
        <v>100</v>
      </c>
      <c r="DS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94">
        <f ca="1">ROUND((Table1820[[#This Row],[XP]]*Table1820[[#This Row],[entity_spawned (AVG)]])*(Table1820[[#This Row],[activating_chance]]/100),0)</f>
        <v>75</v>
      </c>
      <c r="DU94" t="s">
        <v>343</v>
      </c>
    </row>
    <row r="95" spans="2:125" x14ac:dyDescent="0.25">
      <c r="B95" s="74" t="s">
        <v>229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6">
        <v>1</v>
      </c>
      <c r="J95" s="76">
        <v>2</v>
      </c>
      <c r="K95" s="73" t="b">
        <v>0</v>
      </c>
      <c r="M95" t="s">
        <v>241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6">
        <v>1</v>
      </c>
      <c r="U95" s="76">
        <v>1</v>
      </c>
      <c r="V95" t="b">
        <v>0</v>
      </c>
      <c r="W95" s="73"/>
      <c r="X95" t="s">
        <v>257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229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235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244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256</v>
      </c>
      <c r="BQ95">
        <v>1</v>
      </c>
      <c r="BR95">
        <v>180</v>
      </c>
      <c r="BS95">
        <v>30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8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1</v>
      </c>
      <c r="BX95" s="73">
        <v>1</v>
      </c>
      <c r="BY95" s="73" t="b">
        <v>0</v>
      </c>
      <c r="CA95" t="s">
        <v>454</v>
      </c>
      <c r="CB95">
        <v>1</v>
      </c>
      <c r="CC95" s="76">
        <v>300</v>
      </c>
      <c r="CD95">
        <v>100</v>
      </c>
      <c r="CE95">
        <f ca="1">INDIRECT(ADDRESS(11+(MATCH(RIGHT(Table11[[#This Row],[spawner_sku]],LEN(Table11[[#This Row],[spawner_sku]])-FIND("/",Table11[[#This Row],[spawner_sku]])),Table1[Entity Prefab],0)),10,1,1,"Entities"))</f>
        <v>75</v>
      </c>
      <c r="CF95">
        <f ca="1">ROUND((Table11[[#This Row],[XP]]*Table11[[#This Row],[entity_spawned (AVG)]])*(Table11[[#This Row],[activating_chance]]/100),0)</f>
        <v>75</v>
      </c>
      <c r="CG95" s="73" t="s">
        <v>344</v>
      </c>
      <c r="CI95" t="s">
        <v>229</v>
      </c>
      <c r="CJ95">
        <v>3</v>
      </c>
      <c r="CK95" s="76">
        <v>180</v>
      </c>
      <c r="CL95" s="76">
        <v>100</v>
      </c>
      <c r="CM95">
        <f ca="1">INDIRECT(ADDRESS(11+(MATCH(RIGHT(Table12[[#This Row],[spawner_sku]],LEN(Table12[[#This Row],[spawner_sku]])-FIND("/",Table12[[#This Row],[spawner_sku]])),Table1[Entity Prefab],0)),10,1,1,"Entities"))</f>
        <v>25</v>
      </c>
      <c r="CN95">
        <f ca="1">ROUND((Table12[[#This Row],[XP]]*Table12[[#This Row],[entity_spawned (AVG)]])*(Table12[[#This Row],[activating_chance]]/100),0)</f>
        <v>75</v>
      </c>
      <c r="CO95" s="73" t="s">
        <v>343</v>
      </c>
      <c r="CQ95" t="s">
        <v>233</v>
      </c>
      <c r="CR95">
        <v>1</v>
      </c>
      <c r="CS95" s="76">
        <v>250</v>
      </c>
      <c r="CT95" s="76">
        <v>100</v>
      </c>
      <c r="CU95">
        <f ca="1">INDIRECT(ADDRESS(11+(MATCH(RIGHT(Table13[[#This Row],[spawner_sku]],LEN(Table13[[#This Row],[spawner_sku]])-FIND("/",Table13[[#This Row],[spawner_sku]])),Table1[Entity Prefab],0)),10,1,1,"Entities"))</f>
        <v>95</v>
      </c>
      <c r="CV95">
        <f ca="1">ROUND((Table13[[#This Row],[XP]]*Table13[[#This Row],[entity_spawned (AVG)]])*(Table13[[#This Row],[activating_chance]]/100),0)</f>
        <v>95</v>
      </c>
      <c r="CW95" s="73" t="s">
        <v>344</v>
      </c>
      <c r="CY95" t="s">
        <v>227</v>
      </c>
      <c r="CZ95">
        <v>3</v>
      </c>
      <c r="DA95" s="76">
        <v>260</v>
      </c>
      <c r="DB95" s="76">
        <v>100</v>
      </c>
      <c r="DC95">
        <f ca="1">INDIRECT(ADDRESS(11+(MATCH(RIGHT(Table14[[#This Row],[spawner_sku]],LEN(Table14[[#This Row],[spawner_sku]])-FIND("/",Table14[[#This Row],[spawner_sku]])),Table1[Entity Prefab],0)),10,1,1,"Entities"))</f>
        <v>55</v>
      </c>
      <c r="DD95">
        <f ca="1">ROUND((Table14[[#This Row],[XP]]*Table14[[#This Row],[entity_spawned (AVG)]])*(Table14[[#This Row],[activating_chance]]/100),0)</f>
        <v>165</v>
      </c>
      <c r="DE95" s="73" t="s">
        <v>344</v>
      </c>
      <c r="DG95" t="s">
        <v>396</v>
      </c>
      <c r="DH95">
        <v>11</v>
      </c>
      <c r="DI95" s="76">
        <v>200</v>
      </c>
      <c r="DJ95" s="76">
        <v>100</v>
      </c>
      <c r="DK95" s="115">
        <f ca="1">INDIRECT(ADDRESS(11+(MATCH(RIGHT(Table18[[#This Row],[spawner_sku]],LEN(Table18[[#This Row],[spawner_sku]])-FIND("/",Table18[[#This Row],[spawner_sku]])),Table1[Entity Prefab],0)),10,1,1,"Entities"))</f>
        <v>50</v>
      </c>
      <c r="DL95" s="115">
        <f ca="1">ROUND((Table18[[#This Row],[XP]]*Table18[[#This Row],[entity_spawned (AVG)]])*(Table18[[#This Row],[activating_chance]]/100),0)</f>
        <v>550</v>
      </c>
      <c r="DM95" t="s">
        <v>343</v>
      </c>
      <c r="DO95" t="s">
        <v>396</v>
      </c>
      <c r="DP95">
        <v>3</v>
      </c>
      <c r="DQ95" s="76">
        <v>120</v>
      </c>
      <c r="DR95" s="76">
        <v>100</v>
      </c>
      <c r="DS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95">
        <f ca="1">ROUND((Table1820[[#This Row],[XP]]*Table1820[[#This Row],[entity_spawned (AVG)]])*(Table1820[[#This Row],[activating_chance]]/100),0)</f>
        <v>150</v>
      </c>
      <c r="DU95" t="s">
        <v>343</v>
      </c>
    </row>
    <row r="96" spans="2:125" x14ac:dyDescent="0.25">
      <c r="B96" s="74" t="s">
        <v>229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6">
        <v>1</v>
      </c>
      <c r="J96" s="76">
        <v>2</v>
      </c>
      <c r="K96" s="73" t="b">
        <v>0</v>
      </c>
      <c r="M96" t="s">
        <v>241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6">
        <v>1</v>
      </c>
      <c r="U96" s="76">
        <v>1</v>
      </c>
      <c r="V96" t="b">
        <v>0</v>
      </c>
      <c r="W96" s="73"/>
      <c r="X96" t="s">
        <v>257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229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235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244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396</v>
      </c>
      <c r="BQ96">
        <v>6</v>
      </c>
      <c r="BR96">
        <v>240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300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5</v>
      </c>
      <c r="BX96" s="73">
        <v>8</v>
      </c>
      <c r="BY96" s="73" t="b">
        <v>1</v>
      </c>
      <c r="CA96" t="s">
        <v>454</v>
      </c>
      <c r="CB96">
        <v>1</v>
      </c>
      <c r="CC96" s="76">
        <v>300</v>
      </c>
      <c r="CD96">
        <v>100</v>
      </c>
      <c r="CE96">
        <f ca="1">INDIRECT(ADDRESS(11+(MATCH(RIGHT(Table11[[#This Row],[spawner_sku]],LEN(Table11[[#This Row],[spawner_sku]])-FIND("/",Table11[[#This Row],[spawner_sku]])),Table1[Entity Prefab],0)),10,1,1,"Entities"))</f>
        <v>75</v>
      </c>
      <c r="CF96">
        <f ca="1">ROUND((Table11[[#This Row],[XP]]*Table11[[#This Row],[entity_spawned (AVG)]])*(Table11[[#This Row],[activating_chance]]/100),0)</f>
        <v>75</v>
      </c>
      <c r="CG96" s="73" t="s">
        <v>344</v>
      </c>
      <c r="CI96" t="s">
        <v>229</v>
      </c>
      <c r="CJ96">
        <v>3</v>
      </c>
      <c r="CK96" s="76">
        <v>180</v>
      </c>
      <c r="CL96" s="76">
        <v>100</v>
      </c>
      <c r="CM96">
        <f ca="1">INDIRECT(ADDRESS(11+(MATCH(RIGHT(Table12[[#This Row],[spawner_sku]],LEN(Table12[[#This Row],[spawner_sku]])-FIND("/",Table12[[#This Row],[spawner_sku]])),Table1[Entity Prefab],0)),10,1,1,"Entities"))</f>
        <v>25</v>
      </c>
      <c r="CN96">
        <f ca="1">ROUND((Table12[[#This Row],[XP]]*Table12[[#This Row],[entity_spawned (AVG)]])*(Table12[[#This Row],[activating_chance]]/100),0)</f>
        <v>75</v>
      </c>
      <c r="CO96" s="73" t="s">
        <v>343</v>
      </c>
      <c r="CQ96" t="s">
        <v>233</v>
      </c>
      <c r="CR96">
        <v>1</v>
      </c>
      <c r="CS96" s="76">
        <v>250</v>
      </c>
      <c r="CT96" s="76">
        <v>100</v>
      </c>
      <c r="CU96">
        <f ca="1">INDIRECT(ADDRESS(11+(MATCH(RIGHT(Table13[[#This Row],[spawner_sku]],LEN(Table13[[#This Row],[spawner_sku]])-FIND("/",Table13[[#This Row],[spawner_sku]])),Table1[Entity Prefab],0)),10,1,1,"Entities"))</f>
        <v>95</v>
      </c>
      <c r="CV96">
        <f ca="1">ROUND((Table13[[#This Row],[XP]]*Table13[[#This Row],[entity_spawned (AVG)]])*(Table13[[#This Row],[activating_chance]]/100),0)</f>
        <v>95</v>
      </c>
      <c r="CW96" s="73" t="s">
        <v>344</v>
      </c>
      <c r="CY96" t="s">
        <v>227</v>
      </c>
      <c r="CZ96">
        <v>1</v>
      </c>
      <c r="DA96" s="76">
        <v>260</v>
      </c>
      <c r="DB96" s="76">
        <v>10</v>
      </c>
      <c r="DC96">
        <f ca="1">INDIRECT(ADDRESS(11+(MATCH(RIGHT(Table14[[#This Row],[spawner_sku]],LEN(Table14[[#This Row],[spawner_sku]])-FIND("/",Table14[[#This Row],[spawner_sku]])),Table1[Entity Prefab],0)),10,1,1,"Entities"))</f>
        <v>55</v>
      </c>
      <c r="DD96">
        <f ca="1">ROUND((Table14[[#This Row],[XP]]*Table14[[#This Row],[entity_spawned (AVG)]])*(Table14[[#This Row],[activating_chance]]/100),0)</f>
        <v>6</v>
      </c>
      <c r="DE96" s="73" t="s">
        <v>344</v>
      </c>
      <c r="DG96" t="s">
        <v>396</v>
      </c>
      <c r="DH96">
        <v>3</v>
      </c>
      <c r="DI96" s="76">
        <v>100</v>
      </c>
      <c r="DJ96" s="76">
        <v>100</v>
      </c>
      <c r="DK96" s="115">
        <f ca="1">INDIRECT(ADDRESS(11+(MATCH(RIGHT(Table18[[#This Row],[spawner_sku]],LEN(Table18[[#This Row],[spawner_sku]])-FIND("/",Table18[[#This Row],[spawner_sku]])),Table1[Entity Prefab],0)),10,1,1,"Entities"))</f>
        <v>50</v>
      </c>
      <c r="DL96" s="115">
        <f ca="1">ROUND((Table18[[#This Row],[XP]]*Table18[[#This Row],[entity_spawned (AVG)]])*(Table18[[#This Row],[activating_chance]]/100),0)</f>
        <v>150</v>
      </c>
      <c r="DM96" t="s">
        <v>343</v>
      </c>
      <c r="DO96" t="s">
        <v>396</v>
      </c>
      <c r="DP96">
        <v>9</v>
      </c>
      <c r="DQ96" s="76">
        <v>140</v>
      </c>
      <c r="DR96" s="76">
        <v>30</v>
      </c>
      <c r="DS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96">
        <f ca="1">ROUND((Table1820[[#This Row],[XP]]*Table1820[[#This Row],[entity_spawned (AVG)]])*(Table1820[[#This Row],[activating_chance]]/100),0)</f>
        <v>135</v>
      </c>
      <c r="DU96" t="s">
        <v>343</v>
      </c>
    </row>
    <row r="97" spans="2:125" x14ac:dyDescent="0.25">
      <c r="B97" s="74" t="s">
        <v>229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6">
        <v>1</v>
      </c>
      <c r="J97" s="76">
        <v>1</v>
      </c>
      <c r="K97" s="73" t="b">
        <v>0</v>
      </c>
      <c r="M97" t="s">
        <v>241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6">
        <v>1</v>
      </c>
      <c r="U97" s="76">
        <v>1</v>
      </c>
      <c r="V97" t="b">
        <v>0</v>
      </c>
      <c r="W97" s="73"/>
      <c r="X97" t="s">
        <v>257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229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235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245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448</v>
      </c>
      <c r="BQ97">
        <v>1</v>
      </c>
      <c r="BR97">
        <v>260</v>
      </c>
      <c r="BS97">
        <v>100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97" s="76">
        <f ca="1">ROUND((Table61011[[#This Row],[XP]]*Table61011[[#This Row],[entity_spawned (AVG)]])*(Table61011[[#This Row],[activating_chance]]/100),0)</f>
        <v>75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1</v>
      </c>
      <c r="BX97" s="73">
        <v>1</v>
      </c>
      <c r="BY97" s="73" t="b">
        <v>0</v>
      </c>
      <c r="CA97" t="s">
        <v>454</v>
      </c>
      <c r="CB97">
        <v>1</v>
      </c>
      <c r="CC97" s="76">
        <v>300</v>
      </c>
      <c r="CD97">
        <v>100</v>
      </c>
      <c r="CE97">
        <f ca="1">INDIRECT(ADDRESS(11+(MATCH(RIGHT(Table11[[#This Row],[spawner_sku]],LEN(Table11[[#This Row],[spawner_sku]])-FIND("/",Table11[[#This Row],[spawner_sku]])),Table1[Entity Prefab],0)),10,1,1,"Entities"))</f>
        <v>75</v>
      </c>
      <c r="CF97">
        <f ca="1">ROUND((Table11[[#This Row],[XP]]*Table11[[#This Row],[entity_spawned (AVG)]])*(Table11[[#This Row],[activating_chance]]/100),0)</f>
        <v>75</v>
      </c>
      <c r="CG97" s="73" t="s">
        <v>344</v>
      </c>
      <c r="CI97" t="s">
        <v>229</v>
      </c>
      <c r="CJ97">
        <v>1</v>
      </c>
      <c r="CK97" s="76">
        <v>180</v>
      </c>
      <c r="CL97" s="76">
        <v>100</v>
      </c>
      <c r="CM97">
        <f ca="1">INDIRECT(ADDRESS(11+(MATCH(RIGHT(Table12[[#This Row],[spawner_sku]],LEN(Table12[[#This Row],[spawner_sku]])-FIND("/",Table12[[#This Row],[spawner_sku]])),Table1[Entity Prefab],0)),10,1,1,"Entities"))</f>
        <v>25</v>
      </c>
      <c r="CN97">
        <f ca="1">ROUND((Table12[[#This Row],[XP]]*Table12[[#This Row],[entity_spawned (AVG)]])*(Table12[[#This Row],[activating_chance]]/100),0)</f>
        <v>25</v>
      </c>
      <c r="CO97" s="73" t="s">
        <v>343</v>
      </c>
      <c r="CQ97" t="s">
        <v>233</v>
      </c>
      <c r="CR97">
        <v>1</v>
      </c>
      <c r="CS97" s="76">
        <v>250</v>
      </c>
      <c r="CT97" s="76">
        <v>100</v>
      </c>
      <c r="CU97">
        <f ca="1">INDIRECT(ADDRESS(11+(MATCH(RIGHT(Table13[[#This Row],[spawner_sku]],LEN(Table13[[#This Row],[spawner_sku]])-FIND("/",Table13[[#This Row],[spawner_sku]])),Table1[Entity Prefab],0)),10,1,1,"Entities"))</f>
        <v>95</v>
      </c>
      <c r="CV97">
        <f ca="1">ROUND((Table13[[#This Row],[XP]]*Table13[[#This Row],[entity_spawned (AVG)]])*(Table13[[#This Row],[activating_chance]]/100),0)</f>
        <v>95</v>
      </c>
      <c r="CW97" s="73" t="s">
        <v>344</v>
      </c>
      <c r="CY97" t="s">
        <v>227</v>
      </c>
      <c r="CZ97">
        <v>2</v>
      </c>
      <c r="DA97" s="76">
        <v>260</v>
      </c>
      <c r="DB97" s="76">
        <v>10</v>
      </c>
      <c r="DC97">
        <f ca="1">INDIRECT(ADDRESS(11+(MATCH(RIGHT(Table14[[#This Row],[spawner_sku]],LEN(Table14[[#This Row],[spawner_sku]])-FIND("/",Table14[[#This Row],[spawner_sku]])),Table1[Entity Prefab],0)),10,1,1,"Entities"))</f>
        <v>55</v>
      </c>
      <c r="DD97">
        <f ca="1">ROUND((Table14[[#This Row],[XP]]*Table14[[#This Row],[entity_spawned (AVG)]])*(Table14[[#This Row],[activating_chance]]/100),0)</f>
        <v>11</v>
      </c>
      <c r="DE97" s="73" t="s">
        <v>344</v>
      </c>
      <c r="DG97" t="s">
        <v>396</v>
      </c>
      <c r="DH97">
        <v>2</v>
      </c>
      <c r="DI97" s="76">
        <v>160</v>
      </c>
      <c r="DJ97" s="76">
        <v>80</v>
      </c>
      <c r="DK97" s="115">
        <f ca="1">INDIRECT(ADDRESS(11+(MATCH(RIGHT(Table18[[#This Row],[spawner_sku]],LEN(Table18[[#This Row],[spawner_sku]])-FIND("/",Table18[[#This Row],[spawner_sku]])),Table1[Entity Prefab],0)),10,1,1,"Entities"))</f>
        <v>50</v>
      </c>
      <c r="DL97" s="115">
        <f ca="1">ROUND((Table18[[#This Row],[XP]]*Table18[[#This Row],[entity_spawned (AVG)]])*(Table18[[#This Row],[activating_chance]]/100),0)</f>
        <v>80</v>
      </c>
      <c r="DM97" t="s">
        <v>343</v>
      </c>
      <c r="DO97" t="s">
        <v>396</v>
      </c>
      <c r="DP97">
        <v>2</v>
      </c>
      <c r="DQ97" s="76">
        <v>120</v>
      </c>
      <c r="DR97" s="76">
        <v>100</v>
      </c>
      <c r="DS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97">
        <f ca="1">ROUND((Table1820[[#This Row],[XP]]*Table1820[[#This Row],[entity_spawned (AVG)]])*(Table1820[[#This Row],[activating_chance]]/100),0)</f>
        <v>100</v>
      </c>
      <c r="DU97" t="s">
        <v>343</v>
      </c>
    </row>
    <row r="98" spans="2:125" x14ac:dyDescent="0.25">
      <c r="B98" s="74" t="s">
        <v>229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6">
        <v>1</v>
      </c>
      <c r="J98" s="76">
        <v>3</v>
      </c>
      <c r="K98" s="73" t="b">
        <v>0</v>
      </c>
      <c r="M98" t="s">
        <v>241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6">
        <v>1</v>
      </c>
      <c r="U98" s="76">
        <v>1</v>
      </c>
      <c r="V98" t="b">
        <v>0</v>
      </c>
      <c r="W98" s="73"/>
      <c r="AI98" t="s">
        <v>229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390</v>
      </c>
      <c r="AU98">
        <v>1</v>
      </c>
      <c r="AV98">
        <v>450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0</v>
      </c>
      <c r="AY98" s="76">
        <f ca="1">ROUND((Table6[[#This Row],[XP]]*Table6[[#This Row],[entity_spawned (AVG)]])*(Table6[[#This Row],[activating_chance]]/100),0)</f>
        <v>0</v>
      </c>
      <c r="AZ9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245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253</v>
      </c>
      <c r="BQ98">
        <v>1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98" s="76">
        <f ca="1">ROUND((Table61011[[#This Row],[XP]]*Table61011[[#This Row],[entity_spawned (AVG)]])*(Table61011[[#This Row],[activating_chance]]/100),0)</f>
        <v>75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1</v>
      </c>
      <c r="BX98" s="73">
        <v>1</v>
      </c>
      <c r="BY98" s="73" t="b">
        <v>0</v>
      </c>
      <c r="CA98" t="s">
        <v>454</v>
      </c>
      <c r="CB98">
        <v>1</v>
      </c>
      <c r="CC98" s="76">
        <v>300</v>
      </c>
      <c r="CD98">
        <v>100</v>
      </c>
      <c r="CE98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75</v>
      </c>
      <c r="CG98" s="73" t="s">
        <v>344</v>
      </c>
      <c r="CI98" t="s">
        <v>229</v>
      </c>
      <c r="CJ98">
        <v>3</v>
      </c>
      <c r="CK98" s="76">
        <v>180</v>
      </c>
      <c r="CL98" s="76">
        <v>100</v>
      </c>
      <c r="CM98">
        <f ca="1">INDIRECT(ADDRESS(11+(MATCH(RIGHT(Table12[[#This Row],[spawner_sku]],LEN(Table12[[#This Row],[spawner_sku]])-FIND("/",Table12[[#This Row],[spawner_sku]])),Table1[Entity Prefab],0)),10,1,1,"Entities"))</f>
        <v>25</v>
      </c>
      <c r="CN98">
        <f ca="1">ROUND((Table12[[#This Row],[XP]]*Table12[[#This Row],[entity_spawned (AVG)]])*(Table12[[#This Row],[activating_chance]]/100),0)</f>
        <v>75</v>
      </c>
      <c r="CO98" s="73" t="s">
        <v>343</v>
      </c>
      <c r="CQ98" t="s">
        <v>233</v>
      </c>
      <c r="CR98">
        <v>1</v>
      </c>
      <c r="CS98" s="76">
        <v>250</v>
      </c>
      <c r="CT98" s="76">
        <v>100</v>
      </c>
      <c r="CU98">
        <f ca="1">INDIRECT(ADDRESS(11+(MATCH(RIGHT(Table13[[#This Row],[spawner_sku]],LEN(Table13[[#This Row],[spawner_sku]])-FIND("/",Table13[[#This Row],[spawner_sku]])),Table1[Entity Prefab],0)),10,1,1,"Entities"))</f>
        <v>95</v>
      </c>
      <c r="CV98">
        <f ca="1">ROUND((Table13[[#This Row],[XP]]*Table13[[#This Row],[entity_spawned (AVG)]])*(Table13[[#This Row],[activating_chance]]/100),0)</f>
        <v>95</v>
      </c>
      <c r="CW98" s="73" t="s">
        <v>344</v>
      </c>
      <c r="CY98" t="s">
        <v>227</v>
      </c>
      <c r="CZ98">
        <v>1</v>
      </c>
      <c r="DA98" s="76">
        <v>260</v>
      </c>
      <c r="DB98" s="76">
        <v>30</v>
      </c>
      <c r="DC98">
        <f ca="1">INDIRECT(ADDRESS(11+(MATCH(RIGHT(Table14[[#This Row],[spawner_sku]],LEN(Table14[[#This Row],[spawner_sku]])-FIND("/",Table14[[#This Row],[spawner_sku]])),Table1[Entity Prefab],0)),10,1,1,"Entities"))</f>
        <v>55</v>
      </c>
      <c r="DD98">
        <f ca="1">ROUND((Table14[[#This Row],[XP]]*Table14[[#This Row],[entity_spawned (AVG)]])*(Table14[[#This Row],[activating_chance]]/100),0)</f>
        <v>17</v>
      </c>
      <c r="DE98" s="73" t="s">
        <v>344</v>
      </c>
      <c r="DG98" t="s">
        <v>396</v>
      </c>
      <c r="DH98">
        <v>3</v>
      </c>
      <c r="DI98" s="76">
        <v>160</v>
      </c>
      <c r="DJ98" s="76">
        <v>100</v>
      </c>
      <c r="DK98" s="115">
        <f ca="1">INDIRECT(ADDRESS(11+(MATCH(RIGHT(Table18[[#This Row],[spawner_sku]],LEN(Table18[[#This Row],[spawner_sku]])-FIND("/",Table18[[#This Row],[spawner_sku]])),Table1[Entity Prefab],0)),10,1,1,"Entities"))</f>
        <v>50</v>
      </c>
      <c r="DL98" s="115">
        <f ca="1">ROUND((Table18[[#This Row],[XP]]*Table18[[#This Row],[entity_spawned (AVG)]])*(Table18[[#This Row],[activating_chance]]/100),0)</f>
        <v>150</v>
      </c>
      <c r="DM98" t="s">
        <v>343</v>
      </c>
      <c r="DO98" t="s">
        <v>396</v>
      </c>
      <c r="DP98">
        <v>2</v>
      </c>
      <c r="DQ98" s="76">
        <v>120</v>
      </c>
      <c r="DR98" s="76">
        <v>100</v>
      </c>
      <c r="DS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98">
        <f ca="1">ROUND((Table1820[[#This Row],[XP]]*Table1820[[#This Row],[entity_spawned (AVG)]])*(Table1820[[#This Row],[activating_chance]]/100),0)</f>
        <v>100</v>
      </c>
      <c r="DU98" t="s">
        <v>343</v>
      </c>
    </row>
    <row r="99" spans="2:125" x14ac:dyDescent="0.25">
      <c r="B99" s="74" t="s">
        <v>229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6">
        <v>5</v>
      </c>
      <c r="J99" s="76">
        <v>10</v>
      </c>
      <c r="K99" s="73" t="b">
        <v>1</v>
      </c>
      <c r="M99" t="s">
        <v>242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6">
        <v>1</v>
      </c>
      <c r="U99" s="76">
        <v>1</v>
      </c>
      <c r="V99" t="b">
        <v>0</v>
      </c>
      <c r="W99" s="73"/>
      <c r="AI99" t="s">
        <v>229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390</v>
      </c>
      <c r="AU99">
        <v>1</v>
      </c>
      <c r="AV99">
        <v>450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0</v>
      </c>
      <c r="AY99" s="76">
        <f ca="1">ROUND((Table6[[#This Row],[XP]]*Table6[[#This Row],[entity_spawned (AVG)]])*(Table6[[#This Row],[activating_chance]]/100),0)</f>
        <v>0</v>
      </c>
      <c r="AZ9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245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256</v>
      </c>
      <c r="BQ99">
        <v>1</v>
      </c>
      <c r="BR99">
        <v>150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6">
        <f ca="1">ROUND((Table61011[[#This Row],[XP]]*Table61011[[#This Row],[entity_spawned (AVG)]])*(Table61011[[#This Row],[activating_chance]]/100),0)</f>
        <v>25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1</v>
      </c>
      <c r="BY99" s="73" t="b">
        <v>0</v>
      </c>
      <c r="CA99" t="s">
        <v>454</v>
      </c>
      <c r="CB99">
        <v>1</v>
      </c>
      <c r="CC99" s="76">
        <v>300</v>
      </c>
      <c r="CD99">
        <v>100</v>
      </c>
      <c r="CE99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75</v>
      </c>
      <c r="CG99" s="73" t="s">
        <v>344</v>
      </c>
      <c r="CI99" t="s">
        <v>229</v>
      </c>
      <c r="CJ99">
        <v>1</v>
      </c>
      <c r="CK99" s="76">
        <v>180</v>
      </c>
      <c r="CL99" s="76">
        <v>30</v>
      </c>
      <c r="CM99">
        <f ca="1">INDIRECT(ADDRESS(11+(MATCH(RIGHT(Table12[[#This Row],[spawner_sku]],LEN(Table12[[#This Row],[spawner_sku]])-FIND("/",Table12[[#This Row],[spawner_sku]])),Table1[Entity Prefab],0)),10,1,1,"Entities"))</f>
        <v>25</v>
      </c>
      <c r="CN99">
        <f ca="1">ROUND((Table12[[#This Row],[XP]]*Table12[[#This Row],[entity_spawned (AVG)]])*(Table12[[#This Row],[activating_chance]]/100),0)</f>
        <v>8</v>
      </c>
      <c r="CO99" s="73" t="s">
        <v>343</v>
      </c>
      <c r="CQ99" t="s">
        <v>233</v>
      </c>
      <c r="CR99">
        <v>1</v>
      </c>
      <c r="CS99" s="76">
        <v>250</v>
      </c>
      <c r="CT99" s="76">
        <v>100</v>
      </c>
      <c r="CU99">
        <f ca="1">INDIRECT(ADDRESS(11+(MATCH(RIGHT(Table13[[#This Row],[spawner_sku]],LEN(Table13[[#This Row],[spawner_sku]])-FIND("/",Table13[[#This Row],[spawner_sku]])),Table1[Entity Prefab],0)),10,1,1,"Entities"))</f>
        <v>95</v>
      </c>
      <c r="CV99">
        <f ca="1">ROUND((Table13[[#This Row],[XP]]*Table13[[#This Row],[entity_spawned (AVG)]])*(Table13[[#This Row],[activating_chance]]/100),0)</f>
        <v>95</v>
      </c>
      <c r="CW99" s="73" t="s">
        <v>344</v>
      </c>
      <c r="CY99" t="s">
        <v>227</v>
      </c>
      <c r="CZ99">
        <v>1</v>
      </c>
      <c r="DA99" s="76">
        <v>260</v>
      </c>
      <c r="DB99" s="76">
        <v>80</v>
      </c>
      <c r="DC99">
        <f ca="1">INDIRECT(ADDRESS(11+(MATCH(RIGHT(Table14[[#This Row],[spawner_sku]],LEN(Table14[[#This Row],[spawner_sku]])-FIND("/",Table14[[#This Row],[spawner_sku]])),Table1[Entity Prefab],0)),10,1,1,"Entities"))</f>
        <v>55</v>
      </c>
      <c r="DD99">
        <f ca="1">ROUND((Table14[[#This Row],[XP]]*Table14[[#This Row],[entity_spawned (AVG)]])*(Table14[[#This Row],[activating_chance]]/100),0)</f>
        <v>44</v>
      </c>
      <c r="DE99" s="73" t="s">
        <v>344</v>
      </c>
      <c r="DG99" t="s">
        <v>396</v>
      </c>
      <c r="DH99">
        <v>7</v>
      </c>
      <c r="DI99" s="76">
        <v>180</v>
      </c>
      <c r="DJ99" s="76">
        <v>30</v>
      </c>
      <c r="DK99" s="115">
        <f ca="1">INDIRECT(ADDRESS(11+(MATCH(RIGHT(Table18[[#This Row],[spawner_sku]],LEN(Table18[[#This Row],[spawner_sku]])-FIND("/",Table18[[#This Row],[spawner_sku]])),Table1[Entity Prefab],0)),10,1,1,"Entities"))</f>
        <v>50</v>
      </c>
      <c r="DL99" s="115">
        <f ca="1">ROUND((Table18[[#This Row],[XP]]*Table18[[#This Row],[entity_spawned (AVG)]])*(Table18[[#This Row],[activating_chance]]/100),0)</f>
        <v>105</v>
      </c>
      <c r="DM99" t="s">
        <v>343</v>
      </c>
      <c r="DO99" t="s">
        <v>396</v>
      </c>
      <c r="DP99">
        <v>1</v>
      </c>
      <c r="DQ99" s="76">
        <v>120</v>
      </c>
      <c r="DR99" s="76">
        <v>100</v>
      </c>
      <c r="DS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99">
        <f ca="1">ROUND((Table1820[[#This Row],[XP]]*Table1820[[#This Row],[entity_spawned (AVG)]])*(Table1820[[#This Row],[activating_chance]]/100),0)</f>
        <v>50</v>
      </c>
      <c r="DU99" t="s">
        <v>343</v>
      </c>
    </row>
    <row r="100" spans="2:125" x14ac:dyDescent="0.25">
      <c r="B100" s="74" t="s">
        <v>229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6">
        <v>5</v>
      </c>
      <c r="J100" s="76">
        <v>6</v>
      </c>
      <c r="K100" s="73" t="b">
        <v>1</v>
      </c>
      <c r="M100" t="s">
        <v>245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6">
        <v>1</v>
      </c>
      <c r="U100" s="76">
        <v>1</v>
      </c>
      <c r="V100" t="b">
        <v>0</v>
      </c>
      <c r="W100" s="73"/>
      <c r="AI100" t="s">
        <v>229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390</v>
      </c>
      <c r="AU100">
        <v>1</v>
      </c>
      <c r="AV100">
        <v>450</v>
      </c>
      <c r="AW100">
        <v>100</v>
      </c>
      <c r="AX100" s="76">
        <f ca="1">INDIRECT(ADDRESS(11+(MATCH(RIGHT(Table6[[#This Row],[spawner_sku]],LEN(Table6[[#This Row],[spawner_sku]])-FIND("/",Table6[[#This Row],[spawner_sku]])),Table1[Entity Prefab],0)),10,1,1,"Entities"))</f>
        <v>0</v>
      </c>
      <c r="AY100" s="76">
        <f ca="1">ROUND((Table6[[#This Row],[XP]]*Table6[[#This Row],[entity_spawned (AVG)]])*(Table6[[#This Row],[activating_chance]]/100),0)</f>
        <v>0</v>
      </c>
      <c r="AZ10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245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253</v>
      </c>
      <c r="BQ100">
        <v>1</v>
      </c>
      <c r="BR100">
        <v>170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00" s="76">
        <f ca="1">ROUND((Table61011[[#This Row],[XP]]*Table61011[[#This Row],[entity_spawned (AVG)]])*(Table61011[[#This Row],[activating_chance]]/100),0)</f>
        <v>75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1</v>
      </c>
      <c r="BX100" s="73">
        <v>1</v>
      </c>
      <c r="BY100" s="73" t="b">
        <v>0</v>
      </c>
      <c r="CA100" t="s">
        <v>454</v>
      </c>
      <c r="CB100">
        <v>1</v>
      </c>
      <c r="CC100" s="76">
        <v>300</v>
      </c>
      <c r="CD100">
        <v>100</v>
      </c>
      <c r="CE100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75</v>
      </c>
      <c r="CG100" s="73" t="s">
        <v>344</v>
      </c>
      <c r="CI100" t="s">
        <v>229</v>
      </c>
      <c r="CJ100">
        <v>3</v>
      </c>
      <c r="CK100" s="76">
        <v>180</v>
      </c>
      <c r="CL100" s="76">
        <v>100</v>
      </c>
      <c r="CM100">
        <f ca="1">INDIRECT(ADDRESS(11+(MATCH(RIGHT(Table12[[#This Row],[spawner_sku]],LEN(Table12[[#This Row],[spawner_sku]])-FIND("/",Table12[[#This Row],[spawner_sku]])),Table1[Entity Prefab],0)),10,1,1,"Entities"))</f>
        <v>25</v>
      </c>
      <c r="CN100">
        <f ca="1">ROUND((Table12[[#This Row],[XP]]*Table12[[#This Row],[entity_spawned (AVG)]])*(Table12[[#This Row],[activating_chance]]/100),0)</f>
        <v>75</v>
      </c>
      <c r="CO100" s="73" t="s">
        <v>343</v>
      </c>
      <c r="CQ100" t="s">
        <v>233</v>
      </c>
      <c r="CR100">
        <v>1</v>
      </c>
      <c r="CS100" s="76">
        <v>250</v>
      </c>
      <c r="CT100" s="76">
        <v>100</v>
      </c>
      <c r="CU100">
        <f ca="1">INDIRECT(ADDRESS(11+(MATCH(RIGHT(Table13[[#This Row],[spawner_sku]],LEN(Table13[[#This Row],[spawner_sku]])-FIND("/",Table13[[#This Row],[spawner_sku]])),Table1[Entity Prefab],0)),10,1,1,"Entities"))</f>
        <v>95</v>
      </c>
      <c r="CV100">
        <f ca="1">ROUND((Table13[[#This Row],[XP]]*Table13[[#This Row],[entity_spawned (AVG)]])*(Table13[[#This Row],[activating_chance]]/100),0)</f>
        <v>95</v>
      </c>
      <c r="CW100" s="73" t="s">
        <v>344</v>
      </c>
      <c r="CY100" t="s">
        <v>227</v>
      </c>
      <c r="CZ100">
        <v>1</v>
      </c>
      <c r="DA100" s="76">
        <v>260</v>
      </c>
      <c r="DB100" s="76">
        <v>10</v>
      </c>
      <c r="DC100">
        <f ca="1">INDIRECT(ADDRESS(11+(MATCH(RIGHT(Table14[[#This Row],[spawner_sku]],LEN(Table14[[#This Row],[spawner_sku]])-FIND("/",Table14[[#This Row],[spawner_sku]])),Table1[Entity Prefab],0)),10,1,1,"Entities"))</f>
        <v>55</v>
      </c>
      <c r="DD100">
        <f ca="1">ROUND((Table14[[#This Row],[XP]]*Table14[[#This Row],[entity_spawned (AVG)]])*(Table14[[#This Row],[activating_chance]]/100),0)</f>
        <v>6</v>
      </c>
      <c r="DE100" s="73" t="s">
        <v>344</v>
      </c>
      <c r="DG100" t="s">
        <v>396</v>
      </c>
      <c r="DH100">
        <v>2</v>
      </c>
      <c r="DI100" s="76">
        <v>160</v>
      </c>
      <c r="DJ100" s="76">
        <v>100</v>
      </c>
      <c r="DK100" s="115">
        <f ca="1">INDIRECT(ADDRESS(11+(MATCH(RIGHT(Table18[[#This Row],[spawner_sku]],LEN(Table18[[#This Row],[spawner_sku]])-FIND("/",Table18[[#This Row],[spawner_sku]])),Table1[Entity Prefab],0)),10,1,1,"Entities"))</f>
        <v>50</v>
      </c>
      <c r="DL100" s="115">
        <f ca="1">ROUND((Table18[[#This Row],[XP]]*Table18[[#This Row],[entity_spawned (AVG)]])*(Table18[[#This Row],[activating_chance]]/100),0)</f>
        <v>100</v>
      </c>
      <c r="DM100" t="s">
        <v>343</v>
      </c>
      <c r="DO100" t="s">
        <v>396</v>
      </c>
      <c r="DP100">
        <v>2</v>
      </c>
      <c r="DQ100" s="76">
        <v>200</v>
      </c>
      <c r="DR100" s="76">
        <v>30</v>
      </c>
      <c r="DS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100">
        <f ca="1">ROUND((Table1820[[#This Row],[XP]]*Table1820[[#This Row],[entity_spawned (AVG)]])*(Table1820[[#This Row],[activating_chance]]/100),0)</f>
        <v>30</v>
      </c>
      <c r="DU100" t="s">
        <v>343</v>
      </c>
    </row>
    <row r="101" spans="2:125" x14ac:dyDescent="0.25">
      <c r="B101" s="74" t="s">
        <v>229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6">
        <v>3</v>
      </c>
      <c r="J101" s="76">
        <v>4</v>
      </c>
      <c r="K101" s="73" t="b">
        <v>0</v>
      </c>
      <c r="M101" t="s">
        <v>245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6">
        <v>1</v>
      </c>
      <c r="U101" s="76">
        <v>1</v>
      </c>
      <c r="V101" t="b">
        <v>0</v>
      </c>
      <c r="W101" s="73"/>
      <c r="AI101" t="s">
        <v>229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446</v>
      </c>
      <c r="AU101">
        <v>1</v>
      </c>
      <c r="AV101">
        <v>190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25</v>
      </c>
      <c r="AY101" s="76">
        <f ca="1">ROUND((Table6[[#This Row],[XP]]*Table6[[#This Row],[entity_spawned (AVG)]])*(Table6[[#This Row],[activating_chance]]/100),0)</f>
        <v>25</v>
      </c>
      <c r="AZ10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245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446</v>
      </c>
      <c r="BQ101">
        <v>1</v>
      </c>
      <c r="BR101">
        <v>200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6">
        <f ca="1">ROUND((Table61011[[#This Row],[XP]]*Table61011[[#This Row],[entity_spawned (AVG)]])*(Table61011[[#This Row],[activating_chance]]/100),0)</f>
        <v>25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1" s="73">
        <v>1</v>
      </c>
      <c r="BX101" s="73">
        <v>1</v>
      </c>
      <c r="BY101" s="73" t="b">
        <v>0</v>
      </c>
      <c r="CA101" t="s">
        <v>454</v>
      </c>
      <c r="CB101">
        <v>1</v>
      </c>
      <c r="CC101" s="76">
        <v>300</v>
      </c>
      <c r="CD101">
        <v>100</v>
      </c>
      <c r="CE101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75</v>
      </c>
      <c r="CG101" s="73" t="s">
        <v>344</v>
      </c>
      <c r="CI101" t="s">
        <v>229</v>
      </c>
      <c r="CJ101">
        <v>1</v>
      </c>
      <c r="CK101" s="76">
        <v>180</v>
      </c>
      <c r="CL101" s="76">
        <v>100</v>
      </c>
      <c r="CM101">
        <f ca="1">INDIRECT(ADDRESS(11+(MATCH(RIGHT(Table12[[#This Row],[spawner_sku]],LEN(Table12[[#This Row],[spawner_sku]])-FIND("/",Table12[[#This Row],[spawner_sku]])),Table1[Entity Prefab],0)),10,1,1,"Entities"))</f>
        <v>25</v>
      </c>
      <c r="CN101">
        <f ca="1">ROUND((Table12[[#This Row],[XP]]*Table12[[#This Row],[entity_spawned (AVG)]])*(Table12[[#This Row],[activating_chance]]/100),0)</f>
        <v>25</v>
      </c>
      <c r="CO101" s="73" t="s">
        <v>343</v>
      </c>
      <c r="CQ101" t="s">
        <v>233</v>
      </c>
      <c r="CR101">
        <v>1</v>
      </c>
      <c r="CS101" s="76">
        <v>250</v>
      </c>
      <c r="CT101" s="76">
        <v>100</v>
      </c>
      <c r="CU101">
        <f ca="1">INDIRECT(ADDRESS(11+(MATCH(RIGHT(Table13[[#This Row],[spawner_sku]],LEN(Table13[[#This Row],[spawner_sku]])-FIND("/",Table13[[#This Row],[spawner_sku]])),Table1[Entity Prefab],0)),10,1,1,"Entities"))</f>
        <v>95</v>
      </c>
      <c r="CV101">
        <f ca="1">ROUND((Table13[[#This Row],[XP]]*Table13[[#This Row],[entity_spawned (AVG)]])*(Table13[[#This Row],[activating_chance]]/100),0)</f>
        <v>95</v>
      </c>
      <c r="CW101" s="73" t="s">
        <v>344</v>
      </c>
      <c r="CY101" t="s">
        <v>227</v>
      </c>
      <c r="CZ101">
        <v>1</v>
      </c>
      <c r="DA101" s="76">
        <v>240</v>
      </c>
      <c r="DB101" s="76">
        <v>100</v>
      </c>
      <c r="DC101">
        <f ca="1">INDIRECT(ADDRESS(11+(MATCH(RIGHT(Table14[[#This Row],[spawner_sku]],LEN(Table14[[#This Row],[spawner_sku]])-FIND("/",Table14[[#This Row],[spawner_sku]])),Table1[Entity Prefab],0)),10,1,1,"Entities"))</f>
        <v>55</v>
      </c>
      <c r="DD101">
        <f ca="1">ROUND((Table14[[#This Row],[XP]]*Table14[[#This Row],[entity_spawned (AVG)]])*(Table14[[#This Row],[activating_chance]]/100),0)</f>
        <v>55</v>
      </c>
      <c r="DE101" s="73" t="s">
        <v>344</v>
      </c>
      <c r="DG101" t="s">
        <v>396</v>
      </c>
      <c r="DH101">
        <v>10</v>
      </c>
      <c r="DI101" s="76">
        <v>180</v>
      </c>
      <c r="DJ101" s="76">
        <v>100</v>
      </c>
      <c r="DK101" s="115">
        <f ca="1">INDIRECT(ADDRESS(11+(MATCH(RIGHT(Table18[[#This Row],[spawner_sku]],LEN(Table18[[#This Row],[spawner_sku]])-FIND("/",Table18[[#This Row],[spawner_sku]])),Table1[Entity Prefab],0)),10,1,1,"Entities"))</f>
        <v>50</v>
      </c>
      <c r="DL101" s="115">
        <f ca="1">ROUND((Table18[[#This Row],[XP]]*Table18[[#This Row],[entity_spawned (AVG)]])*(Table18[[#This Row],[activating_chance]]/100),0)</f>
        <v>500</v>
      </c>
      <c r="DM101" t="s">
        <v>343</v>
      </c>
      <c r="DO101" t="s">
        <v>396</v>
      </c>
      <c r="DP101">
        <v>2</v>
      </c>
      <c r="DQ101" s="76">
        <v>120</v>
      </c>
      <c r="DR101" s="76">
        <v>80</v>
      </c>
      <c r="DS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101">
        <f ca="1">ROUND((Table1820[[#This Row],[XP]]*Table1820[[#This Row],[entity_spawned (AVG)]])*(Table1820[[#This Row],[activating_chance]]/100),0)</f>
        <v>80</v>
      </c>
      <c r="DU101" t="s">
        <v>343</v>
      </c>
    </row>
    <row r="102" spans="2:125" x14ac:dyDescent="0.25">
      <c r="B102" s="74" t="s">
        <v>229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6">
        <v>2</v>
      </c>
      <c r="J102" s="76">
        <v>4</v>
      </c>
      <c r="K102" s="73" t="b">
        <v>0</v>
      </c>
      <c r="M102" t="s">
        <v>245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6">
        <v>1</v>
      </c>
      <c r="U102" s="76">
        <v>1</v>
      </c>
      <c r="V102" t="b">
        <v>0</v>
      </c>
      <c r="W102" s="73"/>
      <c r="AI102" t="s">
        <v>229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446</v>
      </c>
      <c r="AU102">
        <v>1</v>
      </c>
      <c r="AV102">
        <v>190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25</v>
      </c>
      <c r="AY102" s="76">
        <f ca="1">ROUND((Table6[[#This Row],[XP]]*Table6[[#This Row],[entity_spawned (AVG)]])*(Table6[[#This Row],[activating_chance]]/100),0)</f>
        <v>25</v>
      </c>
      <c r="AZ10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245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474</v>
      </c>
      <c r="BQ102">
        <v>1</v>
      </c>
      <c r="BR102">
        <v>300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02" s="76">
        <f ca="1">ROUND((Table61011[[#This Row],[XP]]*Table61011[[#This Row],[entity_spawned (AVG)]])*(Table61011[[#This Row],[activating_chance]]/100),0)</f>
        <v>195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2" s="73">
        <v>1</v>
      </c>
      <c r="BX102" s="73">
        <v>1</v>
      </c>
      <c r="BY102" s="73" t="b">
        <v>0</v>
      </c>
      <c r="CA102" t="s">
        <v>454</v>
      </c>
      <c r="CB102">
        <v>1</v>
      </c>
      <c r="CC102" s="76">
        <v>300</v>
      </c>
      <c r="CD102">
        <v>100</v>
      </c>
      <c r="CE102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75</v>
      </c>
      <c r="CG102" s="73" t="s">
        <v>344</v>
      </c>
      <c r="CI102" t="s">
        <v>229</v>
      </c>
      <c r="CJ102">
        <v>3</v>
      </c>
      <c r="CK102" s="76">
        <v>180</v>
      </c>
      <c r="CL102" s="76">
        <v>100</v>
      </c>
      <c r="CM102">
        <f ca="1">INDIRECT(ADDRESS(11+(MATCH(RIGHT(Table12[[#This Row],[spawner_sku]],LEN(Table12[[#This Row],[spawner_sku]])-FIND("/",Table12[[#This Row],[spawner_sku]])),Table1[Entity Prefab],0)),10,1,1,"Entities"))</f>
        <v>25</v>
      </c>
      <c r="CN102">
        <f ca="1">ROUND((Table12[[#This Row],[XP]]*Table12[[#This Row],[entity_spawned (AVG)]])*(Table12[[#This Row],[activating_chance]]/100),0)</f>
        <v>75</v>
      </c>
      <c r="CO102" s="73" t="s">
        <v>343</v>
      </c>
      <c r="CQ102" t="s">
        <v>233</v>
      </c>
      <c r="CR102">
        <v>1</v>
      </c>
      <c r="CS102" s="76">
        <v>250</v>
      </c>
      <c r="CT102" s="76">
        <v>100</v>
      </c>
      <c r="CU102">
        <f ca="1">INDIRECT(ADDRESS(11+(MATCH(RIGHT(Table13[[#This Row],[spawner_sku]],LEN(Table13[[#This Row],[spawner_sku]])-FIND("/",Table13[[#This Row],[spawner_sku]])),Table1[Entity Prefab],0)),10,1,1,"Entities"))</f>
        <v>95</v>
      </c>
      <c r="CV102">
        <f ca="1">ROUND((Table13[[#This Row],[XP]]*Table13[[#This Row],[entity_spawned (AVG)]])*(Table13[[#This Row],[activating_chance]]/100),0)</f>
        <v>95</v>
      </c>
      <c r="CW102" s="73" t="s">
        <v>344</v>
      </c>
      <c r="CY102" t="s">
        <v>471</v>
      </c>
      <c r="CZ102">
        <v>1</v>
      </c>
      <c r="DA102" s="76">
        <v>240</v>
      </c>
      <c r="DB102" s="76">
        <v>100</v>
      </c>
      <c r="DC102">
        <f ca="1">INDIRECT(ADDRESS(11+(MATCH(RIGHT(Table14[[#This Row],[spawner_sku]],LEN(Table14[[#This Row],[spawner_sku]])-FIND("/",Table14[[#This Row],[spawner_sku]])),Table1[Entity Prefab],0)),10,1,1,"Entities"))</f>
        <v>55</v>
      </c>
      <c r="DD102">
        <f ca="1">ROUND((Table14[[#This Row],[XP]]*Table14[[#This Row],[entity_spawned (AVG)]])*(Table14[[#This Row],[activating_chance]]/100),0)</f>
        <v>55</v>
      </c>
      <c r="DE102" s="73" t="s">
        <v>344</v>
      </c>
      <c r="DG102" t="s">
        <v>396</v>
      </c>
      <c r="DH102">
        <v>3</v>
      </c>
      <c r="DI102" s="76">
        <v>100</v>
      </c>
      <c r="DJ102" s="76">
        <v>100</v>
      </c>
      <c r="DK102" s="115">
        <f ca="1">INDIRECT(ADDRESS(11+(MATCH(RIGHT(Table18[[#This Row],[spawner_sku]],LEN(Table18[[#This Row],[spawner_sku]])-FIND("/",Table18[[#This Row],[spawner_sku]])),Table1[Entity Prefab],0)),10,1,1,"Entities"))</f>
        <v>50</v>
      </c>
      <c r="DL102" s="115">
        <f ca="1">ROUND((Table18[[#This Row],[XP]]*Table18[[#This Row],[entity_spawned (AVG)]])*(Table18[[#This Row],[activating_chance]]/100),0)</f>
        <v>150</v>
      </c>
      <c r="DM102" t="s">
        <v>343</v>
      </c>
      <c r="DO102" t="s">
        <v>396</v>
      </c>
      <c r="DP102">
        <v>1</v>
      </c>
      <c r="DQ102" s="76">
        <v>100</v>
      </c>
      <c r="DR102" s="76">
        <v>100</v>
      </c>
      <c r="DS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102">
        <f ca="1">ROUND((Table1820[[#This Row],[XP]]*Table1820[[#This Row],[entity_spawned (AVG)]])*(Table1820[[#This Row],[activating_chance]]/100),0)</f>
        <v>50</v>
      </c>
      <c r="DU102" t="s">
        <v>343</v>
      </c>
    </row>
    <row r="103" spans="2:125" x14ac:dyDescent="0.25">
      <c r="B103" s="74" t="s">
        <v>229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6">
        <v>1</v>
      </c>
      <c r="J103" s="76">
        <v>3</v>
      </c>
      <c r="K103" s="73" t="b">
        <v>0</v>
      </c>
      <c r="M103" t="s">
        <v>245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6">
        <v>1</v>
      </c>
      <c r="U103" s="76">
        <v>1</v>
      </c>
      <c r="V103" t="b">
        <v>0</v>
      </c>
      <c r="W103" s="73"/>
      <c r="AI103" t="s">
        <v>229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446</v>
      </c>
      <c r="AU103">
        <v>1</v>
      </c>
      <c r="AV103">
        <v>190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25</v>
      </c>
      <c r="AY103" s="76">
        <f ca="1">ROUND((Table6[[#This Row],[XP]]*Table6[[#This Row],[entity_spawned (AVG)]])*(Table6[[#This Row],[activating_chance]]/100),0)</f>
        <v>25</v>
      </c>
      <c r="AZ10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245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256</v>
      </c>
      <c r="BQ103">
        <v>1</v>
      </c>
      <c r="BR103">
        <v>200</v>
      </c>
      <c r="BS103">
        <v>40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6">
        <f ca="1">ROUND((Table61011[[#This Row],[XP]]*Table61011[[#This Row],[entity_spawned (AVG)]])*(Table61011[[#This Row],[activating_chance]]/100),0)</f>
        <v>10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1</v>
      </c>
      <c r="BY103" s="73" t="b">
        <v>0</v>
      </c>
      <c r="CA103" t="s">
        <v>519</v>
      </c>
      <c r="CB103">
        <v>1</v>
      </c>
      <c r="CC103" s="76">
        <v>300</v>
      </c>
      <c r="CD103">
        <v>70</v>
      </c>
      <c r="CE103">
        <f ca="1">INDIRECT(ADDRESS(11+(MATCH(RIGHT(Table11[[#This Row],[spawner_sku]],LEN(Table11[[#This Row],[spawner_sku]])-FIND("/",Table11[[#This Row],[spawner_sku]])),Table1[Entity Prefab],0)),10,1,1,"Entities"))</f>
        <v>105</v>
      </c>
      <c r="CF103">
        <f ca="1">ROUND((Table11[[#This Row],[XP]]*Table11[[#This Row],[entity_spawned (AVG)]])*(Table11[[#This Row],[activating_chance]]/100),0)</f>
        <v>74</v>
      </c>
      <c r="CG103" s="73" t="s">
        <v>343</v>
      </c>
      <c r="CI103" t="s">
        <v>229</v>
      </c>
      <c r="CJ103">
        <v>2</v>
      </c>
      <c r="CK103" s="76">
        <v>180</v>
      </c>
      <c r="CL103" s="76">
        <v>80</v>
      </c>
      <c r="CM103">
        <f ca="1">INDIRECT(ADDRESS(11+(MATCH(RIGHT(Table12[[#This Row],[spawner_sku]],LEN(Table12[[#This Row],[spawner_sku]])-FIND("/",Table12[[#This Row],[spawner_sku]])),Table1[Entity Prefab],0)),10,1,1,"Entities"))</f>
        <v>25</v>
      </c>
      <c r="CN103">
        <f ca="1">ROUND((Table12[[#This Row],[XP]]*Table12[[#This Row],[entity_spawned (AVG)]])*(Table12[[#This Row],[activating_chance]]/100),0)</f>
        <v>40</v>
      </c>
      <c r="CO103" s="73" t="s">
        <v>343</v>
      </c>
      <c r="CQ103" t="s">
        <v>233</v>
      </c>
      <c r="CR103">
        <v>1</v>
      </c>
      <c r="CS103" s="76">
        <v>250</v>
      </c>
      <c r="CT103" s="76">
        <v>100</v>
      </c>
      <c r="CU103">
        <f ca="1">INDIRECT(ADDRESS(11+(MATCH(RIGHT(Table13[[#This Row],[spawner_sku]],LEN(Table13[[#This Row],[spawner_sku]])-FIND("/",Table13[[#This Row],[spawner_sku]])),Table1[Entity Prefab],0)),10,1,1,"Entities"))</f>
        <v>95</v>
      </c>
      <c r="CV103">
        <f ca="1">ROUND((Table13[[#This Row],[XP]]*Table13[[#This Row],[entity_spawned (AVG)]])*(Table13[[#This Row],[activating_chance]]/100),0)</f>
        <v>95</v>
      </c>
      <c r="CW103" s="73" t="s">
        <v>344</v>
      </c>
      <c r="CY103" t="s">
        <v>540</v>
      </c>
      <c r="CZ103">
        <v>1</v>
      </c>
      <c r="DA103" s="76">
        <v>240</v>
      </c>
      <c r="DB103" s="76">
        <v>100</v>
      </c>
      <c r="DC103">
        <f ca="1">INDIRECT(ADDRESS(11+(MATCH(RIGHT(Table14[[#This Row],[spawner_sku]],LEN(Table14[[#This Row],[spawner_sku]])-FIND("/",Table14[[#This Row],[spawner_sku]])),Table1[Entity Prefab],0)),10,1,1,"Entities"))</f>
        <v>105</v>
      </c>
      <c r="DD103">
        <f ca="1">ROUND((Table14[[#This Row],[XP]]*Table14[[#This Row],[entity_spawned (AVG)]])*(Table14[[#This Row],[activating_chance]]/100),0)</f>
        <v>105</v>
      </c>
      <c r="DE103" s="73" t="s">
        <v>344</v>
      </c>
      <c r="DG103" t="s">
        <v>396</v>
      </c>
      <c r="DH103">
        <v>12</v>
      </c>
      <c r="DI103" s="76">
        <v>180</v>
      </c>
      <c r="DJ103" s="76">
        <v>100</v>
      </c>
      <c r="DK103" s="115">
        <f ca="1">INDIRECT(ADDRESS(11+(MATCH(RIGHT(Table18[[#This Row],[spawner_sku]],LEN(Table18[[#This Row],[spawner_sku]])-FIND("/",Table18[[#This Row],[spawner_sku]])),Table1[Entity Prefab],0)),10,1,1,"Entities"))</f>
        <v>50</v>
      </c>
      <c r="DL103" s="115">
        <f ca="1">ROUND((Table18[[#This Row],[XP]]*Table18[[#This Row],[entity_spawned (AVG)]])*(Table18[[#This Row],[activating_chance]]/100),0)</f>
        <v>600</v>
      </c>
      <c r="DM103" t="s">
        <v>343</v>
      </c>
      <c r="DO103" t="s">
        <v>396</v>
      </c>
      <c r="DP103">
        <v>2</v>
      </c>
      <c r="DQ103" s="76">
        <v>200</v>
      </c>
      <c r="DR103" s="76">
        <v>100</v>
      </c>
      <c r="DS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103">
        <f ca="1">ROUND((Table1820[[#This Row],[XP]]*Table1820[[#This Row],[entity_spawned (AVG)]])*(Table1820[[#This Row],[activating_chance]]/100),0)</f>
        <v>100</v>
      </c>
      <c r="DU103" t="s">
        <v>343</v>
      </c>
    </row>
    <row r="104" spans="2:125" x14ac:dyDescent="0.25">
      <c r="B104" s="74" t="s">
        <v>229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6">
        <v>1</v>
      </c>
      <c r="J104" s="76">
        <v>2</v>
      </c>
      <c r="K104" s="73" t="b">
        <v>0</v>
      </c>
      <c r="M104" t="s">
        <v>453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6">
        <v>1</v>
      </c>
      <c r="U104" s="76">
        <v>1</v>
      </c>
      <c r="V104" t="b">
        <v>0</v>
      </c>
      <c r="W104" s="73"/>
      <c r="AI104" t="s">
        <v>229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446</v>
      </c>
      <c r="AU104">
        <v>1</v>
      </c>
      <c r="AV104">
        <v>190</v>
      </c>
      <c r="AW104">
        <v>90</v>
      </c>
      <c r="AX104" s="76">
        <f ca="1">INDIRECT(ADDRESS(11+(MATCH(RIGHT(Table6[[#This Row],[spawner_sku]],LEN(Table6[[#This Row],[spawner_sku]])-FIND("/",Table6[[#This Row],[spawner_sku]])),Table1[Entity Prefab],0)),10,1,1,"Entities"))</f>
        <v>25</v>
      </c>
      <c r="AY104" s="76">
        <f ca="1">ROUND((Table6[[#This Row],[XP]]*Table6[[#This Row],[entity_spawned (AVG)]])*(Table6[[#This Row],[activating_chance]]/100),0)</f>
        <v>23</v>
      </c>
      <c r="AZ10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245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237</v>
      </c>
      <c r="BQ104">
        <v>1</v>
      </c>
      <c r="BR104">
        <v>200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04" s="76">
        <f ca="1">ROUND((Table61011[[#This Row],[XP]]*Table61011[[#This Row],[entity_spawned (AVG)]])*(Table61011[[#This Row],[activating_chance]]/100),0)</f>
        <v>70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4" s="73">
        <v>1</v>
      </c>
      <c r="BX104" s="73">
        <v>1</v>
      </c>
      <c r="BY104" s="73" t="b">
        <v>0</v>
      </c>
      <c r="CA104" t="s">
        <v>519</v>
      </c>
      <c r="CB104">
        <v>1</v>
      </c>
      <c r="CC104" s="76">
        <v>300</v>
      </c>
      <c r="CD104">
        <v>70</v>
      </c>
      <c r="CE104">
        <f ca="1">INDIRECT(ADDRESS(11+(MATCH(RIGHT(Table11[[#This Row],[spawner_sku]],LEN(Table11[[#This Row],[spawner_sku]])-FIND("/",Table11[[#This Row],[spawner_sku]])),Table1[Entity Prefab],0)),10,1,1,"Entities"))</f>
        <v>105</v>
      </c>
      <c r="CF104">
        <f ca="1">ROUND((Table11[[#This Row],[XP]]*Table11[[#This Row],[entity_spawned (AVG)]])*(Table11[[#This Row],[activating_chance]]/100),0)</f>
        <v>74</v>
      </c>
      <c r="CG104" s="73" t="s">
        <v>343</v>
      </c>
      <c r="CI104" t="s">
        <v>229</v>
      </c>
      <c r="CJ104">
        <v>2</v>
      </c>
      <c r="CK104" s="76">
        <v>180</v>
      </c>
      <c r="CL104" s="76">
        <v>30</v>
      </c>
      <c r="CM104">
        <f ca="1">INDIRECT(ADDRESS(11+(MATCH(RIGHT(Table12[[#This Row],[spawner_sku]],LEN(Table12[[#This Row],[spawner_sku]])-FIND("/",Table12[[#This Row],[spawner_sku]])),Table1[Entity Prefab],0)),10,1,1,"Entities"))</f>
        <v>25</v>
      </c>
      <c r="CN104">
        <f ca="1">ROUND((Table12[[#This Row],[XP]]*Table12[[#This Row],[entity_spawned (AVG)]])*(Table12[[#This Row],[activating_chance]]/100),0)</f>
        <v>15</v>
      </c>
      <c r="CO104" s="73" t="s">
        <v>343</v>
      </c>
      <c r="CQ104" t="s">
        <v>233</v>
      </c>
      <c r="CR104">
        <v>1</v>
      </c>
      <c r="CS104" s="76">
        <v>250</v>
      </c>
      <c r="CT104" s="76">
        <v>100</v>
      </c>
      <c r="CU104">
        <f ca="1">INDIRECT(ADDRESS(11+(MATCH(RIGHT(Table13[[#This Row],[spawner_sku]],LEN(Table13[[#This Row],[spawner_sku]])-FIND("/",Table13[[#This Row],[spawner_sku]])),Table1[Entity Prefab],0)),10,1,1,"Entities"))</f>
        <v>95</v>
      </c>
      <c r="CV104">
        <f ca="1">ROUND((Table13[[#This Row],[XP]]*Table13[[#This Row],[entity_spawned (AVG)]])*(Table13[[#This Row],[activating_chance]]/100),0)</f>
        <v>95</v>
      </c>
      <c r="CW104" s="73" t="s">
        <v>344</v>
      </c>
      <c r="CY104" t="s">
        <v>540</v>
      </c>
      <c r="CZ104">
        <v>1</v>
      </c>
      <c r="DA104" s="76">
        <v>240</v>
      </c>
      <c r="DB104" s="76">
        <v>100</v>
      </c>
      <c r="DC104">
        <f ca="1">INDIRECT(ADDRESS(11+(MATCH(RIGHT(Table14[[#This Row],[spawner_sku]],LEN(Table14[[#This Row],[spawner_sku]])-FIND("/",Table14[[#This Row],[spawner_sku]])),Table1[Entity Prefab],0)),10,1,1,"Entities"))</f>
        <v>105</v>
      </c>
      <c r="DD104">
        <f ca="1">ROUND((Table14[[#This Row],[XP]]*Table14[[#This Row],[entity_spawned (AVG)]])*(Table14[[#This Row],[activating_chance]]/100),0)</f>
        <v>105</v>
      </c>
      <c r="DE104" s="73" t="s">
        <v>344</v>
      </c>
      <c r="DG104" t="s">
        <v>396</v>
      </c>
      <c r="DH104">
        <v>3</v>
      </c>
      <c r="DI104" s="76">
        <v>100</v>
      </c>
      <c r="DJ104" s="76">
        <v>10</v>
      </c>
      <c r="DK104" s="115">
        <f ca="1">INDIRECT(ADDRESS(11+(MATCH(RIGHT(Table18[[#This Row],[spawner_sku]],LEN(Table18[[#This Row],[spawner_sku]])-FIND("/",Table18[[#This Row],[spawner_sku]])),Table1[Entity Prefab],0)),10,1,1,"Entities"))</f>
        <v>50</v>
      </c>
      <c r="DL104" s="115">
        <f ca="1">ROUND((Table18[[#This Row],[XP]]*Table18[[#This Row],[entity_spawned (AVG)]])*(Table18[[#This Row],[activating_chance]]/100),0)</f>
        <v>15</v>
      </c>
      <c r="DM104" t="s">
        <v>343</v>
      </c>
      <c r="DO104" t="s">
        <v>396</v>
      </c>
      <c r="DP104">
        <v>5</v>
      </c>
      <c r="DQ104" s="76">
        <v>200</v>
      </c>
      <c r="DR104" s="76">
        <v>100</v>
      </c>
      <c r="DS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104">
        <f ca="1">ROUND((Table1820[[#This Row],[XP]]*Table1820[[#This Row],[entity_spawned (AVG)]])*(Table1820[[#This Row],[activating_chance]]/100),0)</f>
        <v>250</v>
      </c>
      <c r="DU104" t="s">
        <v>343</v>
      </c>
    </row>
    <row r="105" spans="2:125" x14ac:dyDescent="0.25">
      <c r="B105" s="74" t="s">
        <v>229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6">
        <v>2</v>
      </c>
      <c r="J105" s="76">
        <v>3</v>
      </c>
      <c r="K105" s="73" t="b">
        <v>0</v>
      </c>
      <c r="M105" t="s">
        <v>453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6">
        <v>1</v>
      </c>
      <c r="U105" s="76">
        <v>1</v>
      </c>
      <c r="V105" t="b">
        <v>0</v>
      </c>
      <c r="W105" s="73"/>
      <c r="AI105" t="s">
        <v>229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446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245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386</v>
      </c>
      <c r="BQ105">
        <v>1</v>
      </c>
      <c r="BR105">
        <v>150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05" s="76">
        <f ca="1">ROUND((Table61011[[#This Row],[XP]]*Table61011[[#This Row],[entity_spawned (AVG)]])*(Table61011[[#This Row],[activating_chance]]/100),0)</f>
        <v>75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1</v>
      </c>
      <c r="BX105" s="73">
        <v>1</v>
      </c>
      <c r="BY105" s="73" t="b">
        <v>0</v>
      </c>
      <c r="CA105" t="s">
        <v>453</v>
      </c>
      <c r="CB105">
        <v>1</v>
      </c>
      <c r="CC105" s="76">
        <v>280</v>
      </c>
      <c r="CD105">
        <v>100</v>
      </c>
      <c r="CE105">
        <f ca="1">INDIRECT(ADDRESS(11+(MATCH(RIGHT(Table11[[#This Row],[spawner_sku]],LEN(Table11[[#This Row],[spawner_sku]])-FIND("/",Table11[[#This Row],[spawner_sku]])),Table1[Entity Prefab],0)),10,1,1,"Entities"))</f>
        <v>70</v>
      </c>
      <c r="CF105">
        <f ca="1">ROUND((Table11[[#This Row],[XP]]*Table11[[#This Row],[entity_spawned (AVG)]])*(Table11[[#This Row],[activating_chance]]/100),0)</f>
        <v>70</v>
      </c>
      <c r="CG105" s="73" t="s">
        <v>344</v>
      </c>
      <c r="CI105" t="s">
        <v>229</v>
      </c>
      <c r="CJ105">
        <v>1</v>
      </c>
      <c r="CK105" s="76">
        <v>180</v>
      </c>
      <c r="CL105" s="76">
        <v>100</v>
      </c>
      <c r="CM105">
        <f ca="1">INDIRECT(ADDRESS(11+(MATCH(RIGHT(Table12[[#This Row],[spawner_sku]],LEN(Table12[[#This Row],[spawner_sku]])-FIND("/",Table12[[#This Row],[spawner_sku]])),Table1[Entity Prefab],0)),10,1,1,"Entities"))</f>
        <v>25</v>
      </c>
      <c r="CN105">
        <f ca="1">ROUND((Table12[[#This Row],[XP]]*Table12[[#This Row],[entity_spawned (AVG)]])*(Table12[[#This Row],[activating_chance]]/100),0)</f>
        <v>25</v>
      </c>
      <c r="CO105" s="73" t="s">
        <v>343</v>
      </c>
      <c r="CQ105" t="s">
        <v>531</v>
      </c>
      <c r="CR105">
        <v>1</v>
      </c>
      <c r="CS105" s="76">
        <v>240</v>
      </c>
      <c r="CT105" s="76">
        <v>30</v>
      </c>
      <c r="CU105">
        <f ca="1">INDIRECT(ADDRESS(11+(MATCH(RIGHT(Table13[[#This Row],[spawner_sku]],LEN(Table13[[#This Row],[spawner_sku]])-FIND("/",Table13[[#This Row],[spawner_sku]])),Table1[Entity Prefab],0)),10,1,1,"Entities"))</f>
        <v>83</v>
      </c>
      <c r="CV105">
        <f ca="1">ROUND((Table13[[#This Row],[XP]]*Table13[[#This Row],[entity_spawned (AVG)]])*(Table13[[#This Row],[activating_chance]]/100),0)</f>
        <v>25</v>
      </c>
      <c r="CW105" s="73" t="s">
        <v>344</v>
      </c>
      <c r="CY105" t="s">
        <v>540</v>
      </c>
      <c r="CZ105">
        <v>1</v>
      </c>
      <c r="DA105" s="76">
        <v>240</v>
      </c>
      <c r="DB105" s="76">
        <v>100</v>
      </c>
      <c r="DC105">
        <f ca="1">INDIRECT(ADDRESS(11+(MATCH(RIGHT(Table14[[#This Row],[spawner_sku]],LEN(Table14[[#This Row],[spawner_sku]])-FIND("/",Table14[[#This Row],[spawner_sku]])),Table1[Entity Prefab],0)),10,1,1,"Entities"))</f>
        <v>105</v>
      </c>
      <c r="DD105">
        <f ca="1">ROUND((Table14[[#This Row],[XP]]*Table14[[#This Row],[entity_spawned (AVG)]])*(Table14[[#This Row],[activating_chance]]/100),0)</f>
        <v>105</v>
      </c>
      <c r="DE105" s="73" t="s">
        <v>344</v>
      </c>
      <c r="DG105" t="s">
        <v>396</v>
      </c>
      <c r="DH105">
        <v>2</v>
      </c>
      <c r="DI105" s="76">
        <v>100</v>
      </c>
      <c r="DJ105" s="76">
        <v>100</v>
      </c>
      <c r="DK105" s="115">
        <f ca="1">INDIRECT(ADDRESS(11+(MATCH(RIGHT(Table18[[#This Row],[spawner_sku]],LEN(Table18[[#This Row],[spawner_sku]])-FIND("/",Table18[[#This Row],[spawner_sku]])),Table1[Entity Prefab],0)),10,1,1,"Entities"))</f>
        <v>50</v>
      </c>
      <c r="DL105" s="115">
        <f ca="1">ROUND((Table18[[#This Row],[XP]]*Table18[[#This Row],[entity_spawned (AVG)]])*(Table18[[#This Row],[activating_chance]]/100),0)</f>
        <v>100</v>
      </c>
      <c r="DM105" t="s">
        <v>343</v>
      </c>
      <c r="DO105" t="s">
        <v>396</v>
      </c>
      <c r="DP105">
        <v>3</v>
      </c>
      <c r="DQ105" s="76">
        <v>200</v>
      </c>
      <c r="DR105" s="76">
        <v>100</v>
      </c>
      <c r="DS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105">
        <f ca="1">ROUND((Table1820[[#This Row],[XP]]*Table1820[[#This Row],[entity_spawned (AVG)]])*(Table1820[[#This Row],[activating_chance]]/100),0)</f>
        <v>150</v>
      </c>
      <c r="DU105" t="s">
        <v>343</v>
      </c>
    </row>
    <row r="106" spans="2:125" x14ac:dyDescent="0.25">
      <c r="B106" s="74" t="s">
        <v>229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6">
        <v>1</v>
      </c>
      <c r="J106" s="76">
        <v>3</v>
      </c>
      <c r="K106" s="73" t="b">
        <v>0</v>
      </c>
      <c r="M106" t="s">
        <v>453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6">
        <v>1</v>
      </c>
      <c r="U106" s="76">
        <v>1</v>
      </c>
      <c r="V106" t="b">
        <v>0</v>
      </c>
      <c r="W106" s="73"/>
      <c r="AI106" t="s">
        <v>229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446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453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229</v>
      </c>
      <c r="BQ106">
        <v>1</v>
      </c>
      <c r="BR106">
        <v>130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6">
        <f ca="1">ROUND((Table61011[[#This Row],[XP]]*Table61011[[#This Row],[entity_spawned (AVG)]])*(Table61011[[#This Row],[activating_chance]]/100),0)</f>
        <v>25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1</v>
      </c>
      <c r="BX106" s="73">
        <v>1</v>
      </c>
      <c r="BY106" s="73" t="b">
        <v>0</v>
      </c>
      <c r="CA106" t="s">
        <v>453</v>
      </c>
      <c r="CB106">
        <v>1</v>
      </c>
      <c r="CC106" s="76">
        <v>280</v>
      </c>
      <c r="CD106">
        <v>100</v>
      </c>
      <c r="CE106">
        <f ca="1">INDIRECT(ADDRESS(11+(MATCH(RIGHT(Table11[[#This Row],[spawner_sku]],LEN(Table11[[#This Row],[spawner_sku]])-FIND("/",Table11[[#This Row],[spawner_sku]])),Table1[Entity Prefab],0)),10,1,1,"Entities"))</f>
        <v>70</v>
      </c>
      <c r="CF106">
        <f ca="1">ROUND((Table11[[#This Row],[XP]]*Table11[[#This Row],[entity_spawned (AVG)]])*(Table11[[#This Row],[activating_chance]]/100),0)</f>
        <v>70</v>
      </c>
      <c r="CG106" s="73" t="s">
        <v>344</v>
      </c>
      <c r="CI106" t="s">
        <v>229</v>
      </c>
      <c r="CJ106">
        <v>1</v>
      </c>
      <c r="CK106" s="76">
        <v>180</v>
      </c>
      <c r="CL106" s="76">
        <v>100</v>
      </c>
      <c r="CM106">
        <f ca="1">INDIRECT(ADDRESS(11+(MATCH(RIGHT(Table12[[#This Row],[spawner_sku]],LEN(Table12[[#This Row],[spawner_sku]])-FIND("/",Table12[[#This Row],[spawner_sku]])),Table1[Entity Prefab],0)),10,1,1,"Entities"))</f>
        <v>25</v>
      </c>
      <c r="CN106">
        <f ca="1">ROUND((Table12[[#This Row],[XP]]*Table12[[#This Row],[entity_spawned (AVG)]])*(Table12[[#This Row],[activating_chance]]/100),0)</f>
        <v>25</v>
      </c>
      <c r="CO106" s="73" t="s">
        <v>343</v>
      </c>
      <c r="CQ106" t="s">
        <v>531</v>
      </c>
      <c r="CR106">
        <v>1</v>
      </c>
      <c r="CS106" s="76">
        <v>240</v>
      </c>
      <c r="CT106" s="76">
        <v>100</v>
      </c>
      <c r="CU106">
        <f ca="1">INDIRECT(ADDRESS(11+(MATCH(RIGHT(Table13[[#This Row],[spawner_sku]],LEN(Table13[[#This Row],[spawner_sku]])-FIND("/",Table13[[#This Row],[spawner_sku]])),Table1[Entity Prefab],0)),10,1,1,"Entities"))</f>
        <v>83</v>
      </c>
      <c r="CV106">
        <f ca="1">ROUND((Table13[[#This Row],[XP]]*Table13[[#This Row],[entity_spawned (AVG)]])*(Table13[[#This Row],[activating_chance]]/100),0)</f>
        <v>83</v>
      </c>
      <c r="CW106" s="73" t="s">
        <v>344</v>
      </c>
      <c r="CY106" t="s">
        <v>540</v>
      </c>
      <c r="CZ106">
        <v>1</v>
      </c>
      <c r="DA106" s="76">
        <v>240</v>
      </c>
      <c r="DB106" s="76">
        <v>100</v>
      </c>
      <c r="DC106">
        <f ca="1">INDIRECT(ADDRESS(11+(MATCH(RIGHT(Table14[[#This Row],[spawner_sku]],LEN(Table14[[#This Row],[spawner_sku]])-FIND("/",Table14[[#This Row],[spawner_sku]])),Table1[Entity Prefab],0)),10,1,1,"Entities"))</f>
        <v>105</v>
      </c>
      <c r="DD106">
        <f ca="1">ROUND((Table14[[#This Row],[XP]]*Table14[[#This Row],[entity_spawned (AVG)]])*(Table14[[#This Row],[activating_chance]]/100),0)</f>
        <v>105</v>
      </c>
      <c r="DE106" s="73" t="s">
        <v>344</v>
      </c>
      <c r="DG106" t="s">
        <v>232</v>
      </c>
      <c r="DH106">
        <v>1</v>
      </c>
      <c r="DI106" s="76">
        <v>5000</v>
      </c>
      <c r="DJ106" s="76">
        <v>100</v>
      </c>
      <c r="DK106" s="115">
        <f ca="1">INDIRECT(ADDRESS(11+(MATCH(RIGHT(Table18[[#This Row],[spawner_sku]],LEN(Table18[[#This Row],[spawner_sku]])-FIND("/",Table18[[#This Row],[spawner_sku]])),Table1[Entity Prefab],0)),10,1,1,"Entities"))</f>
        <v>75</v>
      </c>
      <c r="DL106" s="115">
        <f ca="1">ROUND((Table18[[#This Row],[XP]]*Table18[[#This Row],[entity_spawned (AVG)]])*(Table18[[#This Row],[activating_chance]]/100),0)</f>
        <v>75</v>
      </c>
      <c r="DM106" t="s">
        <v>343</v>
      </c>
      <c r="DO106" t="s">
        <v>232</v>
      </c>
      <c r="DP106">
        <v>1</v>
      </c>
      <c r="DQ106" s="76">
        <v>5000</v>
      </c>
      <c r="DR106" s="76">
        <v>100</v>
      </c>
      <c r="DS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06">
        <f ca="1">ROUND((Table1820[[#This Row],[XP]]*Table1820[[#This Row],[entity_spawned (AVG)]])*(Table1820[[#This Row],[activating_chance]]/100),0)</f>
        <v>75</v>
      </c>
      <c r="DU106" t="s">
        <v>343</v>
      </c>
    </row>
    <row r="107" spans="2:125" x14ac:dyDescent="0.25">
      <c r="B107" s="74" t="s">
        <v>229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6">
        <v>1</v>
      </c>
      <c r="J107" s="76">
        <v>1</v>
      </c>
      <c r="K107" s="73" t="b">
        <v>0</v>
      </c>
      <c r="M107" t="s">
        <v>470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6">
        <v>1</v>
      </c>
      <c r="U107" s="76">
        <v>1</v>
      </c>
      <c r="V107" t="b">
        <v>0</v>
      </c>
      <c r="W107" s="73"/>
      <c r="AI107" t="s">
        <v>229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446</v>
      </c>
      <c r="AU107">
        <v>1</v>
      </c>
      <c r="AV107">
        <v>190</v>
      </c>
      <c r="AW107">
        <v>80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20</v>
      </c>
      <c r="AZ10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453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402</v>
      </c>
      <c r="BQ107">
        <v>1</v>
      </c>
      <c r="BR107">
        <v>300</v>
      </c>
      <c r="BS107">
        <v>30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07" s="76">
        <f ca="1">ROUND((Table61011[[#This Row],[XP]]*Table61011[[#This Row],[entity_spawned (AVG)]])*(Table61011[[#This Row],[activating_chance]]/100),0)</f>
        <v>23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7" s="73">
        <v>1</v>
      </c>
      <c r="BX107" s="73">
        <v>1</v>
      </c>
      <c r="BY107" s="73" t="b">
        <v>0</v>
      </c>
      <c r="CA107" t="s">
        <v>453</v>
      </c>
      <c r="CB107">
        <v>1</v>
      </c>
      <c r="CC107" s="76">
        <v>280</v>
      </c>
      <c r="CD107">
        <v>100</v>
      </c>
      <c r="CE107">
        <f ca="1">INDIRECT(ADDRESS(11+(MATCH(RIGHT(Table11[[#This Row],[spawner_sku]],LEN(Table11[[#This Row],[spawner_sku]])-FIND("/",Table11[[#This Row],[spawner_sku]])),Table1[Entity Prefab],0)),10,1,1,"Entities"))</f>
        <v>70</v>
      </c>
      <c r="CF107">
        <f ca="1">ROUND((Table11[[#This Row],[XP]]*Table11[[#This Row],[entity_spawned (AVG)]])*(Table11[[#This Row],[activating_chance]]/100),0)</f>
        <v>70</v>
      </c>
      <c r="CG107" s="73" t="s">
        <v>344</v>
      </c>
      <c r="CI107" t="s">
        <v>229</v>
      </c>
      <c r="CJ107">
        <v>1</v>
      </c>
      <c r="CK107" s="76">
        <v>180</v>
      </c>
      <c r="CL107" s="76">
        <v>100</v>
      </c>
      <c r="CM107">
        <f ca="1">INDIRECT(ADDRESS(11+(MATCH(RIGHT(Table12[[#This Row],[spawner_sku]],LEN(Table12[[#This Row],[spawner_sku]])-FIND("/",Table12[[#This Row],[spawner_sku]])),Table1[Entity Prefab],0)),10,1,1,"Entities"))</f>
        <v>25</v>
      </c>
      <c r="CN107">
        <f ca="1">ROUND((Table12[[#This Row],[XP]]*Table12[[#This Row],[entity_spawned (AVG)]])*(Table12[[#This Row],[activating_chance]]/100),0)</f>
        <v>25</v>
      </c>
      <c r="CO107" s="73" t="s">
        <v>343</v>
      </c>
      <c r="CQ107" t="s">
        <v>531</v>
      </c>
      <c r="CR107">
        <v>1</v>
      </c>
      <c r="CS107" s="76">
        <v>240</v>
      </c>
      <c r="CT107" s="76">
        <v>100</v>
      </c>
      <c r="CU107">
        <f ca="1">INDIRECT(ADDRESS(11+(MATCH(RIGHT(Table13[[#This Row],[spawner_sku]],LEN(Table13[[#This Row],[spawner_sku]])-FIND("/",Table13[[#This Row],[spawner_sku]])),Table1[Entity Prefab],0)),10,1,1,"Entities"))</f>
        <v>83</v>
      </c>
      <c r="CV107">
        <f ca="1">ROUND((Table13[[#This Row],[XP]]*Table13[[#This Row],[entity_spawned (AVG)]])*(Table13[[#This Row],[activating_chance]]/100),0)</f>
        <v>83</v>
      </c>
      <c r="CW107" s="73" t="s">
        <v>344</v>
      </c>
      <c r="CY107" t="s">
        <v>227</v>
      </c>
      <c r="CZ107">
        <v>1</v>
      </c>
      <c r="DA107" s="76">
        <v>220</v>
      </c>
      <c r="DB107" s="76">
        <v>80</v>
      </c>
      <c r="DC107">
        <f ca="1">INDIRECT(ADDRESS(11+(MATCH(RIGHT(Table14[[#This Row],[spawner_sku]],LEN(Table14[[#This Row],[spawner_sku]])-FIND("/",Table14[[#This Row],[spawner_sku]])),Table1[Entity Prefab],0)),10,1,1,"Entities"))</f>
        <v>55</v>
      </c>
      <c r="DD107">
        <f ca="1">ROUND((Table14[[#This Row],[XP]]*Table14[[#This Row],[entity_spawned (AVG)]])*(Table14[[#This Row],[activating_chance]]/100),0)</f>
        <v>44</v>
      </c>
      <c r="DE107" s="73" t="s">
        <v>344</v>
      </c>
      <c r="DG107" t="s">
        <v>232</v>
      </c>
      <c r="DH107">
        <v>1</v>
      </c>
      <c r="DI107" s="76">
        <v>5000</v>
      </c>
      <c r="DJ107" s="76">
        <v>100</v>
      </c>
      <c r="DK107" s="115">
        <f ca="1">INDIRECT(ADDRESS(11+(MATCH(RIGHT(Table18[[#This Row],[spawner_sku]],LEN(Table18[[#This Row],[spawner_sku]])-FIND("/",Table18[[#This Row],[spawner_sku]])),Table1[Entity Prefab],0)),10,1,1,"Entities"))</f>
        <v>75</v>
      </c>
      <c r="DL107" s="115">
        <f ca="1">ROUND((Table18[[#This Row],[XP]]*Table18[[#This Row],[entity_spawned (AVG)]])*(Table18[[#This Row],[activating_chance]]/100),0)</f>
        <v>75</v>
      </c>
      <c r="DM107" t="s">
        <v>343</v>
      </c>
      <c r="DO107" t="s">
        <v>232</v>
      </c>
      <c r="DP107">
        <v>1</v>
      </c>
      <c r="DQ107" s="76">
        <v>5000</v>
      </c>
      <c r="DR107" s="76">
        <v>75</v>
      </c>
      <c r="DS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07">
        <f ca="1">ROUND((Table1820[[#This Row],[XP]]*Table1820[[#This Row],[entity_spawned (AVG)]])*(Table1820[[#This Row],[activating_chance]]/100),0)</f>
        <v>56</v>
      </c>
      <c r="DU107" t="s">
        <v>343</v>
      </c>
    </row>
    <row r="108" spans="2:125" x14ac:dyDescent="0.25">
      <c r="B108" s="74" t="s">
        <v>229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6">
        <v>3</v>
      </c>
      <c r="J108" s="76">
        <v>4</v>
      </c>
      <c r="K108" s="73" t="b">
        <v>0</v>
      </c>
      <c r="M108" t="s">
        <v>470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6">
        <v>1</v>
      </c>
      <c r="U108" s="76">
        <v>1</v>
      </c>
      <c r="V108" t="b">
        <v>0</v>
      </c>
      <c r="W108" s="73"/>
      <c r="AI108" t="s">
        <v>229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446</v>
      </c>
      <c r="AU108">
        <v>1</v>
      </c>
      <c r="AV108">
        <v>190</v>
      </c>
      <c r="AW108">
        <v>100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25</v>
      </c>
      <c r="AZ10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453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403</v>
      </c>
      <c r="BQ108">
        <v>1</v>
      </c>
      <c r="BR108">
        <v>340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08" s="76">
        <f ca="1">ROUND((Table61011[[#This Row],[XP]]*Table61011[[#This Row],[entity_spawned (AVG)]])*(Table61011[[#This Row],[activating_chance]]/100),0)</f>
        <v>263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8" s="73">
        <v>1</v>
      </c>
      <c r="BX108" s="73">
        <v>1</v>
      </c>
      <c r="BY108" s="73" t="b">
        <v>0</v>
      </c>
      <c r="CA108" t="s">
        <v>453</v>
      </c>
      <c r="CB108">
        <v>3</v>
      </c>
      <c r="CC108" s="76">
        <v>280</v>
      </c>
      <c r="CD108">
        <v>100</v>
      </c>
      <c r="CE108">
        <f ca="1">INDIRECT(ADDRESS(11+(MATCH(RIGHT(Table11[[#This Row],[spawner_sku]],LEN(Table11[[#This Row],[spawner_sku]])-FIND("/",Table11[[#This Row],[spawner_sku]])),Table1[Entity Prefab],0)),10,1,1,"Entities"))</f>
        <v>70</v>
      </c>
      <c r="CF108">
        <f ca="1">ROUND((Table11[[#This Row],[XP]]*Table11[[#This Row],[entity_spawned (AVG)]])*(Table11[[#This Row],[activating_chance]]/100),0)</f>
        <v>210</v>
      </c>
      <c r="CG108" s="73" t="s">
        <v>344</v>
      </c>
      <c r="CI108" t="s">
        <v>229</v>
      </c>
      <c r="CJ108">
        <v>1</v>
      </c>
      <c r="CK108" s="76">
        <v>180</v>
      </c>
      <c r="CL108" s="76">
        <v>30</v>
      </c>
      <c r="CM108">
        <f ca="1">INDIRECT(ADDRESS(11+(MATCH(RIGHT(Table12[[#This Row],[spawner_sku]],LEN(Table12[[#This Row],[spawner_sku]])-FIND("/",Table12[[#This Row],[spawner_sku]])),Table1[Entity Prefab],0)),10,1,1,"Entities"))</f>
        <v>25</v>
      </c>
      <c r="CN108">
        <f ca="1">ROUND((Table12[[#This Row],[XP]]*Table12[[#This Row],[entity_spawned (AVG)]])*(Table12[[#This Row],[activating_chance]]/100),0)</f>
        <v>8</v>
      </c>
      <c r="CO108" s="73" t="s">
        <v>343</v>
      </c>
      <c r="CQ108" t="s">
        <v>531</v>
      </c>
      <c r="CR108">
        <v>1</v>
      </c>
      <c r="CS108" s="76">
        <v>240</v>
      </c>
      <c r="CT108" s="76">
        <v>30</v>
      </c>
      <c r="CU108">
        <f ca="1">INDIRECT(ADDRESS(11+(MATCH(RIGHT(Table13[[#This Row],[spawner_sku]],LEN(Table13[[#This Row],[spawner_sku]])-FIND("/",Table13[[#This Row],[spawner_sku]])),Table1[Entity Prefab],0)),10,1,1,"Entities"))</f>
        <v>83</v>
      </c>
      <c r="CV108">
        <f ca="1">ROUND((Table13[[#This Row],[XP]]*Table13[[#This Row],[entity_spawned (AVG)]])*(Table13[[#This Row],[activating_chance]]/100),0)</f>
        <v>25</v>
      </c>
      <c r="CW108" s="73" t="s">
        <v>344</v>
      </c>
      <c r="CY108" t="s">
        <v>227</v>
      </c>
      <c r="CZ108">
        <v>2</v>
      </c>
      <c r="DA108" s="76">
        <v>220</v>
      </c>
      <c r="DB108" s="76">
        <v>70</v>
      </c>
      <c r="DC108">
        <f ca="1">INDIRECT(ADDRESS(11+(MATCH(RIGHT(Table14[[#This Row],[spawner_sku]],LEN(Table14[[#This Row],[spawner_sku]])-FIND("/",Table14[[#This Row],[spawner_sku]])),Table1[Entity Prefab],0)),10,1,1,"Entities"))</f>
        <v>55</v>
      </c>
      <c r="DD108">
        <f ca="1">ROUND((Table14[[#This Row],[XP]]*Table14[[#This Row],[entity_spawned (AVG)]])*(Table14[[#This Row],[activating_chance]]/100),0)</f>
        <v>77</v>
      </c>
      <c r="DE108" s="73" t="s">
        <v>344</v>
      </c>
      <c r="DG108" t="s">
        <v>232</v>
      </c>
      <c r="DH108">
        <v>1</v>
      </c>
      <c r="DI108" s="76">
        <v>5000</v>
      </c>
      <c r="DJ108" s="76">
        <v>75</v>
      </c>
      <c r="DK108" s="115">
        <f ca="1">INDIRECT(ADDRESS(11+(MATCH(RIGHT(Table18[[#This Row],[spawner_sku]],LEN(Table18[[#This Row],[spawner_sku]])-FIND("/",Table18[[#This Row],[spawner_sku]])),Table1[Entity Prefab],0)),10,1,1,"Entities"))</f>
        <v>75</v>
      </c>
      <c r="DL108" s="115">
        <f ca="1">ROUND((Table18[[#This Row],[XP]]*Table18[[#This Row],[entity_spawned (AVG)]])*(Table18[[#This Row],[activating_chance]]/100),0)</f>
        <v>56</v>
      </c>
      <c r="DM108" t="s">
        <v>343</v>
      </c>
      <c r="DO108" t="s">
        <v>232</v>
      </c>
      <c r="DP108">
        <v>1</v>
      </c>
      <c r="DQ108" s="76">
        <v>5000</v>
      </c>
      <c r="DR108" s="76">
        <v>75</v>
      </c>
      <c r="DS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08">
        <f ca="1">ROUND((Table1820[[#This Row],[XP]]*Table1820[[#This Row],[entity_spawned (AVG)]])*(Table1820[[#This Row],[activating_chance]]/100),0)</f>
        <v>56</v>
      </c>
      <c r="DU108" t="s">
        <v>343</v>
      </c>
    </row>
    <row r="109" spans="2:125" x14ac:dyDescent="0.25">
      <c r="B109" s="74" t="s">
        <v>229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6">
        <v>2</v>
      </c>
      <c r="J109" s="76">
        <v>4</v>
      </c>
      <c r="K109" s="73" t="b">
        <v>0</v>
      </c>
      <c r="M109" t="s">
        <v>473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6">
        <v>1</v>
      </c>
      <c r="U109" s="76">
        <v>1</v>
      </c>
      <c r="V109" t="b">
        <v>0</v>
      </c>
      <c r="W109" s="73"/>
      <c r="AI109" t="s">
        <v>229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608</v>
      </c>
      <c r="AU109">
        <v>1</v>
      </c>
      <c r="AV109">
        <v>5000</v>
      </c>
      <c r="AW109">
        <v>30</v>
      </c>
      <c r="AX109" s="76">
        <f ca="1">INDIRECT(ADDRESS(11+(MATCH(RIGHT(Table6[[#This Row],[spawner_sku]],LEN(Table6[[#This Row],[spawner_sku]])-FIND("/",Table6[[#This Row],[spawner_sku]])),Table1[Entity Prefab],0)),10,1,1,"Entities"))</f>
        <v>75</v>
      </c>
      <c r="AY109" s="76">
        <f ca="1">ROUND((Table6[[#This Row],[XP]]*Table6[[#This Row],[entity_spawned (AVG)]])*(Table6[[#This Row],[activating_chance]]/100),0)</f>
        <v>23</v>
      </c>
      <c r="AZ10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453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229</v>
      </c>
      <c r="BQ109">
        <v>5</v>
      </c>
      <c r="BR109">
        <v>200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6">
        <f ca="1">ROUND((Table61011[[#This Row],[XP]]*Table61011[[#This Row],[entity_spawned (AVG)]])*(Table61011[[#This Row],[activating_chance]]/100),0)</f>
        <v>125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5</v>
      </c>
      <c r="BX109" s="73">
        <v>6</v>
      </c>
      <c r="BY109" s="73" t="b">
        <v>1</v>
      </c>
      <c r="CA109" t="s">
        <v>453</v>
      </c>
      <c r="CB109">
        <v>3</v>
      </c>
      <c r="CC109" s="76">
        <v>280</v>
      </c>
      <c r="CD109">
        <v>100</v>
      </c>
      <c r="CE109">
        <f ca="1">INDIRECT(ADDRESS(11+(MATCH(RIGHT(Table11[[#This Row],[spawner_sku]],LEN(Table11[[#This Row],[spawner_sku]])-FIND("/",Table11[[#This Row],[spawner_sku]])),Table1[Entity Prefab],0)),10,1,1,"Entities"))</f>
        <v>70</v>
      </c>
      <c r="CF109">
        <f ca="1">ROUND((Table11[[#This Row],[XP]]*Table11[[#This Row],[entity_spawned (AVG)]])*(Table11[[#This Row],[activating_chance]]/100),0)</f>
        <v>210</v>
      </c>
      <c r="CG109" s="73" t="s">
        <v>344</v>
      </c>
      <c r="CI109" t="s">
        <v>229</v>
      </c>
      <c r="CJ109">
        <v>10</v>
      </c>
      <c r="CK109" s="76">
        <v>180</v>
      </c>
      <c r="CL109" s="76">
        <v>100</v>
      </c>
      <c r="CM109">
        <f ca="1">INDIRECT(ADDRESS(11+(MATCH(RIGHT(Table12[[#This Row],[spawner_sku]],LEN(Table12[[#This Row],[spawner_sku]])-FIND("/",Table12[[#This Row],[spawner_sku]])),Table1[Entity Prefab],0)),10,1,1,"Entities"))</f>
        <v>25</v>
      </c>
      <c r="CN109">
        <f ca="1">ROUND((Table12[[#This Row],[XP]]*Table12[[#This Row],[entity_spawned (AVG)]])*(Table12[[#This Row],[activating_chance]]/100),0)</f>
        <v>250</v>
      </c>
      <c r="CO109" s="73" t="s">
        <v>343</v>
      </c>
      <c r="CQ109" t="s">
        <v>531</v>
      </c>
      <c r="CR109">
        <v>1</v>
      </c>
      <c r="CS109" s="76">
        <v>240</v>
      </c>
      <c r="CT109" s="76">
        <v>20</v>
      </c>
      <c r="CU109">
        <f ca="1">INDIRECT(ADDRESS(11+(MATCH(RIGHT(Table13[[#This Row],[spawner_sku]],LEN(Table13[[#This Row],[spawner_sku]])-FIND("/",Table13[[#This Row],[spawner_sku]])),Table1[Entity Prefab],0)),10,1,1,"Entities"))</f>
        <v>83</v>
      </c>
      <c r="CV109">
        <f ca="1">ROUND((Table13[[#This Row],[XP]]*Table13[[#This Row],[entity_spawned (AVG)]])*(Table13[[#This Row],[activating_chance]]/100),0)</f>
        <v>17</v>
      </c>
      <c r="CW109" s="73" t="s">
        <v>344</v>
      </c>
      <c r="CY109" t="s">
        <v>228</v>
      </c>
      <c r="CZ109">
        <v>20</v>
      </c>
      <c r="DA109" s="76">
        <v>220</v>
      </c>
      <c r="DB109" s="76">
        <v>100</v>
      </c>
      <c r="DC109">
        <f ca="1">INDIRECT(ADDRESS(11+(MATCH(RIGHT(Table14[[#This Row],[spawner_sku]],LEN(Table14[[#This Row],[spawner_sku]])-FIND("/",Table14[[#This Row],[spawner_sku]])),Table1[Entity Prefab],0)),10,1,1,"Entities"))</f>
        <v>25</v>
      </c>
      <c r="DD109">
        <f ca="1">ROUND((Table14[[#This Row],[XP]]*Table14[[#This Row],[entity_spawned (AVG)]])*(Table14[[#This Row],[activating_chance]]/100),0)</f>
        <v>500</v>
      </c>
      <c r="DE109" s="73" t="s">
        <v>343</v>
      </c>
      <c r="DG109" t="s">
        <v>232</v>
      </c>
      <c r="DH109">
        <v>1</v>
      </c>
      <c r="DI109" s="76">
        <v>5000</v>
      </c>
      <c r="DJ109" s="76">
        <v>75</v>
      </c>
      <c r="DK109" s="115">
        <f ca="1">INDIRECT(ADDRESS(11+(MATCH(RIGHT(Table18[[#This Row],[spawner_sku]],LEN(Table18[[#This Row],[spawner_sku]])-FIND("/",Table18[[#This Row],[spawner_sku]])),Table1[Entity Prefab],0)),10,1,1,"Entities"))</f>
        <v>75</v>
      </c>
      <c r="DL109" s="115">
        <f ca="1">ROUND((Table18[[#This Row],[XP]]*Table18[[#This Row],[entity_spawned (AVG)]])*(Table18[[#This Row],[activating_chance]]/100),0)</f>
        <v>56</v>
      </c>
      <c r="DM109" t="s">
        <v>343</v>
      </c>
      <c r="DO109" t="s">
        <v>232</v>
      </c>
      <c r="DP109">
        <v>1</v>
      </c>
      <c r="DQ109" s="76">
        <v>5000</v>
      </c>
      <c r="DR109" s="76">
        <v>75</v>
      </c>
      <c r="DS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09">
        <f ca="1">ROUND((Table1820[[#This Row],[XP]]*Table1820[[#This Row],[entity_spawned (AVG)]])*(Table1820[[#This Row],[activating_chance]]/100),0)</f>
        <v>56</v>
      </c>
      <c r="DU109" t="s">
        <v>343</v>
      </c>
    </row>
    <row r="110" spans="2:125" x14ac:dyDescent="0.25">
      <c r="B110" s="74" t="s">
        <v>229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6">
        <v>2</v>
      </c>
      <c r="J110" s="76">
        <v>3</v>
      </c>
      <c r="K110" s="73" t="b">
        <v>0</v>
      </c>
      <c r="M110" t="s">
        <v>473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6">
        <v>1</v>
      </c>
      <c r="U110" s="76">
        <v>1</v>
      </c>
      <c r="V110" t="b">
        <v>0</v>
      </c>
      <c r="W110" s="73"/>
      <c r="AI110" t="s">
        <v>229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608</v>
      </c>
      <c r="AU110">
        <v>1</v>
      </c>
      <c r="AV110">
        <v>5000</v>
      </c>
      <c r="AW110">
        <v>30</v>
      </c>
      <c r="AX110" s="76">
        <f ca="1">INDIRECT(ADDRESS(11+(MATCH(RIGHT(Table6[[#This Row],[spawner_sku]],LEN(Table6[[#This Row],[spawner_sku]])-FIND("/",Table6[[#This Row],[spawner_sku]])),Table1[Entity Prefab],0)),10,1,1,"Entities"))</f>
        <v>75</v>
      </c>
      <c r="AY110" s="76">
        <f ca="1">ROUND((Table6[[#This Row],[XP]]*Table6[[#This Row],[entity_spawned (AVG)]])*(Table6[[#This Row],[activating_chance]]/100),0)</f>
        <v>23</v>
      </c>
      <c r="AZ11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453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229</v>
      </c>
      <c r="BQ110">
        <v>1</v>
      </c>
      <c r="BR110">
        <v>100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6">
        <f ca="1">ROUND((Table61011[[#This Row],[XP]]*Table61011[[#This Row],[entity_spawned (AVG)]])*(Table61011[[#This Row],[activating_chance]]/100),0)</f>
        <v>25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1</v>
      </c>
      <c r="BX110" s="73">
        <v>1</v>
      </c>
      <c r="BY110" s="73" t="b">
        <v>0</v>
      </c>
      <c r="CA110" t="s">
        <v>473</v>
      </c>
      <c r="CB110">
        <v>1</v>
      </c>
      <c r="CC110" s="76">
        <v>280</v>
      </c>
      <c r="CD110">
        <v>100</v>
      </c>
      <c r="CE110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73" t="s">
        <v>344</v>
      </c>
      <c r="CI110" t="s">
        <v>254</v>
      </c>
      <c r="CJ110">
        <v>1</v>
      </c>
      <c r="CK110" s="76">
        <v>170</v>
      </c>
      <c r="CL110" s="76">
        <v>100</v>
      </c>
      <c r="CM110">
        <f ca="1">INDIRECT(ADDRESS(11+(MATCH(RIGHT(Table12[[#This Row],[spawner_sku]],LEN(Table12[[#This Row],[spawner_sku]])-FIND("/",Table12[[#This Row],[spawner_sku]])),Table1[Entity Prefab],0)),10,1,1,"Entities"))</f>
        <v>70</v>
      </c>
      <c r="CN110">
        <f ca="1">ROUND((Table12[[#This Row],[XP]]*Table12[[#This Row],[entity_spawned (AVG)]])*(Table12[[#This Row],[activating_chance]]/100),0)</f>
        <v>70</v>
      </c>
      <c r="CO110" s="73" t="s">
        <v>344</v>
      </c>
      <c r="CQ110" t="s">
        <v>531</v>
      </c>
      <c r="CR110">
        <v>1</v>
      </c>
      <c r="CS110" s="76">
        <v>240</v>
      </c>
      <c r="CT110" s="76">
        <v>100</v>
      </c>
      <c r="CU110">
        <f ca="1">INDIRECT(ADDRESS(11+(MATCH(RIGHT(Table13[[#This Row],[spawner_sku]],LEN(Table13[[#This Row],[spawner_sku]])-FIND("/",Table13[[#This Row],[spawner_sku]])),Table1[Entity Prefab],0)),10,1,1,"Entities"))</f>
        <v>83</v>
      </c>
      <c r="CV110">
        <f ca="1">ROUND((Table13[[#This Row],[XP]]*Table13[[#This Row],[entity_spawned (AVG)]])*(Table13[[#This Row],[activating_chance]]/100),0)</f>
        <v>83</v>
      </c>
      <c r="CW110" s="73" t="s">
        <v>344</v>
      </c>
      <c r="CY110" t="s">
        <v>389</v>
      </c>
      <c r="CZ110">
        <v>1</v>
      </c>
      <c r="DA110" s="76">
        <v>220</v>
      </c>
      <c r="DB110" s="76">
        <v>100</v>
      </c>
      <c r="DC110">
        <f ca="1">INDIRECT(ADDRESS(11+(MATCH(RIGHT(Table14[[#This Row],[spawner_sku]],LEN(Table14[[#This Row],[spawner_sku]])-FIND("/",Table14[[#This Row],[spawner_sku]])),Table1[Entity Prefab],0)),10,1,1,"Entities"))</f>
        <v>75</v>
      </c>
      <c r="DD110">
        <f ca="1">ROUND((Table14[[#This Row],[XP]]*Table14[[#This Row],[entity_spawned (AVG)]])*(Table14[[#This Row],[activating_chance]]/100),0)</f>
        <v>75</v>
      </c>
      <c r="DE110" s="73" t="s">
        <v>344</v>
      </c>
      <c r="DG110" t="s">
        <v>232</v>
      </c>
      <c r="DH110">
        <v>1</v>
      </c>
      <c r="DI110" s="76">
        <v>5000</v>
      </c>
      <c r="DJ110" s="76">
        <v>75</v>
      </c>
      <c r="DK110" s="115">
        <f ca="1">INDIRECT(ADDRESS(11+(MATCH(RIGHT(Table18[[#This Row],[spawner_sku]],LEN(Table18[[#This Row],[spawner_sku]])-FIND("/",Table18[[#This Row],[spawner_sku]])),Table1[Entity Prefab],0)),10,1,1,"Entities"))</f>
        <v>75</v>
      </c>
      <c r="DL110" s="115">
        <f ca="1">ROUND((Table18[[#This Row],[XP]]*Table18[[#This Row],[entity_spawned (AVG)]])*(Table18[[#This Row],[activating_chance]]/100),0)</f>
        <v>56</v>
      </c>
      <c r="DM110" t="s">
        <v>343</v>
      </c>
      <c r="DO110" t="s">
        <v>233</v>
      </c>
      <c r="DP110">
        <v>1</v>
      </c>
      <c r="DQ110" s="76">
        <v>250</v>
      </c>
      <c r="DR110" s="76">
        <v>90</v>
      </c>
      <c r="DS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110">
        <f ca="1">ROUND((Table1820[[#This Row],[XP]]*Table1820[[#This Row],[entity_spawned (AVG)]])*(Table1820[[#This Row],[activating_chance]]/100),0)</f>
        <v>86</v>
      </c>
      <c r="DU110" t="s">
        <v>344</v>
      </c>
    </row>
    <row r="111" spans="2:125" x14ac:dyDescent="0.25">
      <c r="B111" s="74" t="s">
        <v>229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6">
        <v>5</v>
      </c>
      <c r="J111" s="76">
        <v>6</v>
      </c>
      <c r="K111" s="73" t="b">
        <v>1</v>
      </c>
      <c r="M111" t="s">
        <v>446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6">
        <v>1</v>
      </c>
      <c r="U111" s="76">
        <v>1</v>
      </c>
      <c r="V111" t="b">
        <v>0</v>
      </c>
      <c r="W111" s="73"/>
      <c r="AI111" t="s">
        <v>229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247</v>
      </c>
      <c r="AU111">
        <v>1</v>
      </c>
      <c r="AV111">
        <v>500</v>
      </c>
      <c r="AW111">
        <v>75</v>
      </c>
      <c r="AX111" s="76">
        <f ca="1">INDIRECT(ADDRESS(11+(MATCH(RIGHT(Table6[[#This Row],[spawner_sku]],LEN(Table6[[#This Row],[spawner_sku]])-FIND("/",Table6[[#This Row],[spawner_sku]])),Table1[Entity Prefab],0)),10,1,1,"Entities"))</f>
        <v>75</v>
      </c>
      <c r="AY111" s="76">
        <f ca="1">ROUND((Table6[[#This Row],[XP]]*Table6[[#This Row],[entity_spawned (AVG)]])*(Table6[[#This Row],[activating_chance]]/100),0)</f>
        <v>56</v>
      </c>
      <c r="AZ11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453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446</v>
      </c>
      <c r="BQ111">
        <v>1</v>
      </c>
      <c r="BR111">
        <v>200</v>
      </c>
      <c r="BS111">
        <v>100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6">
        <f ca="1">ROUND((Table61011[[#This Row],[XP]]*Table61011[[#This Row],[entity_spawned (AVG)]])*(Table61011[[#This Row],[activating_chance]]/100),0)</f>
        <v>25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1" s="73">
        <v>1</v>
      </c>
      <c r="BX111" s="73">
        <v>1</v>
      </c>
      <c r="BY111" s="73" t="b">
        <v>0</v>
      </c>
      <c r="CA111" t="s">
        <v>473</v>
      </c>
      <c r="CB111">
        <v>1</v>
      </c>
      <c r="CC111" s="76">
        <v>280</v>
      </c>
      <c r="CD111">
        <v>100</v>
      </c>
      <c r="CE111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73" t="s">
        <v>344</v>
      </c>
      <c r="CI111" t="s">
        <v>254</v>
      </c>
      <c r="CJ111">
        <v>1</v>
      </c>
      <c r="CK111" s="76">
        <v>170</v>
      </c>
      <c r="CL111" s="76">
        <v>100</v>
      </c>
      <c r="CM111">
        <f ca="1">INDIRECT(ADDRESS(11+(MATCH(RIGHT(Table12[[#This Row],[spawner_sku]],LEN(Table12[[#This Row],[spawner_sku]])-FIND("/",Table12[[#This Row],[spawner_sku]])),Table1[Entity Prefab],0)),10,1,1,"Entities"))</f>
        <v>70</v>
      </c>
      <c r="CN111">
        <f ca="1">ROUND((Table12[[#This Row],[XP]]*Table12[[#This Row],[entity_spawned (AVG)]])*(Table12[[#This Row],[activating_chance]]/100),0)</f>
        <v>70</v>
      </c>
      <c r="CO111" s="73" t="s">
        <v>344</v>
      </c>
      <c r="CQ111" t="s">
        <v>389</v>
      </c>
      <c r="CR111">
        <v>1</v>
      </c>
      <c r="CS111" s="76">
        <v>220</v>
      </c>
      <c r="CT111" s="76">
        <v>100</v>
      </c>
      <c r="CU111">
        <f ca="1">INDIRECT(ADDRESS(11+(MATCH(RIGHT(Table13[[#This Row],[spawner_sku]],LEN(Table13[[#This Row],[spawner_sku]])-FIND("/",Table13[[#This Row],[spawner_sku]])),Table1[Entity Prefab],0)),10,1,1,"Entities"))</f>
        <v>75</v>
      </c>
      <c r="CV111">
        <f ca="1">ROUND((Table13[[#This Row],[XP]]*Table13[[#This Row],[entity_spawned (AVG)]])*(Table13[[#This Row],[activating_chance]]/100),0)</f>
        <v>75</v>
      </c>
      <c r="CW111" s="73" t="s">
        <v>344</v>
      </c>
      <c r="CY111" t="s">
        <v>389</v>
      </c>
      <c r="CZ111">
        <v>1</v>
      </c>
      <c r="DA111" s="76">
        <v>220</v>
      </c>
      <c r="DB111" s="76">
        <v>100</v>
      </c>
      <c r="DC111">
        <f ca="1">INDIRECT(ADDRESS(11+(MATCH(RIGHT(Table14[[#This Row],[spawner_sku]],LEN(Table14[[#This Row],[spawner_sku]])-FIND("/",Table14[[#This Row],[spawner_sku]])),Table1[Entity Prefab],0)),10,1,1,"Entities"))</f>
        <v>75</v>
      </c>
      <c r="DD111">
        <f ca="1">ROUND((Table14[[#This Row],[XP]]*Table14[[#This Row],[entity_spawned (AVG)]])*(Table14[[#This Row],[activating_chance]]/100),0)</f>
        <v>75</v>
      </c>
      <c r="DE111" s="73" t="s">
        <v>344</v>
      </c>
      <c r="DG111" t="s">
        <v>234</v>
      </c>
      <c r="DH111">
        <v>1</v>
      </c>
      <c r="DI111" s="76">
        <v>200</v>
      </c>
      <c r="DJ111" s="76">
        <v>100</v>
      </c>
      <c r="DK111" s="115">
        <f ca="1">INDIRECT(ADDRESS(11+(MATCH(RIGHT(Table18[[#This Row],[spawner_sku]],LEN(Table18[[#This Row],[spawner_sku]])-FIND("/",Table18[[#This Row],[spawner_sku]])),Table1[Entity Prefab],0)),10,1,1,"Entities"))</f>
        <v>195</v>
      </c>
      <c r="DL111" s="115">
        <f ca="1">ROUND((Table18[[#This Row],[XP]]*Table18[[#This Row],[entity_spawned (AVG)]])*(Table18[[#This Row],[activating_chance]]/100),0)</f>
        <v>195</v>
      </c>
      <c r="DM111" t="s">
        <v>344</v>
      </c>
      <c r="DO111" t="s">
        <v>233</v>
      </c>
      <c r="DP111">
        <v>1</v>
      </c>
      <c r="DQ111" s="76">
        <v>250</v>
      </c>
      <c r="DR111" s="76">
        <v>100</v>
      </c>
      <c r="DS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111">
        <f ca="1">ROUND((Table1820[[#This Row],[XP]]*Table1820[[#This Row],[entity_spawned (AVG)]])*(Table1820[[#This Row],[activating_chance]]/100),0)</f>
        <v>95</v>
      </c>
      <c r="DU111" t="s">
        <v>344</v>
      </c>
    </row>
    <row r="112" spans="2:125" x14ac:dyDescent="0.25">
      <c r="B112" s="74" t="s">
        <v>229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6">
        <v>3</v>
      </c>
      <c r="J112" s="76">
        <v>4</v>
      </c>
      <c r="K112" s="73" t="b">
        <v>0</v>
      </c>
      <c r="M112" t="s">
        <v>446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6">
        <v>1</v>
      </c>
      <c r="U112" s="76">
        <v>1</v>
      </c>
      <c r="V112" t="b">
        <v>0</v>
      </c>
      <c r="W112" s="73"/>
      <c r="AI112" t="s">
        <v>229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492</v>
      </c>
      <c r="AU112">
        <v>1</v>
      </c>
      <c r="AV112">
        <v>140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453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255</v>
      </c>
      <c r="BQ112">
        <v>1</v>
      </c>
      <c r="BR112">
        <v>170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12" s="76">
        <f ca="1">ROUND((Table61011[[#This Row],[XP]]*Table61011[[#This Row],[entity_spawned (AVG)]])*(Table61011[[#This Row],[activating_chance]]/100),0)</f>
        <v>70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2" s="73">
        <v>1</v>
      </c>
      <c r="BX112" s="73">
        <v>1</v>
      </c>
      <c r="BY112" s="73" t="b">
        <v>0</v>
      </c>
      <c r="CA112" t="s">
        <v>473</v>
      </c>
      <c r="CB112">
        <v>1</v>
      </c>
      <c r="CC112" s="76">
        <v>280</v>
      </c>
      <c r="CD112">
        <v>100</v>
      </c>
      <c r="CE112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73" t="s">
        <v>344</v>
      </c>
      <c r="CI112" t="s">
        <v>254</v>
      </c>
      <c r="CJ112">
        <v>1</v>
      </c>
      <c r="CK112" s="76">
        <v>170</v>
      </c>
      <c r="CL112" s="76">
        <v>100</v>
      </c>
      <c r="CM112">
        <f ca="1">INDIRECT(ADDRESS(11+(MATCH(RIGHT(Table12[[#This Row],[spawner_sku]],LEN(Table12[[#This Row],[spawner_sku]])-FIND("/",Table12[[#This Row],[spawner_sku]])),Table1[Entity Prefab],0)),10,1,1,"Entities"))</f>
        <v>70</v>
      </c>
      <c r="CN112">
        <f ca="1">ROUND((Table12[[#This Row],[XP]]*Table12[[#This Row],[entity_spawned (AVG)]])*(Table12[[#This Row],[activating_chance]]/100),0)</f>
        <v>70</v>
      </c>
      <c r="CO112" s="73" t="s">
        <v>344</v>
      </c>
      <c r="CQ112" t="s">
        <v>389</v>
      </c>
      <c r="CR112">
        <v>1</v>
      </c>
      <c r="CS112" s="76">
        <v>220</v>
      </c>
      <c r="CT112" s="76">
        <v>100</v>
      </c>
      <c r="CU112">
        <f ca="1">INDIRECT(ADDRESS(11+(MATCH(RIGHT(Table13[[#This Row],[spawner_sku]],LEN(Table13[[#This Row],[spawner_sku]])-FIND("/",Table13[[#This Row],[spawner_sku]])),Table1[Entity Prefab],0)),10,1,1,"Entities"))</f>
        <v>75</v>
      </c>
      <c r="CV112">
        <f ca="1">ROUND((Table13[[#This Row],[XP]]*Table13[[#This Row],[entity_spawned (AVG)]])*(Table13[[#This Row],[activating_chance]]/100),0)</f>
        <v>75</v>
      </c>
      <c r="CW112" s="73" t="s">
        <v>344</v>
      </c>
      <c r="CY112" t="s">
        <v>389</v>
      </c>
      <c r="CZ112">
        <v>1</v>
      </c>
      <c r="DA112" s="76">
        <v>220</v>
      </c>
      <c r="DB112" s="76">
        <v>100</v>
      </c>
      <c r="DC112">
        <f ca="1">INDIRECT(ADDRESS(11+(MATCH(RIGHT(Table14[[#This Row],[spawner_sku]],LEN(Table14[[#This Row],[spawner_sku]])-FIND("/",Table14[[#This Row],[spawner_sku]])),Table1[Entity Prefab],0)),10,1,1,"Entities"))</f>
        <v>75</v>
      </c>
      <c r="DD112">
        <f ca="1">ROUND((Table14[[#This Row],[XP]]*Table14[[#This Row],[entity_spawned (AVG)]])*(Table14[[#This Row],[activating_chance]]/100),0)</f>
        <v>75</v>
      </c>
      <c r="DE112" s="73" t="s">
        <v>344</v>
      </c>
      <c r="DG112" t="s">
        <v>234</v>
      </c>
      <c r="DH112">
        <v>1</v>
      </c>
      <c r="DI112" s="76">
        <v>200</v>
      </c>
      <c r="DJ112" s="76">
        <v>100</v>
      </c>
      <c r="DK112" s="115">
        <f ca="1">INDIRECT(ADDRESS(11+(MATCH(RIGHT(Table18[[#This Row],[spawner_sku]],LEN(Table18[[#This Row],[spawner_sku]])-FIND("/",Table18[[#This Row],[spawner_sku]])),Table1[Entity Prefab],0)),10,1,1,"Entities"))</f>
        <v>195</v>
      </c>
      <c r="DL112" s="115">
        <f ca="1">ROUND((Table18[[#This Row],[XP]]*Table18[[#This Row],[entity_spawned (AVG)]])*(Table18[[#This Row],[activating_chance]]/100),0)</f>
        <v>195</v>
      </c>
      <c r="DM112" t="s">
        <v>344</v>
      </c>
      <c r="DO112" t="s">
        <v>233</v>
      </c>
      <c r="DP112">
        <v>1</v>
      </c>
      <c r="DQ112" s="76">
        <v>250</v>
      </c>
      <c r="DR112" s="76">
        <v>100</v>
      </c>
      <c r="DS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112">
        <f ca="1">ROUND((Table1820[[#This Row],[XP]]*Table1820[[#This Row],[entity_spawned (AVG)]])*(Table1820[[#This Row],[activating_chance]]/100),0)</f>
        <v>95</v>
      </c>
      <c r="DU112" t="s">
        <v>344</v>
      </c>
    </row>
    <row r="113" spans="2:125" x14ac:dyDescent="0.25">
      <c r="B113" s="74" t="s">
        <v>229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6">
        <v>3</v>
      </c>
      <c r="J113" s="76">
        <v>4</v>
      </c>
      <c r="K113" s="73" t="b">
        <v>0</v>
      </c>
      <c r="M113" t="s">
        <v>446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6">
        <v>1</v>
      </c>
      <c r="U113" s="76">
        <v>1</v>
      </c>
      <c r="V113" t="b">
        <v>0</v>
      </c>
      <c r="W113" s="73"/>
      <c r="AI113" t="s">
        <v>229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493</v>
      </c>
      <c r="AU113">
        <v>1</v>
      </c>
      <c r="AV113">
        <v>140</v>
      </c>
      <c r="AW113">
        <v>100</v>
      </c>
      <c r="AX113" s="76">
        <f ca="1">INDIRECT(ADDRESS(11+(MATCH(RIGHT(Table6[[#This Row],[spawner_sku]],LEN(Table6[[#This Row],[spawner_sku]])-FIND("/",Table6[[#This Row],[spawner_sku]])),Table1[Entity Prefab],0)),10,1,1,"Entities"))</f>
        <v>50</v>
      </c>
      <c r="AY113" s="76">
        <f ca="1">ROUND((Table6[[#This Row],[XP]]*Table6[[#This Row],[entity_spawned (AVG)]])*(Table6[[#This Row],[activating_chance]]/100),0)</f>
        <v>50</v>
      </c>
      <c r="AZ11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453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392</v>
      </c>
      <c r="BQ113">
        <v>7</v>
      </c>
      <c r="BR113">
        <v>200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6">
        <f ca="1">ROUND((Table61011[[#This Row],[XP]]*Table61011[[#This Row],[entity_spawned (AVG)]])*(Table61011[[#This Row],[activating_chance]]/100),0)</f>
        <v>175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6</v>
      </c>
      <c r="BX113" s="73">
        <v>8</v>
      </c>
      <c r="BY113" s="73" t="b">
        <v>1</v>
      </c>
      <c r="CA113" t="s">
        <v>454</v>
      </c>
      <c r="CB113">
        <v>1</v>
      </c>
      <c r="CC113" s="76">
        <v>270</v>
      </c>
      <c r="CD113">
        <v>100</v>
      </c>
      <c r="CE113">
        <f ca="1">INDIRECT(ADDRESS(11+(MATCH(RIGHT(Table11[[#This Row],[spawner_sku]],LEN(Table11[[#This Row],[spawner_sku]])-FIND("/",Table11[[#This Row],[spawner_sku]])),Table1[Entity Prefab],0)),10,1,1,"Entities"))</f>
        <v>75</v>
      </c>
      <c r="CF113">
        <f ca="1">ROUND((Table11[[#This Row],[XP]]*Table11[[#This Row],[entity_spawned (AVG)]])*(Table11[[#This Row],[activating_chance]]/100),0)</f>
        <v>75</v>
      </c>
      <c r="CG113" s="73" t="s">
        <v>344</v>
      </c>
      <c r="CI113" t="s">
        <v>254</v>
      </c>
      <c r="CJ113">
        <v>1</v>
      </c>
      <c r="CK113" s="76">
        <v>170</v>
      </c>
      <c r="CL113" s="76">
        <v>100</v>
      </c>
      <c r="CM113">
        <f ca="1">INDIRECT(ADDRESS(11+(MATCH(RIGHT(Table12[[#This Row],[spawner_sku]],LEN(Table12[[#This Row],[spawner_sku]])-FIND("/",Table12[[#This Row],[spawner_sku]])),Table1[Entity Prefab],0)),10,1,1,"Entities"))</f>
        <v>70</v>
      </c>
      <c r="CN113">
        <f ca="1">ROUND((Table12[[#This Row],[XP]]*Table12[[#This Row],[entity_spawned (AVG)]])*(Table12[[#This Row],[activating_chance]]/100),0)</f>
        <v>70</v>
      </c>
      <c r="CO113" s="73" t="s">
        <v>344</v>
      </c>
      <c r="CQ113" t="s">
        <v>389</v>
      </c>
      <c r="CR113">
        <v>1</v>
      </c>
      <c r="CS113" s="76">
        <v>220</v>
      </c>
      <c r="CT113" s="76">
        <v>100</v>
      </c>
      <c r="CU113">
        <f ca="1">INDIRECT(ADDRESS(11+(MATCH(RIGHT(Table13[[#This Row],[spawner_sku]],LEN(Table13[[#This Row],[spawner_sku]])-FIND("/",Table13[[#This Row],[spawner_sku]])),Table1[Entity Prefab],0)),10,1,1,"Entities"))</f>
        <v>75</v>
      </c>
      <c r="CV113">
        <f ca="1">ROUND((Table13[[#This Row],[XP]]*Table13[[#This Row],[entity_spawned (AVG)]])*(Table13[[#This Row],[activating_chance]]/100),0)</f>
        <v>75</v>
      </c>
      <c r="CW113" s="73" t="s">
        <v>344</v>
      </c>
      <c r="CY113" t="s">
        <v>389</v>
      </c>
      <c r="CZ113">
        <v>1</v>
      </c>
      <c r="DA113" s="76">
        <v>220</v>
      </c>
      <c r="DB113" s="76">
        <v>30</v>
      </c>
      <c r="DC113">
        <f ca="1">INDIRECT(ADDRESS(11+(MATCH(RIGHT(Table14[[#This Row],[spawner_sku]],LEN(Table14[[#This Row],[spawner_sku]])-FIND("/",Table14[[#This Row],[spawner_sku]])),Table1[Entity Prefab],0)),10,1,1,"Entities"))</f>
        <v>75</v>
      </c>
      <c r="DD113">
        <f ca="1">ROUND((Table14[[#This Row],[XP]]*Table14[[#This Row],[entity_spawned (AVG)]])*(Table14[[#This Row],[activating_chance]]/100),0)</f>
        <v>23</v>
      </c>
      <c r="DE113" s="73" t="s">
        <v>344</v>
      </c>
      <c r="DG113" t="s">
        <v>234</v>
      </c>
      <c r="DH113">
        <v>1</v>
      </c>
      <c r="DI113" s="76">
        <v>300</v>
      </c>
      <c r="DJ113" s="76">
        <v>100</v>
      </c>
      <c r="DK113" s="115">
        <f ca="1">INDIRECT(ADDRESS(11+(MATCH(RIGHT(Table18[[#This Row],[spawner_sku]],LEN(Table18[[#This Row],[spawner_sku]])-FIND("/",Table18[[#This Row],[spawner_sku]])),Table1[Entity Prefab],0)),10,1,1,"Entities"))</f>
        <v>195</v>
      </c>
      <c r="DL113" s="115">
        <f ca="1">ROUND((Table18[[#This Row],[XP]]*Table18[[#This Row],[entity_spawned (AVG)]])*(Table18[[#This Row],[activating_chance]]/100),0)</f>
        <v>195</v>
      </c>
      <c r="DM113" t="s">
        <v>344</v>
      </c>
      <c r="DO113" t="s">
        <v>234</v>
      </c>
      <c r="DP113">
        <v>1</v>
      </c>
      <c r="DQ113" s="76">
        <v>300</v>
      </c>
      <c r="DR113" s="76">
        <v>100</v>
      </c>
      <c r="DS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13">
        <f ca="1">ROUND((Table1820[[#This Row],[XP]]*Table1820[[#This Row],[entity_spawned (AVG)]])*(Table1820[[#This Row],[activating_chance]]/100),0)</f>
        <v>195</v>
      </c>
      <c r="DU113" t="s">
        <v>344</v>
      </c>
    </row>
    <row r="114" spans="2:125" x14ac:dyDescent="0.25">
      <c r="B114" s="74" t="s">
        <v>229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6">
        <v>2</v>
      </c>
      <c r="J114" s="76">
        <v>3</v>
      </c>
      <c r="K114" s="73" t="b">
        <v>0</v>
      </c>
      <c r="M114" t="s">
        <v>446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6">
        <v>1</v>
      </c>
      <c r="U114" s="76">
        <v>1</v>
      </c>
      <c r="V114" t="b">
        <v>0</v>
      </c>
      <c r="W114" s="73"/>
      <c r="AI114" t="s">
        <v>229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248</v>
      </c>
      <c r="AU114">
        <v>1</v>
      </c>
      <c r="AV114">
        <v>420</v>
      </c>
      <c r="AW114">
        <v>100</v>
      </c>
      <c r="AX114" s="76">
        <f ca="1">INDIRECT(ADDRESS(11+(MATCH(RIGHT(Table6[[#This Row],[spawner_sku]],LEN(Table6[[#This Row],[spawner_sku]])-FIND("/",Table6[[#This Row],[spawner_sku]])),Table1[Entity Prefab],0)),10,1,1,"Entities"))</f>
        <v>83</v>
      </c>
      <c r="AY114" s="76">
        <f ca="1">ROUND((Table6[[#This Row],[XP]]*Table6[[#This Row],[entity_spawned (AVG)]])*(Table6[[#This Row],[activating_chance]]/100),0)</f>
        <v>83</v>
      </c>
      <c r="AZ11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453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446</v>
      </c>
      <c r="BQ114">
        <v>1</v>
      </c>
      <c r="BR114">
        <v>180</v>
      </c>
      <c r="BS114">
        <v>20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6">
        <f ca="1">ROUND((Table61011[[#This Row],[XP]]*Table61011[[#This Row],[entity_spawned (AVG)]])*(Table61011[[#This Row],[activating_chance]]/100),0)</f>
        <v>5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4" s="73">
        <v>1</v>
      </c>
      <c r="BX114" s="73">
        <v>1</v>
      </c>
      <c r="BY114" s="73" t="b">
        <v>0</v>
      </c>
      <c r="CA114" t="s">
        <v>454</v>
      </c>
      <c r="CB114">
        <v>1</v>
      </c>
      <c r="CC114" s="76">
        <v>270</v>
      </c>
      <c r="CD114">
        <v>100</v>
      </c>
      <c r="CE114">
        <f ca="1">INDIRECT(ADDRESS(11+(MATCH(RIGHT(Table11[[#This Row],[spawner_sku]],LEN(Table11[[#This Row],[spawner_sku]])-FIND("/",Table11[[#This Row],[spawner_sku]])),Table1[Entity Prefab],0)),10,1,1,"Entities"))</f>
        <v>75</v>
      </c>
      <c r="CF114">
        <f ca="1">ROUND((Table11[[#This Row],[XP]]*Table11[[#This Row],[entity_spawned (AVG)]])*(Table11[[#This Row],[activating_chance]]/100),0)</f>
        <v>75</v>
      </c>
      <c r="CG114" s="73" t="s">
        <v>344</v>
      </c>
      <c r="CI114" t="s">
        <v>254</v>
      </c>
      <c r="CJ114">
        <v>1</v>
      </c>
      <c r="CK114" s="76">
        <v>170</v>
      </c>
      <c r="CL114" s="76">
        <v>30</v>
      </c>
      <c r="CM114">
        <f ca="1">INDIRECT(ADDRESS(11+(MATCH(RIGHT(Table12[[#This Row],[spawner_sku]],LEN(Table12[[#This Row],[spawner_sku]])-FIND("/",Table12[[#This Row],[spawner_sku]])),Table1[Entity Prefab],0)),10,1,1,"Entities"))</f>
        <v>70</v>
      </c>
      <c r="CN114">
        <f ca="1">ROUND((Table12[[#This Row],[XP]]*Table12[[#This Row],[entity_spawned (AVG)]])*(Table12[[#This Row],[activating_chance]]/100),0)</f>
        <v>21</v>
      </c>
      <c r="CO114" s="73" t="s">
        <v>344</v>
      </c>
      <c r="CQ114" t="s">
        <v>389</v>
      </c>
      <c r="CR114">
        <v>1</v>
      </c>
      <c r="CS114" s="76">
        <v>220</v>
      </c>
      <c r="CT114" s="76">
        <v>100</v>
      </c>
      <c r="CU114">
        <f ca="1">INDIRECT(ADDRESS(11+(MATCH(RIGHT(Table13[[#This Row],[spawner_sku]],LEN(Table13[[#This Row],[spawner_sku]])-FIND("/",Table13[[#This Row],[spawner_sku]])),Table1[Entity Prefab],0)),10,1,1,"Entities"))</f>
        <v>75</v>
      </c>
      <c r="CV114">
        <f ca="1">ROUND((Table13[[#This Row],[XP]]*Table13[[#This Row],[entity_spawned (AVG)]])*(Table13[[#This Row],[activating_chance]]/100),0)</f>
        <v>75</v>
      </c>
      <c r="CW114" s="73" t="s">
        <v>344</v>
      </c>
      <c r="CY114" t="s">
        <v>389</v>
      </c>
      <c r="CZ114">
        <v>1</v>
      </c>
      <c r="DA114" s="76">
        <v>220</v>
      </c>
      <c r="DB114" s="76">
        <v>100</v>
      </c>
      <c r="DC114">
        <f ca="1">INDIRECT(ADDRESS(11+(MATCH(RIGHT(Table14[[#This Row],[spawner_sku]],LEN(Table14[[#This Row],[spawner_sku]])-FIND("/",Table14[[#This Row],[spawner_sku]])),Table1[Entity Prefab],0)),10,1,1,"Entities"))</f>
        <v>75</v>
      </c>
      <c r="DD114">
        <f ca="1">ROUND((Table14[[#This Row],[XP]]*Table14[[#This Row],[entity_spawned (AVG)]])*(Table14[[#This Row],[activating_chance]]/100),0)</f>
        <v>75</v>
      </c>
      <c r="DE114" s="73" t="s">
        <v>344</v>
      </c>
      <c r="DG114" t="s">
        <v>234</v>
      </c>
      <c r="DH114">
        <v>1</v>
      </c>
      <c r="DI114" s="76">
        <v>200</v>
      </c>
      <c r="DJ114" s="76">
        <v>100</v>
      </c>
      <c r="DK114" s="115">
        <f ca="1">INDIRECT(ADDRESS(11+(MATCH(RIGHT(Table18[[#This Row],[spawner_sku]],LEN(Table18[[#This Row],[spawner_sku]])-FIND("/",Table18[[#This Row],[spawner_sku]])),Table1[Entity Prefab],0)),10,1,1,"Entities"))</f>
        <v>195</v>
      </c>
      <c r="DL114" s="115">
        <f ca="1">ROUND((Table18[[#This Row],[XP]]*Table18[[#This Row],[entity_spawned (AVG)]])*(Table18[[#This Row],[activating_chance]]/100),0)</f>
        <v>195</v>
      </c>
      <c r="DM114" t="s">
        <v>344</v>
      </c>
      <c r="DO114" t="s">
        <v>234</v>
      </c>
      <c r="DP114">
        <v>1</v>
      </c>
      <c r="DQ114" s="76">
        <v>300</v>
      </c>
      <c r="DR114" s="76">
        <v>100</v>
      </c>
      <c r="DS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14">
        <f ca="1">ROUND((Table1820[[#This Row],[XP]]*Table1820[[#This Row],[entity_spawned (AVG)]])*(Table1820[[#This Row],[activating_chance]]/100),0)</f>
        <v>195</v>
      </c>
      <c r="DU114" t="s">
        <v>344</v>
      </c>
    </row>
    <row r="115" spans="2:125" x14ac:dyDescent="0.25">
      <c r="B115" s="74" t="s">
        <v>229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6">
        <v>1</v>
      </c>
      <c r="J115" s="76">
        <v>2</v>
      </c>
      <c r="K115" s="73" t="b">
        <v>0</v>
      </c>
      <c r="M115" t="s">
        <v>446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6">
        <v>1</v>
      </c>
      <c r="U115" s="76">
        <v>1</v>
      </c>
      <c r="V115" t="b">
        <v>0</v>
      </c>
      <c r="W115" s="73"/>
      <c r="AI115" t="s">
        <v>229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248</v>
      </c>
      <c r="AU115">
        <v>1</v>
      </c>
      <c r="AV115">
        <v>420</v>
      </c>
      <c r="AW115">
        <v>100</v>
      </c>
      <c r="AX115" s="76">
        <f ca="1">INDIRECT(ADDRESS(11+(MATCH(RIGHT(Table6[[#This Row],[spawner_sku]],LEN(Table6[[#This Row],[spawner_sku]])-FIND("/",Table6[[#This Row],[spawner_sku]])),Table1[Entity Prefab],0)),10,1,1,"Entities"))</f>
        <v>83</v>
      </c>
      <c r="AY115" s="76">
        <f ca="1">ROUND((Table6[[#This Row],[XP]]*Table6[[#This Row],[entity_spawned (AVG)]])*(Table6[[#This Row],[activating_chance]]/100),0)</f>
        <v>83</v>
      </c>
      <c r="AZ11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453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454</v>
      </c>
      <c r="BQ115">
        <v>1</v>
      </c>
      <c r="BR115">
        <v>220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5" s="76">
        <f ca="1">ROUND((Table61011[[#This Row],[XP]]*Table61011[[#This Row],[entity_spawned (AVG)]])*(Table61011[[#This Row],[activating_chance]]/100),0)</f>
        <v>75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5" s="73">
        <v>1</v>
      </c>
      <c r="BX115" s="73">
        <v>1</v>
      </c>
      <c r="BY115" s="73" t="b">
        <v>0</v>
      </c>
      <c r="CA115" t="s">
        <v>472</v>
      </c>
      <c r="CB115">
        <v>1</v>
      </c>
      <c r="CC115" s="76">
        <v>260</v>
      </c>
      <c r="CD115">
        <v>100</v>
      </c>
      <c r="CE115">
        <f ca="1">INDIRECT(ADDRESS(11+(MATCH(RIGHT(Table11[[#This Row],[spawner_sku]],LEN(Table11[[#This Row],[spawner_sku]])-FIND("/",Table11[[#This Row],[spawner_sku]])),Table1[Entity Prefab],0)),10,1,1,"Entities"))</f>
        <v>105</v>
      </c>
      <c r="CF115">
        <f ca="1">ROUND((Table11[[#This Row],[XP]]*Table11[[#This Row],[entity_spawned (AVG)]])*(Table11[[#This Row],[activating_chance]]/100),0)</f>
        <v>105</v>
      </c>
      <c r="CG115" s="73" t="s">
        <v>344</v>
      </c>
      <c r="CI115" t="s">
        <v>254</v>
      </c>
      <c r="CJ115">
        <v>1</v>
      </c>
      <c r="CK115" s="76">
        <v>170</v>
      </c>
      <c r="CL115" s="76">
        <v>100</v>
      </c>
      <c r="CM115">
        <f ca="1">INDIRECT(ADDRESS(11+(MATCH(RIGHT(Table12[[#This Row],[spawner_sku]],LEN(Table12[[#This Row],[spawner_sku]])-FIND("/",Table12[[#This Row],[spawner_sku]])),Table1[Entity Prefab],0)),10,1,1,"Entities"))</f>
        <v>70</v>
      </c>
      <c r="CN115">
        <f ca="1">ROUND((Table12[[#This Row],[XP]]*Table12[[#This Row],[entity_spawned (AVG)]])*(Table12[[#This Row],[activating_chance]]/100),0)</f>
        <v>70</v>
      </c>
      <c r="CO115" s="73" t="s">
        <v>344</v>
      </c>
      <c r="CQ115" t="s">
        <v>389</v>
      </c>
      <c r="CR115">
        <v>1</v>
      </c>
      <c r="CS115" s="76">
        <v>220</v>
      </c>
      <c r="CT115" s="76">
        <v>100</v>
      </c>
      <c r="CU115">
        <f ca="1">INDIRECT(ADDRESS(11+(MATCH(RIGHT(Table13[[#This Row],[spawner_sku]],LEN(Table13[[#This Row],[spawner_sku]])-FIND("/",Table13[[#This Row],[spawner_sku]])),Table1[Entity Prefab],0)),10,1,1,"Entities"))</f>
        <v>75</v>
      </c>
      <c r="CV115">
        <f ca="1">ROUND((Table13[[#This Row],[XP]]*Table13[[#This Row],[entity_spawned (AVG)]])*(Table13[[#This Row],[activating_chance]]/100),0)</f>
        <v>75</v>
      </c>
      <c r="CW115" s="73" t="s">
        <v>344</v>
      </c>
      <c r="CY115" t="s">
        <v>389</v>
      </c>
      <c r="CZ115">
        <v>1</v>
      </c>
      <c r="DA115" s="76">
        <v>220</v>
      </c>
      <c r="DB115" s="76">
        <v>100</v>
      </c>
      <c r="DC115">
        <f ca="1">INDIRECT(ADDRESS(11+(MATCH(RIGHT(Table14[[#This Row],[spawner_sku]],LEN(Table14[[#This Row],[spawner_sku]])-FIND("/",Table14[[#This Row],[spawner_sku]])),Table1[Entity Prefab],0)),10,1,1,"Entities"))</f>
        <v>75</v>
      </c>
      <c r="DD115">
        <f ca="1">ROUND((Table14[[#This Row],[XP]]*Table14[[#This Row],[entity_spawned (AVG)]])*(Table14[[#This Row],[activating_chance]]/100),0)</f>
        <v>75</v>
      </c>
      <c r="DE115" s="73" t="s">
        <v>344</v>
      </c>
      <c r="DG115" t="s">
        <v>234</v>
      </c>
      <c r="DH115">
        <v>1</v>
      </c>
      <c r="DI115" s="76">
        <v>200</v>
      </c>
      <c r="DJ115" s="76">
        <v>100</v>
      </c>
      <c r="DK115" s="115">
        <f ca="1">INDIRECT(ADDRESS(11+(MATCH(RIGHT(Table18[[#This Row],[spawner_sku]],LEN(Table18[[#This Row],[spawner_sku]])-FIND("/",Table18[[#This Row],[spawner_sku]])),Table1[Entity Prefab],0)),10,1,1,"Entities"))</f>
        <v>195</v>
      </c>
      <c r="DL115" s="115">
        <f ca="1">ROUND((Table18[[#This Row],[XP]]*Table18[[#This Row],[entity_spawned (AVG)]])*(Table18[[#This Row],[activating_chance]]/100),0)</f>
        <v>195</v>
      </c>
      <c r="DM115" t="s">
        <v>344</v>
      </c>
      <c r="DO115" t="s">
        <v>234</v>
      </c>
      <c r="DP115">
        <v>1</v>
      </c>
      <c r="DQ115" s="76">
        <v>300</v>
      </c>
      <c r="DR115" s="76">
        <v>100</v>
      </c>
      <c r="DS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15">
        <f ca="1">ROUND((Table1820[[#This Row],[XP]]*Table1820[[#This Row],[entity_spawned (AVG)]])*(Table1820[[#This Row],[activating_chance]]/100),0)</f>
        <v>195</v>
      </c>
      <c r="DU115" t="s">
        <v>344</v>
      </c>
    </row>
    <row r="116" spans="2:125" x14ac:dyDescent="0.25">
      <c r="B116" s="74" t="s">
        <v>229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6">
        <v>1</v>
      </c>
      <c r="J116" s="76">
        <v>1</v>
      </c>
      <c r="K116" s="73" t="b">
        <v>0</v>
      </c>
      <c r="M116" t="s">
        <v>608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6">
        <v>1</v>
      </c>
      <c r="U116" s="76">
        <v>1</v>
      </c>
      <c r="V116" t="b">
        <v>0</v>
      </c>
      <c r="W116" s="73"/>
      <c r="AI116" t="s">
        <v>229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248</v>
      </c>
      <c r="AU116">
        <v>1</v>
      </c>
      <c r="AV116">
        <v>420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83</v>
      </c>
      <c r="AY116" s="76">
        <f ca="1">ROUND((Table6[[#This Row],[XP]]*Table6[[#This Row],[entity_spawned (AVG)]])*(Table6[[#This Row],[activating_chance]]/100),0)</f>
        <v>83</v>
      </c>
      <c r="AZ11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453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609</v>
      </c>
      <c r="BQ116">
        <v>1</v>
      </c>
      <c r="BR116">
        <v>300</v>
      </c>
      <c r="BS116">
        <v>100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50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6" s="73">
        <v>1</v>
      </c>
      <c r="BX116" s="73">
        <v>1</v>
      </c>
      <c r="BY116" s="73" t="b">
        <v>0</v>
      </c>
      <c r="CA116" t="s">
        <v>472</v>
      </c>
      <c r="CB116">
        <v>1</v>
      </c>
      <c r="CC116" s="76">
        <v>260</v>
      </c>
      <c r="CD116">
        <v>100</v>
      </c>
      <c r="CE116">
        <f ca="1">INDIRECT(ADDRESS(11+(MATCH(RIGHT(Table11[[#This Row],[spawner_sku]],LEN(Table11[[#This Row],[spawner_sku]])-FIND("/",Table11[[#This Row],[spawner_sku]])),Table1[Entity Prefab],0)),10,1,1,"Entities"))</f>
        <v>105</v>
      </c>
      <c r="CF116">
        <f ca="1">ROUND((Table11[[#This Row],[XP]]*Table11[[#This Row],[entity_spawned (AVG)]])*(Table11[[#This Row],[activating_chance]]/100),0)</f>
        <v>105</v>
      </c>
      <c r="CG116" s="73" t="s">
        <v>344</v>
      </c>
      <c r="CI116" t="s">
        <v>255</v>
      </c>
      <c r="CJ116">
        <v>1</v>
      </c>
      <c r="CK116" s="76">
        <v>170</v>
      </c>
      <c r="CL116" s="76">
        <v>80</v>
      </c>
      <c r="CM116">
        <f ca="1">INDIRECT(ADDRESS(11+(MATCH(RIGHT(Table12[[#This Row],[spawner_sku]],LEN(Table12[[#This Row],[spawner_sku]])-FIND("/",Table12[[#This Row],[spawner_sku]])),Table1[Entity Prefab],0)),10,1,1,"Entities"))</f>
        <v>70</v>
      </c>
      <c r="CN116">
        <f ca="1">ROUND((Table12[[#This Row],[XP]]*Table12[[#This Row],[entity_spawned (AVG)]])*(Table12[[#This Row],[activating_chance]]/100),0)</f>
        <v>56</v>
      </c>
      <c r="CO116" s="73" t="s">
        <v>344</v>
      </c>
      <c r="CQ116" t="s">
        <v>389</v>
      </c>
      <c r="CR116">
        <v>1</v>
      </c>
      <c r="CS116" s="76">
        <v>220</v>
      </c>
      <c r="CT116" s="76">
        <v>100</v>
      </c>
      <c r="CU116">
        <f ca="1">INDIRECT(ADDRESS(11+(MATCH(RIGHT(Table13[[#This Row],[spawner_sku]],LEN(Table13[[#This Row],[spawner_sku]])-FIND("/",Table13[[#This Row],[spawner_sku]])),Table1[Entity Prefab],0)),10,1,1,"Entities"))</f>
        <v>75</v>
      </c>
      <c r="CV116">
        <f ca="1">ROUND((Table13[[#This Row],[XP]]*Table13[[#This Row],[entity_spawned (AVG)]])*(Table13[[#This Row],[activating_chance]]/100),0)</f>
        <v>75</v>
      </c>
      <c r="CW116" s="73" t="s">
        <v>344</v>
      </c>
      <c r="CY116" t="s">
        <v>540</v>
      </c>
      <c r="CZ116">
        <v>1</v>
      </c>
      <c r="DA116" s="76">
        <v>220</v>
      </c>
      <c r="DB116" s="76">
        <v>100</v>
      </c>
      <c r="DC116">
        <f ca="1">INDIRECT(ADDRESS(11+(MATCH(RIGHT(Table14[[#This Row],[spawner_sku]],LEN(Table14[[#This Row],[spawner_sku]])-FIND("/",Table14[[#This Row],[spawner_sku]])),Table1[Entity Prefab],0)),10,1,1,"Entities"))</f>
        <v>105</v>
      </c>
      <c r="DD116">
        <f ca="1">ROUND((Table14[[#This Row],[XP]]*Table14[[#This Row],[entity_spawned (AVG)]])*(Table14[[#This Row],[activating_chance]]/100),0)</f>
        <v>105</v>
      </c>
      <c r="DE116" s="73" t="s">
        <v>344</v>
      </c>
      <c r="DG116" t="s">
        <v>234</v>
      </c>
      <c r="DH116">
        <v>1</v>
      </c>
      <c r="DI116" s="76">
        <v>200</v>
      </c>
      <c r="DJ116" s="76">
        <v>100</v>
      </c>
      <c r="DK116" s="115">
        <f ca="1">INDIRECT(ADDRESS(11+(MATCH(RIGHT(Table18[[#This Row],[spawner_sku]],LEN(Table18[[#This Row],[spawner_sku]])-FIND("/",Table18[[#This Row],[spawner_sku]])),Table1[Entity Prefab],0)),10,1,1,"Entities"))</f>
        <v>195</v>
      </c>
      <c r="DL116" s="115">
        <f ca="1">ROUND((Table18[[#This Row],[XP]]*Table18[[#This Row],[entity_spawned (AVG)]])*(Table18[[#This Row],[activating_chance]]/100),0)</f>
        <v>195</v>
      </c>
      <c r="DM116" t="s">
        <v>344</v>
      </c>
      <c r="DO116" t="s">
        <v>234</v>
      </c>
      <c r="DP116">
        <v>1</v>
      </c>
      <c r="DQ116" s="76">
        <v>300</v>
      </c>
      <c r="DR116" s="76">
        <v>100</v>
      </c>
      <c r="DS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16">
        <f ca="1">ROUND((Table1820[[#This Row],[XP]]*Table1820[[#This Row],[entity_spawned (AVG)]])*(Table1820[[#This Row],[activating_chance]]/100),0)</f>
        <v>195</v>
      </c>
      <c r="DU116" t="s">
        <v>344</v>
      </c>
    </row>
    <row r="117" spans="2:125" x14ac:dyDescent="0.25">
      <c r="B117" s="74" t="s">
        <v>229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6">
        <v>1</v>
      </c>
      <c r="J117" s="76">
        <v>1</v>
      </c>
      <c r="K117" s="73" t="b">
        <v>0</v>
      </c>
      <c r="M117" t="s">
        <v>247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6">
        <v>1</v>
      </c>
      <c r="U117" s="76">
        <v>1</v>
      </c>
      <c r="V117" t="b">
        <v>0</v>
      </c>
      <c r="W117" s="73"/>
      <c r="AI117" t="s">
        <v>229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609</v>
      </c>
      <c r="AU117">
        <v>1</v>
      </c>
      <c r="AV117">
        <v>300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453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258</v>
      </c>
      <c r="BQ117">
        <v>1</v>
      </c>
      <c r="BR117">
        <v>200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50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1</v>
      </c>
      <c r="BX117" s="73">
        <v>1</v>
      </c>
      <c r="BY117" s="73" t="b">
        <v>0</v>
      </c>
      <c r="CA117" t="s">
        <v>472</v>
      </c>
      <c r="CB117">
        <v>1</v>
      </c>
      <c r="CC117" s="76">
        <v>260</v>
      </c>
      <c r="CD117">
        <v>100</v>
      </c>
      <c r="CE117">
        <f ca="1">INDIRECT(ADDRESS(11+(MATCH(RIGHT(Table11[[#This Row],[spawner_sku]],LEN(Table11[[#This Row],[spawner_sku]])-FIND("/",Table11[[#This Row],[spawner_sku]])),Table1[Entity Prefab],0)),10,1,1,"Entities"))</f>
        <v>105</v>
      </c>
      <c r="CF117">
        <f ca="1">ROUND((Table11[[#This Row],[XP]]*Table11[[#This Row],[entity_spawned (AVG)]])*(Table11[[#This Row],[activating_chance]]/100),0)</f>
        <v>105</v>
      </c>
      <c r="CG117" s="73" t="s">
        <v>344</v>
      </c>
      <c r="CI117" t="s">
        <v>255</v>
      </c>
      <c r="CJ117">
        <v>1</v>
      </c>
      <c r="CK117" s="76">
        <v>170</v>
      </c>
      <c r="CL117" s="76">
        <v>100</v>
      </c>
      <c r="CM117">
        <f ca="1">INDIRECT(ADDRESS(11+(MATCH(RIGHT(Table12[[#This Row],[spawner_sku]],LEN(Table12[[#This Row],[spawner_sku]])-FIND("/",Table12[[#This Row],[spawner_sku]])),Table1[Entity Prefab],0)),10,1,1,"Entities"))</f>
        <v>70</v>
      </c>
      <c r="CN117">
        <f ca="1">ROUND((Table12[[#This Row],[XP]]*Table12[[#This Row],[entity_spawned (AVG)]])*(Table12[[#This Row],[activating_chance]]/100),0)</f>
        <v>70</v>
      </c>
      <c r="CO117" s="73" t="s">
        <v>344</v>
      </c>
      <c r="CQ117" t="s">
        <v>396</v>
      </c>
      <c r="CR117">
        <v>12</v>
      </c>
      <c r="CS117" s="76">
        <v>200</v>
      </c>
      <c r="CT117" s="76">
        <v>100</v>
      </c>
      <c r="CU117">
        <f ca="1">INDIRECT(ADDRESS(11+(MATCH(RIGHT(Table13[[#This Row],[spawner_sku]],LEN(Table13[[#This Row],[spawner_sku]])-FIND("/",Table13[[#This Row],[spawner_sku]])),Table1[Entity Prefab],0)),10,1,1,"Entities"))</f>
        <v>50</v>
      </c>
      <c r="CV117">
        <f ca="1">ROUND((Table13[[#This Row],[XP]]*Table13[[#This Row],[entity_spawned (AVG)]])*(Table13[[#This Row],[activating_chance]]/100),0)</f>
        <v>600</v>
      </c>
      <c r="CW117" s="73" t="s">
        <v>343</v>
      </c>
      <c r="CY117" t="s">
        <v>540</v>
      </c>
      <c r="CZ117">
        <v>1</v>
      </c>
      <c r="DA117" s="76">
        <v>220</v>
      </c>
      <c r="DB117" s="76">
        <v>100</v>
      </c>
      <c r="DC117">
        <f ca="1">INDIRECT(ADDRESS(11+(MATCH(RIGHT(Table14[[#This Row],[spawner_sku]],LEN(Table14[[#This Row],[spawner_sku]])-FIND("/",Table14[[#This Row],[spawner_sku]])),Table1[Entity Prefab],0)),10,1,1,"Entities"))</f>
        <v>105</v>
      </c>
      <c r="DD117">
        <f ca="1">ROUND((Table14[[#This Row],[XP]]*Table14[[#This Row],[entity_spawned (AVG)]])*(Table14[[#This Row],[activating_chance]]/100),0)</f>
        <v>105</v>
      </c>
      <c r="DE117" s="73" t="s">
        <v>344</v>
      </c>
      <c r="DG117" t="s">
        <v>337</v>
      </c>
      <c r="DH117">
        <v>1</v>
      </c>
      <c r="DI117" s="76">
        <v>200</v>
      </c>
      <c r="DJ117" s="76">
        <v>100</v>
      </c>
      <c r="DK117" s="115">
        <f ca="1">INDIRECT(ADDRESS(11+(MATCH(RIGHT(Table18[[#This Row],[spawner_sku]],LEN(Table18[[#This Row],[spawner_sku]])-FIND("/",Table18[[#This Row],[spawner_sku]])),Table1[Entity Prefab],0)),10,1,1,"Entities"))</f>
        <v>195</v>
      </c>
      <c r="DL117" s="115">
        <f ca="1">ROUND((Table18[[#This Row],[XP]]*Table18[[#This Row],[entity_spawned (AVG)]])*(Table18[[#This Row],[activating_chance]]/100),0)</f>
        <v>195</v>
      </c>
      <c r="DM117" t="s">
        <v>344</v>
      </c>
      <c r="DO117" t="s">
        <v>234</v>
      </c>
      <c r="DP117">
        <v>1</v>
      </c>
      <c r="DQ117" s="76">
        <v>300</v>
      </c>
      <c r="DR117" s="76">
        <v>100</v>
      </c>
      <c r="DS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17">
        <f ca="1">ROUND((Table1820[[#This Row],[XP]]*Table1820[[#This Row],[entity_spawned (AVG)]])*(Table1820[[#This Row],[activating_chance]]/100),0)</f>
        <v>195</v>
      </c>
      <c r="DU117" t="s">
        <v>344</v>
      </c>
    </row>
    <row r="118" spans="2:125" x14ac:dyDescent="0.25">
      <c r="B118" s="74" t="s">
        <v>229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6">
        <v>6</v>
      </c>
      <c r="J118" s="76">
        <v>8</v>
      </c>
      <c r="K118" s="73" t="b">
        <v>1</v>
      </c>
      <c r="M118" t="s">
        <v>247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6">
        <v>1</v>
      </c>
      <c r="U118" s="76">
        <v>1</v>
      </c>
      <c r="V118" t="b">
        <v>0</v>
      </c>
      <c r="W118" s="73"/>
      <c r="AI118" t="s">
        <v>229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609</v>
      </c>
      <c r="AU118">
        <v>1</v>
      </c>
      <c r="AV118">
        <v>300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50</v>
      </c>
      <c r="AY118" s="76">
        <f ca="1">ROUND((Table6[[#This Row],[XP]]*Table6[[#This Row],[entity_spawned (AVG)]])*(Table6[[#This Row],[activating_chance]]/100),0)</f>
        <v>50</v>
      </c>
      <c r="AZ11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453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256</v>
      </c>
      <c r="BQ118">
        <v>1</v>
      </c>
      <c r="BR118">
        <v>200</v>
      </c>
      <c r="BS118">
        <v>30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18" s="76">
        <f ca="1">ROUND((Table61011[[#This Row],[XP]]*Table61011[[#This Row],[entity_spawned (AVG)]])*(Table61011[[#This Row],[activating_chance]]/100),0)</f>
        <v>8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524</v>
      </c>
      <c r="CB118">
        <v>1</v>
      </c>
      <c r="CC118" s="76">
        <v>260</v>
      </c>
      <c r="CD118">
        <v>100</v>
      </c>
      <c r="CE118">
        <f ca="1">INDIRECT(ADDRESS(11+(MATCH(RIGHT(Table11[[#This Row],[spawner_sku]],LEN(Table11[[#This Row],[spawner_sku]])-FIND("/",Table11[[#This Row],[spawner_sku]])),Table1[Entity Prefab],0)),10,1,1,"Entities"))</f>
        <v>75</v>
      </c>
      <c r="CF118">
        <f ca="1">ROUND((Table11[[#This Row],[XP]]*Table11[[#This Row],[entity_spawned (AVG)]])*(Table11[[#This Row],[activating_chance]]/100),0)</f>
        <v>75</v>
      </c>
      <c r="CG118" s="73" t="s">
        <v>343</v>
      </c>
      <c r="CI118" t="s">
        <v>255</v>
      </c>
      <c r="CJ118">
        <v>1</v>
      </c>
      <c r="CK118" s="76">
        <v>170</v>
      </c>
      <c r="CL118" s="76">
        <v>100</v>
      </c>
      <c r="CM118">
        <f ca="1">INDIRECT(ADDRESS(11+(MATCH(RIGHT(Table12[[#This Row],[spawner_sku]],LEN(Table12[[#This Row],[spawner_sku]])-FIND("/",Table12[[#This Row],[spawner_sku]])),Table1[Entity Prefab],0)),10,1,1,"Entities"))</f>
        <v>70</v>
      </c>
      <c r="CN118">
        <f ca="1">ROUND((Table12[[#This Row],[XP]]*Table12[[#This Row],[entity_spawned (AVG)]])*(Table12[[#This Row],[activating_chance]]/100),0)</f>
        <v>70</v>
      </c>
      <c r="CO118" s="73" t="s">
        <v>344</v>
      </c>
      <c r="CQ118" t="s">
        <v>396</v>
      </c>
      <c r="CR118">
        <v>3</v>
      </c>
      <c r="CS118" s="76">
        <v>200</v>
      </c>
      <c r="CT118" s="76">
        <v>80</v>
      </c>
      <c r="CU118">
        <f ca="1">INDIRECT(ADDRESS(11+(MATCH(RIGHT(Table13[[#This Row],[spawner_sku]],LEN(Table13[[#This Row],[spawner_sku]])-FIND("/",Table13[[#This Row],[spawner_sku]])),Table1[Entity Prefab],0)),10,1,1,"Entities"))</f>
        <v>50</v>
      </c>
      <c r="CV118">
        <f ca="1">ROUND((Table13[[#This Row],[XP]]*Table13[[#This Row],[entity_spawned (AVG)]])*(Table13[[#This Row],[activating_chance]]/100),0)</f>
        <v>120</v>
      </c>
      <c r="CW118" s="73" t="s">
        <v>343</v>
      </c>
      <c r="CY118" t="s">
        <v>540</v>
      </c>
      <c r="CZ118">
        <v>1</v>
      </c>
      <c r="DA118" s="76">
        <v>220</v>
      </c>
      <c r="DB118" s="76">
        <v>100</v>
      </c>
      <c r="DC118">
        <f ca="1">INDIRECT(ADDRESS(11+(MATCH(RIGHT(Table14[[#This Row],[spawner_sku]],LEN(Table14[[#This Row],[spawner_sku]])-FIND("/",Table14[[#This Row],[spawner_sku]])),Table1[Entity Prefab],0)),10,1,1,"Entities"))</f>
        <v>105</v>
      </c>
      <c r="DD118">
        <f ca="1">ROUND((Table14[[#This Row],[XP]]*Table14[[#This Row],[entity_spawned (AVG)]])*(Table14[[#This Row],[activating_chance]]/100),0)</f>
        <v>105</v>
      </c>
      <c r="DE118" s="73" t="s">
        <v>344</v>
      </c>
      <c r="DG118" t="s">
        <v>337</v>
      </c>
      <c r="DH118">
        <v>1</v>
      </c>
      <c r="DI118" s="76">
        <v>200</v>
      </c>
      <c r="DJ118" s="76">
        <v>100</v>
      </c>
      <c r="DK118" s="115">
        <f ca="1">INDIRECT(ADDRESS(11+(MATCH(RIGHT(Table18[[#This Row],[spawner_sku]],LEN(Table18[[#This Row],[spawner_sku]])-FIND("/",Table18[[#This Row],[spawner_sku]])),Table1[Entity Prefab],0)),10,1,1,"Entities"))</f>
        <v>195</v>
      </c>
      <c r="DL118" s="115">
        <f ca="1">ROUND((Table18[[#This Row],[XP]]*Table18[[#This Row],[entity_spawned (AVG)]])*(Table18[[#This Row],[activating_chance]]/100),0)</f>
        <v>195</v>
      </c>
      <c r="DM118" t="s">
        <v>344</v>
      </c>
      <c r="DO118" t="s">
        <v>234</v>
      </c>
      <c r="DP118">
        <v>1</v>
      </c>
      <c r="DQ118" s="76">
        <v>300</v>
      </c>
      <c r="DR118" s="76">
        <v>100</v>
      </c>
      <c r="DS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18">
        <f ca="1">ROUND((Table1820[[#This Row],[XP]]*Table1820[[#This Row],[entity_spawned (AVG)]])*(Table1820[[#This Row],[activating_chance]]/100),0)</f>
        <v>195</v>
      </c>
      <c r="DU118" t="s">
        <v>344</v>
      </c>
    </row>
    <row r="119" spans="2:125" x14ac:dyDescent="0.25">
      <c r="B119" s="74" t="s">
        <v>229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6">
        <v>1</v>
      </c>
      <c r="J119" s="76">
        <v>1</v>
      </c>
      <c r="K119" s="73" t="b">
        <v>0</v>
      </c>
      <c r="M119" t="s">
        <v>247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6">
        <v>1</v>
      </c>
      <c r="U119" s="76">
        <v>1</v>
      </c>
      <c r="V119" t="b">
        <v>0</v>
      </c>
      <c r="W119" s="73"/>
      <c r="AI119" t="s">
        <v>229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609</v>
      </c>
      <c r="AU119">
        <v>1</v>
      </c>
      <c r="AV119">
        <v>300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50</v>
      </c>
      <c r="AY119" s="76">
        <f ca="1">ROUND((Table6[[#This Row],[XP]]*Table6[[#This Row],[entity_spawned (AVG)]])*(Table6[[#This Row],[activating_chance]]/100),0)</f>
        <v>50</v>
      </c>
      <c r="AZ11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453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448</v>
      </c>
      <c r="BQ119">
        <v>1</v>
      </c>
      <c r="BR119">
        <v>260</v>
      </c>
      <c r="BS119">
        <v>100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75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233</v>
      </c>
      <c r="CB119">
        <v>1</v>
      </c>
      <c r="CC119" s="76">
        <v>250</v>
      </c>
      <c r="CD119">
        <v>100</v>
      </c>
      <c r="CE119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3" t="s">
        <v>344</v>
      </c>
      <c r="CI119" t="s">
        <v>255</v>
      </c>
      <c r="CJ119">
        <v>1</v>
      </c>
      <c r="CK119" s="76">
        <v>170</v>
      </c>
      <c r="CL119" s="76">
        <v>30</v>
      </c>
      <c r="CM119">
        <f ca="1">INDIRECT(ADDRESS(11+(MATCH(RIGHT(Table12[[#This Row],[spawner_sku]],LEN(Table12[[#This Row],[spawner_sku]])-FIND("/",Table12[[#This Row],[spawner_sku]])),Table1[Entity Prefab],0)),10,1,1,"Entities"))</f>
        <v>70</v>
      </c>
      <c r="CN119">
        <f ca="1">ROUND((Table12[[#This Row],[XP]]*Table12[[#This Row],[entity_spawned (AVG)]])*(Table12[[#This Row],[activating_chance]]/100),0)</f>
        <v>21</v>
      </c>
      <c r="CO119" s="73" t="s">
        <v>344</v>
      </c>
      <c r="CQ119" t="s">
        <v>396</v>
      </c>
      <c r="CR119">
        <v>5</v>
      </c>
      <c r="CS119" s="76">
        <v>200</v>
      </c>
      <c r="CT119" s="76">
        <v>100</v>
      </c>
      <c r="CU119">
        <f ca="1">INDIRECT(ADDRESS(11+(MATCH(RIGHT(Table13[[#This Row],[spawner_sku]],LEN(Table13[[#This Row],[spawner_sku]])-FIND("/",Table13[[#This Row],[spawner_sku]])),Table1[Entity Prefab],0)),10,1,1,"Entities"))</f>
        <v>50</v>
      </c>
      <c r="CV119">
        <f ca="1">ROUND((Table13[[#This Row],[XP]]*Table13[[#This Row],[entity_spawned (AVG)]])*(Table13[[#This Row],[activating_chance]]/100),0)</f>
        <v>250</v>
      </c>
      <c r="CW119" s="73" t="s">
        <v>343</v>
      </c>
      <c r="CY119" t="s">
        <v>540</v>
      </c>
      <c r="CZ119">
        <v>1</v>
      </c>
      <c r="DA119" s="76">
        <v>220</v>
      </c>
      <c r="DB119" s="76">
        <v>100</v>
      </c>
      <c r="DC119">
        <f ca="1">INDIRECT(ADDRESS(11+(MATCH(RIGHT(Table14[[#This Row],[spawner_sku]],LEN(Table14[[#This Row],[spawner_sku]])-FIND("/",Table14[[#This Row],[spawner_sku]])),Table1[Entity Prefab],0)),10,1,1,"Entities"))</f>
        <v>105</v>
      </c>
      <c r="DD119">
        <f ca="1">ROUND((Table14[[#This Row],[XP]]*Table14[[#This Row],[entity_spawned (AVG)]])*(Table14[[#This Row],[activating_chance]]/100),0)</f>
        <v>105</v>
      </c>
      <c r="DE119" s="73" t="s">
        <v>344</v>
      </c>
      <c r="DG119" t="s">
        <v>337</v>
      </c>
      <c r="DH119">
        <v>1</v>
      </c>
      <c r="DI119" s="76">
        <v>300</v>
      </c>
      <c r="DJ119" s="76">
        <v>100</v>
      </c>
      <c r="DK119" s="115">
        <f ca="1">INDIRECT(ADDRESS(11+(MATCH(RIGHT(Table18[[#This Row],[spawner_sku]],LEN(Table18[[#This Row],[spawner_sku]])-FIND("/",Table18[[#This Row],[spawner_sku]])),Table1[Entity Prefab],0)),10,1,1,"Entities"))</f>
        <v>195</v>
      </c>
      <c r="DL119" s="115">
        <f ca="1">ROUND((Table18[[#This Row],[XP]]*Table18[[#This Row],[entity_spawned (AVG)]])*(Table18[[#This Row],[activating_chance]]/100),0)</f>
        <v>195</v>
      </c>
      <c r="DM119" t="s">
        <v>344</v>
      </c>
      <c r="DO119" t="s">
        <v>234</v>
      </c>
      <c r="DP119">
        <v>1</v>
      </c>
      <c r="DQ119" s="76">
        <v>300</v>
      </c>
      <c r="DR119" s="76">
        <v>100</v>
      </c>
      <c r="DS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19">
        <f ca="1">ROUND((Table1820[[#This Row],[XP]]*Table1820[[#This Row],[entity_spawned (AVG)]])*(Table1820[[#This Row],[activating_chance]]/100),0)</f>
        <v>195</v>
      </c>
      <c r="DU119" t="s">
        <v>344</v>
      </c>
    </row>
    <row r="120" spans="2:125" x14ac:dyDescent="0.25">
      <c r="B120" s="74" t="s">
        <v>229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6">
        <v>2</v>
      </c>
      <c r="J120" s="76">
        <v>4</v>
      </c>
      <c r="K120" s="73" t="b">
        <v>0</v>
      </c>
      <c r="M120" t="s">
        <v>247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6">
        <v>1</v>
      </c>
      <c r="U120" s="76">
        <v>1</v>
      </c>
      <c r="V120" t="b">
        <v>0</v>
      </c>
      <c r="W120" s="73"/>
      <c r="AI120" t="s">
        <v>229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609</v>
      </c>
      <c r="AU120">
        <v>1</v>
      </c>
      <c r="AV120">
        <v>300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50</v>
      </c>
      <c r="AY120" s="76">
        <f ca="1">ROUND((Table6[[#This Row],[XP]]*Table6[[#This Row],[entity_spawned (AVG)]])*(Table6[[#This Row],[activating_chance]]/100),0)</f>
        <v>50</v>
      </c>
      <c r="AZ12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453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455</v>
      </c>
      <c r="BQ120">
        <v>1</v>
      </c>
      <c r="BR120">
        <v>240</v>
      </c>
      <c r="BS120">
        <v>100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20" s="76">
        <f ca="1">ROUND((Table61011[[#This Row],[XP]]*Table61011[[#This Row],[entity_spawned (AVG)]])*(Table61011[[#This Row],[activating_chance]]/100),0)</f>
        <v>50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 s="76">
        <v>250</v>
      </c>
      <c r="CD120">
        <v>100</v>
      </c>
      <c r="CE120">
        <f ca="1">INDIRECT(ADDRESS(11+(MATCH(RIGHT(Table11[[#This Row],[spawner_sku]],LEN(Table11[[#This Row],[spawner_sku]])-FIND("/",Table11[[#This Row],[spawner_sku]])),Table1[Entity Prefab],0)),10,1,1,"Entities"))</f>
        <v>95</v>
      </c>
      <c r="CF120">
        <f ca="1">ROUND((Table11[[#This Row],[XP]]*Table11[[#This Row],[entity_spawned (AVG)]])*(Table11[[#This Row],[activating_chance]]/100),0)</f>
        <v>95</v>
      </c>
      <c r="CG120" s="73" t="s">
        <v>344</v>
      </c>
      <c r="CI120" t="s">
        <v>255</v>
      </c>
      <c r="CJ120">
        <v>1</v>
      </c>
      <c r="CK120" s="76">
        <v>170</v>
      </c>
      <c r="CL120" s="76">
        <v>100</v>
      </c>
      <c r="CM120">
        <f ca="1">INDIRECT(ADDRESS(11+(MATCH(RIGHT(Table12[[#This Row],[spawner_sku]],LEN(Table12[[#This Row],[spawner_sku]])-FIND("/",Table12[[#This Row],[spawner_sku]])),Table1[Entity Prefab],0)),10,1,1,"Entities"))</f>
        <v>70</v>
      </c>
      <c r="CN120">
        <f ca="1">ROUND((Table12[[#This Row],[XP]]*Table12[[#This Row],[entity_spawned (AVG)]])*(Table12[[#This Row],[activating_chance]]/100),0)</f>
        <v>70</v>
      </c>
      <c r="CO120" s="73" t="s">
        <v>344</v>
      </c>
      <c r="CQ120" t="s">
        <v>396</v>
      </c>
      <c r="CR120">
        <v>3</v>
      </c>
      <c r="CS120" s="76">
        <v>200</v>
      </c>
      <c r="CT120" s="76">
        <v>100</v>
      </c>
      <c r="CU120">
        <f ca="1">INDIRECT(ADDRESS(11+(MATCH(RIGHT(Table13[[#This Row],[spawner_sku]],LEN(Table13[[#This Row],[spawner_sku]])-FIND("/",Table13[[#This Row],[spawner_sku]])),Table1[Entity Prefab],0)),10,1,1,"Entities"))</f>
        <v>50</v>
      </c>
      <c r="CV120">
        <f ca="1">ROUND((Table13[[#This Row],[XP]]*Table13[[#This Row],[entity_spawned (AVG)]])*(Table13[[#This Row],[activating_chance]]/100),0)</f>
        <v>150</v>
      </c>
      <c r="CW120" s="73" t="s">
        <v>343</v>
      </c>
      <c r="CY120" t="s">
        <v>540</v>
      </c>
      <c r="CZ120">
        <v>1</v>
      </c>
      <c r="DA120" s="76">
        <v>220</v>
      </c>
      <c r="DB120" s="76">
        <v>100</v>
      </c>
      <c r="DC120">
        <f ca="1">INDIRECT(ADDRESS(11+(MATCH(RIGHT(Table14[[#This Row],[spawner_sku]],LEN(Table14[[#This Row],[spawner_sku]])-FIND("/",Table14[[#This Row],[spawner_sku]])),Table1[Entity Prefab],0)),10,1,1,"Entities"))</f>
        <v>105</v>
      </c>
      <c r="DD120">
        <f ca="1">ROUND((Table14[[#This Row],[XP]]*Table14[[#This Row],[entity_spawned (AVG)]])*(Table14[[#This Row],[activating_chance]]/100),0)</f>
        <v>105</v>
      </c>
      <c r="DE120" s="73" t="s">
        <v>344</v>
      </c>
      <c r="DG120" t="s">
        <v>337</v>
      </c>
      <c r="DH120">
        <v>1</v>
      </c>
      <c r="DI120" s="76">
        <v>200</v>
      </c>
      <c r="DJ120" s="76">
        <v>100</v>
      </c>
      <c r="DK120" s="115">
        <f ca="1">INDIRECT(ADDRESS(11+(MATCH(RIGHT(Table18[[#This Row],[spawner_sku]],LEN(Table18[[#This Row],[spawner_sku]])-FIND("/",Table18[[#This Row],[spawner_sku]])),Table1[Entity Prefab],0)),10,1,1,"Entities"))</f>
        <v>195</v>
      </c>
      <c r="DL120" s="115">
        <f ca="1">ROUND((Table18[[#This Row],[XP]]*Table18[[#This Row],[entity_spawned (AVG)]])*(Table18[[#This Row],[activating_chance]]/100),0)</f>
        <v>195</v>
      </c>
      <c r="DM120" t="s">
        <v>344</v>
      </c>
      <c r="DO120" t="s">
        <v>337</v>
      </c>
      <c r="DP120">
        <v>1</v>
      </c>
      <c r="DQ120" s="76">
        <v>300</v>
      </c>
      <c r="DR120" s="76">
        <v>100</v>
      </c>
      <c r="DS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20">
        <f ca="1">ROUND((Table1820[[#This Row],[XP]]*Table1820[[#This Row],[entity_spawned (AVG)]])*(Table1820[[#This Row],[activating_chance]]/100),0)</f>
        <v>195</v>
      </c>
      <c r="DU120" t="s">
        <v>344</v>
      </c>
    </row>
    <row r="121" spans="2:125" x14ac:dyDescent="0.25">
      <c r="B121" s="74" t="s">
        <v>229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6">
        <v>1</v>
      </c>
      <c r="J121" s="76">
        <v>1</v>
      </c>
      <c r="K121" s="73" t="b">
        <v>0</v>
      </c>
      <c r="M121" t="s">
        <v>247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6">
        <v>1</v>
      </c>
      <c r="U121" s="76">
        <v>1</v>
      </c>
      <c r="V121" t="b">
        <v>0</v>
      </c>
      <c r="W121" s="73"/>
      <c r="AI121" t="s">
        <v>229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609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453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237</v>
      </c>
      <c r="BQ121">
        <v>1</v>
      </c>
      <c r="BR121">
        <v>200</v>
      </c>
      <c r="BS121">
        <v>100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21" s="76">
        <f ca="1">ROUND((Table61011[[#This Row],[XP]]*Table61011[[#This Row],[entity_spawned (AVG)]])*(Table61011[[#This Row],[activating_chance]]/100),0)</f>
        <v>70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 s="76">
        <v>250</v>
      </c>
      <c r="CD121">
        <v>100</v>
      </c>
      <c r="CE121">
        <f ca="1">INDIRECT(ADDRESS(11+(MATCH(RIGHT(Table11[[#This Row],[spawner_sku]],LEN(Table11[[#This Row],[spawner_sku]])-FIND("/",Table11[[#This Row],[spawner_sku]])),Table1[Entity Prefab],0)),10,1,1,"Entities"))</f>
        <v>95</v>
      </c>
      <c r="CF121">
        <f ca="1">ROUND((Table11[[#This Row],[XP]]*Table11[[#This Row],[entity_spawned (AVG)]])*(Table11[[#This Row],[activating_chance]]/100),0)</f>
        <v>95</v>
      </c>
      <c r="CG121" s="73" t="s">
        <v>344</v>
      </c>
      <c r="CI121" t="s">
        <v>255</v>
      </c>
      <c r="CJ121">
        <v>1</v>
      </c>
      <c r="CK121" s="76">
        <v>170</v>
      </c>
      <c r="CL121" s="76">
        <v>100</v>
      </c>
      <c r="CM121">
        <f ca="1">INDIRECT(ADDRESS(11+(MATCH(RIGHT(Table12[[#This Row],[spawner_sku]],LEN(Table12[[#This Row],[spawner_sku]])-FIND("/",Table12[[#This Row],[spawner_sku]])),Table1[Entity Prefab],0)),10,1,1,"Entities"))</f>
        <v>70</v>
      </c>
      <c r="CN121">
        <f ca="1">ROUND((Table12[[#This Row],[XP]]*Table12[[#This Row],[entity_spawned (AVG)]])*(Table12[[#This Row],[activating_chance]]/100),0)</f>
        <v>70</v>
      </c>
      <c r="CO121" s="73" t="s">
        <v>344</v>
      </c>
      <c r="CQ121" t="s">
        <v>396</v>
      </c>
      <c r="CR121">
        <v>9</v>
      </c>
      <c r="CS121" s="76">
        <v>200</v>
      </c>
      <c r="CT121" s="76">
        <v>30</v>
      </c>
      <c r="CU121">
        <f ca="1">INDIRECT(ADDRESS(11+(MATCH(RIGHT(Table13[[#This Row],[spawner_sku]],LEN(Table13[[#This Row],[spawner_sku]])-FIND("/",Table13[[#This Row],[spawner_sku]])),Table1[Entity Prefab],0)),10,1,1,"Entities"))</f>
        <v>50</v>
      </c>
      <c r="CV121">
        <f ca="1">ROUND((Table13[[#This Row],[XP]]*Table13[[#This Row],[entity_spawned (AVG)]])*(Table13[[#This Row],[activating_chance]]/100),0)</f>
        <v>135</v>
      </c>
      <c r="CW121" s="73" t="s">
        <v>343</v>
      </c>
      <c r="CY121" t="s">
        <v>540</v>
      </c>
      <c r="CZ121">
        <v>1</v>
      </c>
      <c r="DA121" s="76">
        <v>220</v>
      </c>
      <c r="DB121" s="76">
        <v>100</v>
      </c>
      <c r="DC121">
        <f ca="1">INDIRECT(ADDRESS(11+(MATCH(RIGHT(Table14[[#This Row],[spawner_sku]],LEN(Table14[[#This Row],[spawner_sku]])-FIND("/",Table14[[#This Row],[spawner_sku]])),Table1[Entity Prefab],0)),10,1,1,"Entities"))</f>
        <v>105</v>
      </c>
      <c r="DD121">
        <f ca="1">ROUND((Table14[[#This Row],[XP]]*Table14[[#This Row],[entity_spawned (AVG)]])*(Table14[[#This Row],[activating_chance]]/100),0)</f>
        <v>105</v>
      </c>
      <c r="DE121" s="73" t="s">
        <v>344</v>
      </c>
      <c r="DG121" t="s">
        <v>337</v>
      </c>
      <c r="DH121">
        <v>1</v>
      </c>
      <c r="DI121" s="76">
        <v>300</v>
      </c>
      <c r="DJ121" s="76">
        <v>100</v>
      </c>
      <c r="DK121" s="115">
        <f ca="1">INDIRECT(ADDRESS(11+(MATCH(RIGHT(Table18[[#This Row],[spawner_sku]],LEN(Table18[[#This Row],[spawner_sku]])-FIND("/",Table18[[#This Row],[spawner_sku]])),Table1[Entity Prefab],0)),10,1,1,"Entities"))</f>
        <v>195</v>
      </c>
      <c r="DL121" s="115">
        <f ca="1">ROUND((Table18[[#This Row],[XP]]*Table18[[#This Row],[entity_spawned (AVG)]])*(Table18[[#This Row],[activating_chance]]/100),0)</f>
        <v>195</v>
      </c>
      <c r="DM121" t="s">
        <v>344</v>
      </c>
      <c r="DO121" t="s">
        <v>337</v>
      </c>
      <c r="DP121">
        <v>1</v>
      </c>
      <c r="DQ121" s="76">
        <v>300</v>
      </c>
      <c r="DR121" s="76">
        <v>100</v>
      </c>
      <c r="DS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21">
        <f ca="1">ROUND((Table1820[[#This Row],[XP]]*Table1820[[#This Row],[entity_spawned (AVG)]])*(Table1820[[#This Row],[activating_chance]]/100),0)</f>
        <v>195</v>
      </c>
      <c r="DU121" t="s">
        <v>344</v>
      </c>
    </row>
    <row r="122" spans="2:125" x14ac:dyDescent="0.25">
      <c r="B122" s="74" t="s">
        <v>229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6">
        <v>1</v>
      </c>
      <c r="J122" s="76">
        <v>1</v>
      </c>
      <c r="K122" s="73" t="b">
        <v>0</v>
      </c>
      <c r="M122" t="s">
        <v>401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6">
        <v>1</v>
      </c>
      <c r="U122" s="76">
        <v>1</v>
      </c>
      <c r="V122" t="b">
        <v>0</v>
      </c>
      <c r="W122" s="73"/>
      <c r="AI122" t="s">
        <v>229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609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453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229</v>
      </c>
      <c r="BQ122">
        <v>1</v>
      </c>
      <c r="BR122">
        <v>140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22" s="76">
        <f ca="1">ROUND((Table61011[[#This Row],[XP]]*Table61011[[#This Row],[entity_spawned (AVG)]])*(Table61011[[#This Row],[activating_chance]]/100),0)</f>
        <v>25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2" s="73">
        <v>1</v>
      </c>
      <c r="BX122" s="73">
        <v>2</v>
      </c>
      <c r="BY122" s="73" t="b">
        <v>0</v>
      </c>
      <c r="CA122" t="s">
        <v>233</v>
      </c>
      <c r="CB122">
        <v>1</v>
      </c>
      <c r="CC122" s="76">
        <v>250</v>
      </c>
      <c r="CD122">
        <v>100</v>
      </c>
      <c r="CE122">
        <f ca="1">INDIRECT(ADDRESS(11+(MATCH(RIGHT(Table11[[#This Row],[spawner_sku]],LEN(Table11[[#This Row],[spawner_sku]])-FIND("/",Table11[[#This Row],[spawner_sku]])),Table1[Entity Prefab],0)),10,1,1,"Entities"))</f>
        <v>95</v>
      </c>
      <c r="CF122">
        <f ca="1">ROUND((Table11[[#This Row],[XP]]*Table11[[#This Row],[entity_spawned (AVG)]])*(Table11[[#This Row],[activating_chance]]/100),0)</f>
        <v>95</v>
      </c>
      <c r="CG122" s="73" t="s">
        <v>344</v>
      </c>
      <c r="CI122" t="s">
        <v>255</v>
      </c>
      <c r="CJ122">
        <v>1</v>
      </c>
      <c r="CK122" s="76">
        <v>170</v>
      </c>
      <c r="CL122" s="76">
        <v>100</v>
      </c>
      <c r="CM122">
        <f ca="1">INDIRECT(ADDRESS(11+(MATCH(RIGHT(Table12[[#This Row],[spawner_sku]],LEN(Table12[[#This Row],[spawner_sku]])-FIND("/",Table12[[#This Row],[spawner_sku]])),Table1[Entity Prefab],0)),10,1,1,"Entities"))</f>
        <v>70</v>
      </c>
      <c r="CN122">
        <f ca="1">ROUND((Table12[[#This Row],[XP]]*Table12[[#This Row],[entity_spawned (AVG)]])*(Table12[[#This Row],[activating_chance]]/100),0)</f>
        <v>70</v>
      </c>
      <c r="CO122" s="73" t="s">
        <v>344</v>
      </c>
      <c r="CQ122" t="s">
        <v>396</v>
      </c>
      <c r="CR122">
        <v>10</v>
      </c>
      <c r="CS122" s="76">
        <v>200</v>
      </c>
      <c r="CT122" s="76">
        <v>100</v>
      </c>
      <c r="CU122">
        <f ca="1">INDIRECT(ADDRESS(11+(MATCH(RIGHT(Table13[[#This Row],[spawner_sku]],LEN(Table13[[#This Row],[spawner_sku]])-FIND("/",Table13[[#This Row],[spawner_sku]])),Table1[Entity Prefab],0)),10,1,1,"Entities"))</f>
        <v>50</v>
      </c>
      <c r="CV122">
        <f ca="1">ROUND((Table13[[#This Row],[XP]]*Table13[[#This Row],[entity_spawned (AVG)]])*(Table13[[#This Row],[activating_chance]]/100),0)</f>
        <v>500</v>
      </c>
      <c r="CW122" s="73" t="s">
        <v>343</v>
      </c>
      <c r="CY122" t="s">
        <v>540</v>
      </c>
      <c r="CZ122">
        <v>1</v>
      </c>
      <c r="DA122" s="76">
        <v>220</v>
      </c>
      <c r="DB122" s="76">
        <v>100</v>
      </c>
      <c r="DC122">
        <f ca="1">INDIRECT(ADDRESS(11+(MATCH(RIGHT(Table14[[#This Row],[spawner_sku]],LEN(Table14[[#This Row],[spawner_sku]])-FIND("/",Table14[[#This Row],[spawner_sku]])),Table1[Entity Prefab],0)),10,1,1,"Entities"))</f>
        <v>105</v>
      </c>
      <c r="DD122">
        <f ca="1">ROUND((Table14[[#This Row],[XP]]*Table14[[#This Row],[entity_spawned (AVG)]])*(Table14[[#This Row],[activating_chance]]/100),0)</f>
        <v>105</v>
      </c>
      <c r="DE122" s="73" t="s">
        <v>344</v>
      </c>
      <c r="DG122" t="s">
        <v>235</v>
      </c>
      <c r="DH122">
        <v>1</v>
      </c>
      <c r="DI122" s="76">
        <v>240</v>
      </c>
      <c r="DJ122" s="76">
        <v>100</v>
      </c>
      <c r="DK122" s="115">
        <f ca="1">INDIRECT(ADDRESS(11+(MATCH(RIGHT(Table18[[#This Row],[spawner_sku]],LEN(Table18[[#This Row],[spawner_sku]])-FIND("/",Table18[[#This Row],[spawner_sku]])),Table1[Entity Prefab],0)),10,1,1,"Entities"))</f>
        <v>263</v>
      </c>
      <c r="DL122" s="115">
        <f ca="1">ROUND((Table18[[#This Row],[XP]]*Table18[[#This Row],[entity_spawned (AVG)]])*(Table18[[#This Row],[activating_chance]]/100),0)</f>
        <v>263</v>
      </c>
      <c r="DM122" t="s">
        <v>344</v>
      </c>
      <c r="DO122" t="s">
        <v>337</v>
      </c>
      <c r="DP122">
        <v>1</v>
      </c>
      <c r="DQ122" s="76">
        <v>300</v>
      </c>
      <c r="DR122" s="76">
        <v>100</v>
      </c>
      <c r="DS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22">
        <f ca="1">ROUND((Table1820[[#This Row],[XP]]*Table1820[[#This Row],[entity_spawned (AVG)]])*(Table1820[[#This Row],[activating_chance]]/100),0)</f>
        <v>195</v>
      </c>
      <c r="DU122" t="s">
        <v>344</v>
      </c>
    </row>
    <row r="123" spans="2:125" x14ac:dyDescent="0.25">
      <c r="B123" s="74" t="s">
        <v>229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6">
        <v>1</v>
      </c>
      <c r="J123" s="76">
        <v>1</v>
      </c>
      <c r="K123" s="73" t="b">
        <v>0</v>
      </c>
      <c r="M123" t="s">
        <v>401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6">
        <v>1</v>
      </c>
      <c r="U123" s="76">
        <v>1</v>
      </c>
      <c r="V123" t="b">
        <v>0</v>
      </c>
      <c r="W123" s="73"/>
      <c r="AI123" t="s">
        <v>229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609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453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446</v>
      </c>
      <c r="BQ123">
        <v>1</v>
      </c>
      <c r="BR123">
        <v>200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23" s="76">
        <f ca="1">ROUND((Table61011[[#This Row],[XP]]*Table61011[[#This Row],[entity_spawned (AVG)]])*(Table61011[[#This Row],[activating_chance]]/100),0)</f>
        <v>25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 s="76">
        <v>250</v>
      </c>
      <c r="CD123">
        <v>100</v>
      </c>
      <c r="CE123">
        <f ca="1">INDIRECT(ADDRESS(11+(MATCH(RIGHT(Table11[[#This Row],[spawner_sku]],LEN(Table11[[#This Row],[spawner_sku]])-FIND("/",Table11[[#This Row],[spawner_sku]])),Table1[Entity Prefab],0)),10,1,1,"Entities"))</f>
        <v>95</v>
      </c>
      <c r="CF123">
        <f ca="1">ROUND((Table11[[#This Row],[XP]]*Table11[[#This Row],[entity_spawned (AVG)]])*(Table11[[#This Row],[activating_chance]]/100),0)</f>
        <v>95</v>
      </c>
      <c r="CG123" s="73" t="s">
        <v>344</v>
      </c>
      <c r="CI123" t="s">
        <v>255</v>
      </c>
      <c r="CJ123">
        <v>1</v>
      </c>
      <c r="CK123" s="76">
        <v>170</v>
      </c>
      <c r="CL123" s="76">
        <v>100</v>
      </c>
      <c r="CM123">
        <f ca="1">INDIRECT(ADDRESS(11+(MATCH(RIGHT(Table12[[#This Row],[spawner_sku]],LEN(Table12[[#This Row],[spawner_sku]])-FIND("/",Table12[[#This Row],[spawner_sku]])),Table1[Entity Prefab],0)),10,1,1,"Entities"))</f>
        <v>70</v>
      </c>
      <c r="CN123">
        <f ca="1">ROUND((Table12[[#This Row],[XP]]*Table12[[#This Row],[entity_spawned (AVG)]])*(Table12[[#This Row],[activating_chance]]/100),0)</f>
        <v>70</v>
      </c>
      <c r="CO123" s="73" t="s">
        <v>344</v>
      </c>
      <c r="CQ123" t="s">
        <v>396</v>
      </c>
      <c r="CR123">
        <v>3</v>
      </c>
      <c r="CS123" s="76">
        <v>200</v>
      </c>
      <c r="CT123" s="76">
        <v>80</v>
      </c>
      <c r="CU123">
        <f ca="1">INDIRECT(ADDRESS(11+(MATCH(RIGHT(Table13[[#This Row],[spawner_sku]],LEN(Table13[[#This Row],[spawner_sku]])-FIND("/",Table13[[#This Row],[spawner_sku]])),Table1[Entity Prefab],0)),10,1,1,"Entities"))</f>
        <v>50</v>
      </c>
      <c r="CV123">
        <f ca="1">ROUND((Table13[[#This Row],[XP]]*Table13[[#This Row],[entity_spawned (AVG)]])*(Table13[[#This Row],[activating_chance]]/100),0)</f>
        <v>120</v>
      </c>
      <c r="CW123" s="73" t="s">
        <v>343</v>
      </c>
      <c r="CY123" t="s">
        <v>540</v>
      </c>
      <c r="CZ123">
        <v>1</v>
      </c>
      <c r="DA123" s="76">
        <v>220</v>
      </c>
      <c r="DB123" s="76">
        <v>100</v>
      </c>
      <c r="DC123">
        <f ca="1">INDIRECT(ADDRESS(11+(MATCH(RIGHT(Table14[[#This Row],[spawner_sku]],LEN(Table14[[#This Row],[spawner_sku]])-FIND("/",Table14[[#This Row],[spawner_sku]])),Table1[Entity Prefab],0)),10,1,1,"Entities"))</f>
        <v>105</v>
      </c>
      <c r="DD123">
        <f ca="1">ROUND((Table14[[#This Row],[XP]]*Table14[[#This Row],[entity_spawned (AVG)]])*(Table14[[#This Row],[activating_chance]]/100),0)</f>
        <v>105</v>
      </c>
      <c r="DE123" s="73" t="s">
        <v>344</v>
      </c>
      <c r="DG123" t="s">
        <v>235</v>
      </c>
      <c r="DH123">
        <v>1</v>
      </c>
      <c r="DI123" s="76">
        <v>240</v>
      </c>
      <c r="DJ123" s="76">
        <v>100</v>
      </c>
      <c r="DK123" s="115">
        <f ca="1">INDIRECT(ADDRESS(11+(MATCH(RIGHT(Table18[[#This Row],[spawner_sku]],LEN(Table18[[#This Row],[spawner_sku]])-FIND("/",Table18[[#This Row],[spawner_sku]])),Table1[Entity Prefab],0)),10,1,1,"Entities"))</f>
        <v>263</v>
      </c>
      <c r="DL123" s="115">
        <f ca="1">ROUND((Table18[[#This Row],[XP]]*Table18[[#This Row],[entity_spawned (AVG)]])*(Table18[[#This Row],[activating_chance]]/100),0)</f>
        <v>263</v>
      </c>
      <c r="DM123" t="s">
        <v>344</v>
      </c>
      <c r="DO123" t="s">
        <v>235</v>
      </c>
      <c r="DP123">
        <v>1</v>
      </c>
      <c r="DQ123" s="76">
        <v>340</v>
      </c>
      <c r="DR123" s="76">
        <v>100</v>
      </c>
      <c r="DS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23">
        <f ca="1">ROUND((Table1820[[#This Row],[XP]]*Table1820[[#This Row],[entity_spawned (AVG)]])*(Table1820[[#This Row],[activating_chance]]/100),0)</f>
        <v>263</v>
      </c>
      <c r="DU123" t="s">
        <v>344</v>
      </c>
    </row>
    <row r="124" spans="2:125" x14ac:dyDescent="0.25">
      <c r="B124" s="74" t="s">
        <v>229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6">
        <v>5</v>
      </c>
      <c r="J124" s="76">
        <v>8</v>
      </c>
      <c r="K124" s="73" t="b">
        <v>1</v>
      </c>
      <c r="M124" t="s">
        <v>255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6">
        <v>1</v>
      </c>
      <c r="U124" s="76">
        <v>1</v>
      </c>
      <c r="V124" t="b">
        <v>0</v>
      </c>
      <c r="W124" s="73"/>
      <c r="AI124" t="s">
        <v>229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609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453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247</v>
      </c>
      <c r="BQ124">
        <v>1</v>
      </c>
      <c r="BR124">
        <v>500</v>
      </c>
      <c r="BS124">
        <v>75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4" s="76">
        <f ca="1">ROUND((Table61011[[#This Row],[XP]]*Table61011[[#This Row],[entity_spawned (AVG)]])*(Table61011[[#This Row],[activating_chance]]/100),0)</f>
        <v>56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 s="76">
        <v>250</v>
      </c>
      <c r="CD124">
        <v>100</v>
      </c>
      <c r="CE124">
        <f ca="1">INDIRECT(ADDRESS(11+(MATCH(RIGHT(Table11[[#This Row],[spawner_sku]],LEN(Table11[[#This Row],[spawner_sku]])-FIND("/",Table11[[#This Row],[spawner_sku]])),Table1[Entity Prefab],0)),10,1,1,"Entities"))</f>
        <v>95</v>
      </c>
      <c r="CF124">
        <f ca="1">ROUND((Table11[[#This Row],[XP]]*Table11[[#This Row],[entity_spawned (AVG)]])*(Table11[[#This Row],[activating_chance]]/100),0)</f>
        <v>95</v>
      </c>
      <c r="CG124" s="73" t="s">
        <v>344</v>
      </c>
      <c r="CI124" t="s">
        <v>255</v>
      </c>
      <c r="CJ124">
        <v>1</v>
      </c>
      <c r="CK124" s="76">
        <v>170</v>
      </c>
      <c r="CL124" s="76">
        <v>100</v>
      </c>
      <c r="CM124">
        <f ca="1">INDIRECT(ADDRESS(11+(MATCH(RIGHT(Table12[[#This Row],[spawner_sku]],LEN(Table12[[#This Row],[spawner_sku]])-FIND("/",Table12[[#This Row],[spawner_sku]])),Table1[Entity Prefab],0)),10,1,1,"Entities"))</f>
        <v>70</v>
      </c>
      <c r="CN124">
        <f ca="1">ROUND((Table12[[#This Row],[XP]]*Table12[[#This Row],[entity_spawned (AVG)]])*(Table12[[#This Row],[activating_chance]]/100),0)</f>
        <v>70</v>
      </c>
      <c r="CO124" s="73" t="s">
        <v>344</v>
      </c>
      <c r="CQ124" t="s">
        <v>396</v>
      </c>
      <c r="CR124">
        <v>7</v>
      </c>
      <c r="CS124" s="76">
        <v>200</v>
      </c>
      <c r="CT124" s="76">
        <v>100</v>
      </c>
      <c r="CU124">
        <f ca="1">INDIRECT(ADDRESS(11+(MATCH(RIGHT(Table13[[#This Row],[spawner_sku]],LEN(Table13[[#This Row],[spawner_sku]])-FIND("/",Table13[[#This Row],[spawner_sku]])),Table1[Entity Prefab],0)),10,1,1,"Entities"))</f>
        <v>50</v>
      </c>
      <c r="CV124">
        <f ca="1">ROUND((Table13[[#This Row],[XP]]*Table13[[#This Row],[entity_spawned (AVG)]])*(Table13[[#This Row],[activating_chance]]/100),0)</f>
        <v>350</v>
      </c>
      <c r="CW124" s="73" t="s">
        <v>343</v>
      </c>
      <c r="CY124" t="s">
        <v>227</v>
      </c>
      <c r="CZ124">
        <v>1</v>
      </c>
      <c r="DA124" s="76">
        <v>200</v>
      </c>
      <c r="DB124" s="76">
        <v>30</v>
      </c>
      <c r="DC124">
        <f ca="1">INDIRECT(ADDRESS(11+(MATCH(RIGHT(Table14[[#This Row],[spawner_sku]],LEN(Table14[[#This Row],[spawner_sku]])-FIND("/",Table14[[#This Row],[spawner_sku]])),Table1[Entity Prefab],0)),10,1,1,"Entities"))</f>
        <v>55</v>
      </c>
      <c r="DD124">
        <f ca="1">ROUND((Table14[[#This Row],[XP]]*Table14[[#This Row],[entity_spawned (AVG)]])*(Table14[[#This Row],[activating_chance]]/100),0)</f>
        <v>17</v>
      </c>
      <c r="DE124" s="73" t="s">
        <v>344</v>
      </c>
      <c r="DG124" t="s">
        <v>235</v>
      </c>
      <c r="DH124">
        <v>1</v>
      </c>
      <c r="DI124" s="76">
        <v>240</v>
      </c>
      <c r="DJ124" s="76">
        <v>100</v>
      </c>
      <c r="DK124" s="115">
        <f ca="1">INDIRECT(ADDRESS(11+(MATCH(RIGHT(Table18[[#This Row],[spawner_sku]],LEN(Table18[[#This Row],[spawner_sku]])-FIND("/",Table18[[#This Row],[spawner_sku]])),Table1[Entity Prefab],0)),10,1,1,"Entities"))</f>
        <v>263</v>
      </c>
      <c r="DL124" s="115">
        <f ca="1">ROUND((Table18[[#This Row],[XP]]*Table18[[#This Row],[entity_spawned (AVG)]])*(Table18[[#This Row],[activating_chance]]/100),0)</f>
        <v>263</v>
      </c>
      <c r="DM124" t="s">
        <v>344</v>
      </c>
      <c r="DO124" t="s">
        <v>235</v>
      </c>
      <c r="DP124">
        <v>1</v>
      </c>
      <c r="DQ124" s="76">
        <v>340</v>
      </c>
      <c r="DR124" s="76">
        <v>100</v>
      </c>
      <c r="DS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24">
        <f ca="1">ROUND((Table1820[[#This Row],[XP]]*Table1820[[#This Row],[entity_spawned (AVG)]])*(Table1820[[#This Row],[activating_chance]]/100),0)</f>
        <v>263</v>
      </c>
      <c r="DU124" t="s">
        <v>344</v>
      </c>
    </row>
    <row r="125" spans="2:125" x14ac:dyDescent="0.25">
      <c r="B125" s="74" t="s">
        <v>229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6">
        <v>3</v>
      </c>
      <c r="J125" s="76">
        <v>4</v>
      </c>
      <c r="K125" s="73" t="b">
        <v>0</v>
      </c>
      <c r="M125" t="s">
        <v>255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6">
        <v>1</v>
      </c>
      <c r="U125" s="76">
        <v>1</v>
      </c>
      <c r="V125" t="b">
        <v>0</v>
      </c>
      <c r="W125" s="73"/>
      <c r="AI125" t="s">
        <v>229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609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473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229</v>
      </c>
      <c r="BQ125">
        <v>3</v>
      </c>
      <c r="BR125">
        <v>200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25" s="76">
        <f ca="1">ROUND((Table61011[[#This Row],[XP]]*Table61011[[#This Row],[entity_spawned (AVG)]])*(Table61011[[#This Row],[activating_chance]]/100),0)</f>
        <v>75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5" s="73">
        <v>3</v>
      </c>
      <c r="BX125" s="73">
        <v>3</v>
      </c>
      <c r="BY125" s="73" t="b">
        <v>0</v>
      </c>
      <c r="CA125" t="s">
        <v>233</v>
      </c>
      <c r="CB125">
        <v>1</v>
      </c>
      <c r="CC125" s="76">
        <v>250</v>
      </c>
      <c r="CD125">
        <v>100</v>
      </c>
      <c r="CE125">
        <f ca="1">INDIRECT(ADDRESS(11+(MATCH(RIGHT(Table11[[#This Row],[spawner_sku]],LEN(Table11[[#This Row],[spawner_sku]])-FIND("/",Table11[[#This Row],[spawner_sku]])),Table1[Entity Prefab],0)),10,1,1,"Entities"))</f>
        <v>95</v>
      </c>
      <c r="CF125">
        <f ca="1">ROUND((Table11[[#This Row],[XP]]*Table11[[#This Row],[entity_spawned (AVG)]])*(Table11[[#This Row],[activating_chance]]/100),0)</f>
        <v>95</v>
      </c>
      <c r="CG125" s="73" t="s">
        <v>344</v>
      </c>
      <c r="CI125" t="s">
        <v>255</v>
      </c>
      <c r="CJ125">
        <v>1</v>
      </c>
      <c r="CK125" s="76">
        <v>170</v>
      </c>
      <c r="CL125" s="76">
        <v>80</v>
      </c>
      <c r="CM125">
        <f ca="1">INDIRECT(ADDRESS(11+(MATCH(RIGHT(Table12[[#This Row],[spawner_sku]],LEN(Table12[[#This Row],[spawner_sku]])-FIND("/",Table12[[#This Row],[spawner_sku]])),Table1[Entity Prefab],0)),10,1,1,"Entities"))</f>
        <v>70</v>
      </c>
      <c r="CN125">
        <f ca="1">ROUND((Table12[[#This Row],[XP]]*Table12[[#This Row],[entity_spawned (AVG)]])*(Table12[[#This Row],[activating_chance]]/100),0)</f>
        <v>56</v>
      </c>
      <c r="CO125" s="73" t="s">
        <v>344</v>
      </c>
      <c r="CQ125" t="s">
        <v>396</v>
      </c>
      <c r="CR125">
        <v>3</v>
      </c>
      <c r="CS125" s="76">
        <v>200</v>
      </c>
      <c r="CT125" s="76">
        <v>100</v>
      </c>
      <c r="CU125">
        <f ca="1">INDIRECT(ADDRESS(11+(MATCH(RIGHT(Table13[[#This Row],[spawner_sku]],LEN(Table13[[#This Row],[spawner_sku]])-FIND("/",Table13[[#This Row],[spawner_sku]])),Table1[Entity Prefab],0)),10,1,1,"Entities"))</f>
        <v>50</v>
      </c>
      <c r="CV125">
        <f ca="1">ROUND((Table13[[#This Row],[XP]]*Table13[[#This Row],[entity_spawned (AVG)]])*(Table13[[#This Row],[activating_chance]]/100),0)</f>
        <v>150</v>
      </c>
      <c r="CW125" s="73" t="s">
        <v>343</v>
      </c>
      <c r="CY125" t="s">
        <v>227</v>
      </c>
      <c r="CZ125">
        <v>5</v>
      </c>
      <c r="DA125" s="76">
        <v>200</v>
      </c>
      <c r="DB125" s="76">
        <v>100</v>
      </c>
      <c r="DC125">
        <f ca="1">INDIRECT(ADDRESS(11+(MATCH(RIGHT(Table14[[#This Row],[spawner_sku]],LEN(Table14[[#This Row],[spawner_sku]])-FIND("/",Table14[[#This Row],[spawner_sku]])),Table1[Entity Prefab],0)),10,1,1,"Entities"))</f>
        <v>55</v>
      </c>
      <c r="DD125">
        <f ca="1">ROUND((Table14[[#This Row],[XP]]*Table14[[#This Row],[entity_spawned (AVG)]])*(Table14[[#This Row],[activating_chance]]/100),0)</f>
        <v>275</v>
      </c>
      <c r="DE125" s="73" t="s">
        <v>344</v>
      </c>
      <c r="DG125" t="s">
        <v>235</v>
      </c>
      <c r="DH125">
        <v>1</v>
      </c>
      <c r="DI125" s="76">
        <v>240</v>
      </c>
      <c r="DJ125" s="76">
        <v>100</v>
      </c>
      <c r="DK125" s="115">
        <f ca="1">INDIRECT(ADDRESS(11+(MATCH(RIGHT(Table18[[#This Row],[spawner_sku]],LEN(Table18[[#This Row],[spawner_sku]])-FIND("/",Table18[[#This Row],[spawner_sku]])),Table1[Entity Prefab],0)),10,1,1,"Entities"))</f>
        <v>263</v>
      </c>
      <c r="DL125" s="115">
        <f ca="1">ROUND((Table18[[#This Row],[XP]]*Table18[[#This Row],[entity_spawned (AVG)]])*(Table18[[#This Row],[activating_chance]]/100),0)</f>
        <v>263</v>
      </c>
      <c r="DM125" t="s">
        <v>344</v>
      </c>
      <c r="DO125" t="s">
        <v>235</v>
      </c>
      <c r="DP125">
        <v>1</v>
      </c>
      <c r="DQ125" s="76">
        <v>340</v>
      </c>
      <c r="DR125" s="76">
        <v>100</v>
      </c>
      <c r="DS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25">
        <f ca="1">ROUND((Table1820[[#This Row],[XP]]*Table1820[[#This Row],[entity_spawned (AVG)]])*(Table1820[[#This Row],[activating_chance]]/100),0)</f>
        <v>263</v>
      </c>
      <c r="DU125" t="s">
        <v>344</v>
      </c>
    </row>
    <row r="126" spans="2:125" x14ac:dyDescent="0.25">
      <c r="B126" s="74" t="s">
        <v>229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6">
        <v>6</v>
      </c>
      <c r="J126" s="76">
        <v>10</v>
      </c>
      <c r="K126" s="73" t="b">
        <v>1</v>
      </c>
      <c r="M126" t="s">
        <v>255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6">
        <v>1</v>
      </c>
      <c r="U126" s="76">
        <v>1</v>
      </c>
      <c r="V126" t="b">
        <v>0</v>
      </c>
      <c r="W126" s="73"/>
      <c r="AI126" t="s">
        <v>229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609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473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337</v>
      </c>
      <c r="BQ126">
        <v>1</v>
      </c>
      <c r="BR126">
        <v>300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26" s="76">
        <f ca="1">ROUND((Table61011[[#This Row],[XP]]*Table61011[[#This Row],[entity_spawned (AVG)]])*(Table61011[[#This Row],[activating_chance]]/100),0)</f>
        <v>195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233</v>
      </c>
      <c r="CB126">
        <v>1</v>
      </c>
      <c r="CC126" s="76">
        <v>250</v>
      </c>
      <c r="CD126">
        <v>100</v>
      </c>
      <c r="CE126">
        <f ca="1">INDIRECT(ADDRESS(11+(MATCH(RIGHT(Table11[[#This Row],[spawner_sku]],LEN(Table11[[#This Row],[spawner_sku]])-FIND("/",Table11[[#This Row],[spawner_sku]])),Table1[Entity Prefab],0)),10,1,1,"Entities"))</f>
        <v>95</v>
      </c>
      <c r="CF126">
        <f ca="1">ROUND((Table11[[#This Row],[XP]]*Table11[[#This Row],[entity_spawned (AVG)]])*(Table11[[#This Row],[activating_chance]]/100),0)</f>
        <v>95</v>
      </c>
      <c r="CG126" s="73" t="s">
        <v>344</v>
      </c>
      <c r="CI126" t="s">
        <v>384</v>
      </c>
      <c r="CJ126">
        <v>2</v>
      </c>
      <c r="CK126" s="76">
        <v>170</v>
      </c>
      <c r="CL126" s="76">
        <v>100</v>
      </c>
      <c r="CM126">
        <f ca="1">INDIRECT(ADDRESS(11+(MATCH(RIGHT(Table12[[#This Row],[spawner_sku]],LEN(Table12[[#This Row],[spawner_sku]])-FIND("/",Table12[[#This Row],[spawner_sku]])),Table1[Entity Prefab],0)),10,1,1,"Entities"))</f>
        <v>28</v>
      </c>
      <c r="CN126">
        <f ca="1">ROUND((Table12[[#This Row],[XP]]*Table12[[#This Row],[entity_spawned (AVG)]])*(Table12[[#This Row],[activating_chance]]/100),0)</f>
        <v>56</v>
      </c>
      <c r="CO126" s="73" t="s">
        <v>344</v>
      </c>
      <c r="CQ126" t="s">
        <v>244</v>
      </c>
      <c r="CR126">
        <v>1</v>
      </c>
      <c r="CS126" s="76">
        <v>200</v>
      </c>
      <c r="CT126" s="76">
        <v>100</v>
      </c>
      <c r="CU126">
        <f ca="1">INDIRECT(ADDRESS(11+(MATCH(RIGHT(Table13[[#This Row],[spawner_sku]],LEN(Table13[[#This Row],[spawner_sku]])-FIND("/",Table13[[#This Row],[spawner_sku]])),Table1[Entity Prefab],0)),10,1,1,"Entities"))</f>
        <v>28</v>
      </c>
      <c r="CV126">
        <f ca="1">ROUND((Table13[[#This Row],[XP]]*Table13[[#This Row],[entity_spawned (AVG)]])*(Table13[[#This Row],[activating_chance]]/100),0)</f>
        <v>28</v>
      </c>
      <c r="CW126" s="73" t="s">
        <v>343</v>
      </c>
      <c r="CY126" t="s">
        <v>227</v>
      </c>
      <c r="CZ126">
        <v>2</v>
      </c>
      <c r="DA126" s="76">
        <v>200</v>
      </c>
      <c r="DB126" s="76">
        <v>70</v>
      </c>
      <c r="DC126">
        <f ca="1">INDIRECT(ADDRESS(11+(MATCH(RIGHT(Table14[[#This Row],[spawner_sku]],LEN(Table14[[#This Row],[spawner_sku]])-FIND("/",Table14[[#This Row],[spawner_sku]])),Table1[Entity Prefab],0)),10,1,1,"Entities"))</f>
        <v>55</v>
      </c>
      <c r="DD126">
        <f ca="1">ROUND((Table14[[#This Row],[XP]]*Table14[[#This Row],[entity_spawned (AVG)]])*(Table14[[#This Row],[activating_chance]]/100),0)</f>
        <v>77</v>
      </c>
      <c r="DE126" s="73" t="s">
        <v>344</v>
      </c>
      <c r="DG126" t="s">
        <v>235</v>
      </c>
      <c r="DH126">
        <v>1</v>
      </c>
      <c r="DI126" s="76">
        <v>240</v>
      </c>
      <c r="DJ126" s="76">
        <v>100</v>
      </c>
      <c r="DK126" s="115">
        <f ca="1">INDIRECT(ADDRESS(11+(MATCH(RIGHT(Table18[[#This Row],[spawner_sku]],LEN(Table18[[#This Row],[spawner_sku]])-FIND("/",Table18[[#This Row],[spawner_sku]])),Table1[Entity Prefab],0)),10,1,1,"Entities"))</f>
        <v>263</v>
      </c>
      <c r="DL126" s="115">
        <f ca="1">ROUND((Table18[[#This Row],[XP]]*Table18[[#This Row],[entity_spawned (AVG)]])*(Table18[[#This Row],[activating_chance]]/100),0)</f>
        <v>263</v>
      </c>
      <c r="DM126" t="s">
        <v>344</v>
      </c>
      <c r="DO126" t="s">
        <v>235</v>
      </c>
      <c r="DP126">
        <v>1</v>
      </c>
      <c r="DQ126" s="76">
        <v>340</v>
      </c>
      <c r="DR126" s="76">
        <v>100</v>
      </c>
      <c r="DS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26">
        <f ca="1">ROUND((Table1820[[#This Row],[XP]]*Table1820[[#This Row],[entity_spawned (AVG)]])*(Table1820[[#This Row],[activating_chance]]/100),0)</f>
        <v>263</v>
      </c>
      <c r="DU126" t="s">
        <v>344</v>
      </c>
    </row>
    <row r="127" spans="2:125" x14ac:dyDescent="0.25">
      <c r="B127" s="74" t="s">
        <v>229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6">
        <v>1</v>
      </c>
      <c r="J127" s="76">
        <v>1</v>
      </c>
      <c r="K127" s="73" t="b">
        <v>0</v>
      </c>
      <c r="M127" t="s">
        <v>255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6">
        <v>1</v>
      </c>
      <c r="U127" s="76">
        <v>1</v>
      </c>
      <c r="V127" t="b">
        <v>0</v>
      </c>
      <c r="W127" s="73"/>
      <c r="AI127" t="s">
        <v>229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609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446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337</v>
      </c>
      <c r="BQ127">
        <v>1</v>
      </c>
      <c r="BR127">
        <v>300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27" s="76">
        <f ca="1">ROUND((Table61011[[#This Row],[XP]]*Table61011[[#This Row],[entity_spawned (AVG)]])*(Table61011[[#This Row],[activating_chance]]/100),0)</f>
        <v>195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233</v>
      </c>
      <c r="CB127">
        <v>1</v>
      </c>
      <c r="CC127" s="76">
        <v>250</v>
      </c>
      <c r="CD127">
        <v>100</v>
      </c>
      <c r="CE127">
        <f ca="1">INDIRECT(ADDRESS(11+(MATCH(RIGHT(Table11[[#This Row],[spawner_sku]],LEN(Table11[[#This Row],[spawner_sku]])-FIND("/",Table11[[#This Row],[spawner_sku]])),Table1[Entity Prefab],0)),10,1,1,"Entities"))</f>
        <v>95</v>
      </c>
      <c r="CF127">
        <f ca="1">ROUND((Table11[[#This Row],[XP]]*Table11[[#This Row],[entity_spawned (AVG)]])*(Table11[[#This Row],[activating_chance]]/100),0)</f>
        <v>95</v>
      </c>
      <c r="CG127" s="73" t="s">
        <v>344</v>
      </c>
      <c r="CI127" t="s">
        <v>384</v>
      </c>
      <c r="CJ127">
        <v>1</v>
      </c>
      <c r="CK127" s="76">
        <v>170</v>
      </c>
      <c r="CL127" s="76">
        <v>100</v>
      </c>
      <c r="CM127">
        <f ca="1">INDIRECT(ADDRESS(11+(MATCH(RIGHT(Table12[[#This Row],[spawner_sku]],LEN(Table12[[#This Row],[spawner_sku]])-FIND("/",Table12[[#This Row],[spawner_sku]])),Table1[Entity Prefab],0)),10,1,1,"Entities"))</f>
        <v>28</v>
      </c>
      <c r="CN127">
        <f ca="1">ROUND((Table12[[#This Row],[XP]]*Table12[[#This Row],[entity_spawned (AVG)]])*(Table12[[#This Row],[activating_chance]]/100),0)</f>
        <v>28</v>
      </c>
      <c r="CO127" s="73" t="s">
        <v>344</v>
      </c>
      <c r="CQ127" t="s">
        <v>244</v>
      </c>
      <c r="CR127">
        <v>1</v>
      </c>
      <c r="CS127" s="76">
        <v>200</v>
      </c>
      <c r="CT127" s="76">
        <v>100</v>
      </c>
      <c r="CU127">
        <f ca="1">INDIRECT(ADDRESS(11+(MATCH(RIGHT(Table13[[#This Row],[spawner_sku]],LEN(Table13[[#This Row],[spawner_sku]])-FIND("/",Table13[[#This Row],[spawner_sku]])),Table1[Entity Prefab],0)),10,1,1,"Entities"))</f>
        <v>28</v>
      </c>
      <c r="CV127">
        <f ca="1">ROUND((Table13[[#This Row],[XP]]*Table13[[#This Row],[entity_spawned (AVG)]])*(Table13[[#This Row],[activating_chance]]/100),0)</f>
        <v>28</v>
      </c>
      <c r="CW127" s="73" t="s">
        <v>343</v>
      </c>
      <c r="CY127" t="s">
        <v>227</v>
      </c>
      <c r="CZ127">
        <v>1</v>
      </c>
      <c r="DA127" s="76">
        <v>200</v>
      </c>
      <c r="DB127" s="76">
        <v>30</v>
      </c>
      <c r="DC127">
        <f ca="1">INDIRECT(ADDRESS(11+(MATCH(RIGHT(Table14[[#This Row],[spawner_sku]],LEN(Table14[[#This Row],[spawner_sku]])-FIND("/",Table14[[#This Row],[spawner_sku]])),Table1[Entity Prefab],0)),10,1,1,"Entities"))</f>
        <v>55</v>
      </c>
      <c r="DD127">
        <f ca="1">ROUND((Table14[[#This Row],[XP]]*Table14[[#This Row],[entity_spawned (AVG)]])*(Table14[[#This Row],[activating_chance]]/100),0)</f>
        <v>17</v>
      </c>
      <c r="DE127" s="73" t="s">
        <v>344</v>
      </c>
      <c r="DG127" t="s">
        <v>403</v>
      </c>
      <c r="DH127">
        <v>1</v>
      </c>
      <c r="DI127" s="76">
        <v>240</v>
      </c>
      <c r="DJ127" s="76">
        <v>100</v>
      </c>
      <c r="DK127" s="115">
        <f ca="1">INDIRECT(ADDRESS(11+(MATCH(RIGHT(Table18[[#This Row],[spawner_sku]],LEN(Table18[[#This Row],[spawner_sku]])-FIND("/",Table18[[#This Row],[spawner_sku]])),Table1[Entity Prefab],0)),10,1,1,"Entities"))</f>
        <v>263</v>
      </c>
      <c r="DL127" s="115">
        <f ca="1">ROUND((Table18[[#This Row],[XP]]*Table18[[#This Row],[entity_spawned (AVG)]])*(Table18[[#This Row],[activating_chance]]/100),0)</f>
        <v>263</v>
      </c>
      <c r="DM127" t="s">
        <v>344</v>
      </c>
      <c r="DO127" t="s">
        <v>403</v>
      </c>
      <c r="DP127">
        <v>1</v>
      </c>
      <c r="DQ127" s="76">
        <v>340</v>
      </c>
      <c r="DR127" s="76">
        <v>100</v>
      </c>
      <c r="DS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27">
        <f ca="1">ROUND((Table1820[[#This Row],[XP]]*Table1820[[#This Row],[entity_spawned (AVG)]])*(Table1820[[#This Row],[activating_chance]]/100),0)</f>
        <v>263</v>
      </c>
      <c r="DU127" t="s">
        <v>344</v>
      </c>
    </row>
    <row r="128" spans="2:125" x14ac:dyDescent="0.25">
      <c r="B128" s="74" t="s">
        <v>229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6">
        <v>1</v>
      </c>
      <c r="J128" s="76">
        <v>2</v>
      </c>
      <c r="K128" s="73" t="b">
        <v>0</v>
      </c>
      <c r="M128" t="s">
        <v>256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6">
        <v>1</v>
      </c>
      <c r="U128" s="76">
        <v>1</v>
      </c>
      <c r="V128" t="b">
        <v>0</v>
      </c>
      <c r="W128" s="73"/>
      <c r="AI128" t="s">
        <v>229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609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446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338</v>
      </c>
      <c r="BQ128">
        <v>1</v>
      </c>
      <c r="BR128">
        <v>240</v>
      </c>
      <c r="BS128">
        <v>20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28" s="76">
        <f ca="1">ROUND((Table61011[[#This Row],[XP]]*Table61011[[#This Row],[entity_spawned (AVG)]])*(Table61011[[#This Row],[activating_chance]]/100),0)</f>
        <v>10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8" s="73">
        <v>1</v>
      </c>
      <c r="BX128" s="73">
        <v>1</v>
      </c>
      <c r="BY128" s="73" t="b">
        <v>0</v>
      </c>
      <c r="CA128" t="s">
        <v>233</v>
      </c>
      <c r="CB128">
        <v>1</v>
      </c>
      <c r="CC128" s="76">
        <v>250</v>
      </c>
      <c r="CD128">
        <v>100</v>
      </c>
      <c r="CE128">
        <f ca="1">INDIRECT(ADDRESS(11+(MATCH(RIGHT(Table11[[#This Row],[spawner_sku]],LEN(Table11[[#This Row],[spawner_sku]])-FIND("/",Table11[[#This Row],[spawner_sku]])),Table1[Entity Prefab],0)),10,1,1,"Entities"))</f>
        <v>95</v>
      </c>
      <c r="CF128">
        <f ca="1">ROUND((Table11[[#This Row],[XP]]*Table11[[#This Row],[entity_spawned (AVG)]])*(Table11[[#This Row],[activating_chance]]/100),0)</f>
        <v>95</v>
      </c>
      <c r="CG128" s="73" t="s">
        <v>344</v>
      </c>
      <c r="CI128" t="s">
        <v>384</v>
      </c>
      <c r="CJ128">
        <v>2</v>
      </c>
      <c r="CK128" s="76">
        <v>170</v>
      </c>
      <c r="CL128" s="76">
        <v>100</v>
      </c>
      <c r="CM128">
        <f ca="1">INDIRECT(ADDRESS(11+(MATCH(RIGHT(Table12[[#This Row],[spawner_sku]],LEN(Table12[[#This Row],[spawner_sku]])-FIND("/",Table12[[#This Row],[spawner_sku]])),Table1[Entity Prefab],0)),10,1,1,"Entities"))</f>
        <v>28</v>
      </c>
      <c r="CN128">
        <f ca="1">ROUND((Table12[[#This Row],[XP]]*Table12[[#This Row],[entity_spawned (AVG)]])*(Table12[[#This Row],[activating_chance]]/100),0)</f>
        <v>56</v>
      </c>
      <c r="CO128" s="73" t="s">
        <v>344</v>
      </c>
      <c r="CQ128" t="s">
        <v>244</v>
      </c>
      <c r="CR128">
        <v>1</v>
      </c>
      <c r="CS128" s="76">
        <v>200</v>
      </c>
      <c r="CT128" s="76">
        <v>100</v>
      </c>
      <c r="CU128">
        <f ca="1">INDIRECT(ADDRESS(11+(MATCH(RIGHT(Table13[[#This Row],[spawner_sku]],LEN(Table13[[#This Row],[spawner_sku]])-FIND("/",Table13[[#This Row],[spawner_sku]])),Table1[Entity Prefab],0)),10,1,1,"Entities"))</f>
        <v>28</v>
      </c>
      <c r="CV128">
        <f ca="1">ROUND((Table13[[#This Row],[XP]]*Table13[[#This Row],[entity_spawned (AVG)]])*(Table13[[#This Row],[activating_chance]]/100),0)</f>
        <v>28</v>
      </c>
      <c r="CW128" s="73" t="s">
        <v>343</v>
      </c>
      <c r="CY128" t="s">
        <v>227</v>
      </c>
      <c r="CZ128">
        <v>5</v>
      </c>
      <c r="DA128" s="76">
        <v>200</v>
      </c>
      <c r="DB128" s="76">
        <v>70</v>
      </c>
      <c r="DC128">
        <f ca="1">INDIRECT(ADDRESS(11+(MATCH(RIGHT(Table14[[#This Row],[spawner_sku]],LEN(Table14[[#This Row],[spawner_sku]])-FIND("/",Table14[[#This Row],[spawner_sku]])),Table1[Entity Prefab],0)),10,1,1,"Entities"))</f>
        <v>55</v>
      </c>
      <c r="DD128">
        <f ca="1">ROUND((Table14[[#This Row],[XP]]*Table14[[#This Row],[entity_spawned (AVG)]])*(Table14[[#This Row],[activating_chance]]/100),0)</f>
        <v>193</v>
      </c>
      <c r="DE128" s="73" t="s">
        <v>344</v>
      </c>
      <c r="DG128" t="s">
        <v>403</v>
      </c>
      <c r="DH128">
        <v>1</v>
      </c>
      <c r="DI128" s="76">
        <v>340</v>
      </c>
      <c r="DJ128" s="76">
        <v>100</v>
      </c>
      <c r="DK128" s="115">
        <f ca="1">INDIRECT(ADDRESS(11+(MATCH(RIGHT(Table18[[#This Row],[spawner_sku]],LEN(Table18[[#This Row],[spawner_sku]])-FIND("/",Table18[[#This Row],[spawner_sku]])),Table1[Entity Prefab],0)),10,1,1,"Entities"))</f>
        <v>263</v>
      </c>
      <c r="DL128" s="115">
        <f ca="1">ROUND((Table18[[#This Row],[XP]]*Table18[[#This Row],[entity_spawned (AVG)]])*(Table18[[#This Row],[activating_chance]]/100),0)</f>
        <v>263</v>
      </c>
      <c r="DM128" t="s">
        <v>344</v>
      </c>
      <c r="DO128" t="s">
        <v>403</v>
      </c>
      <c r="DP128">
        <v>1</v>
      </c>
      <c r="DQ128" s="76">
        <v>340</v>
      </c>
      <c r="DR128" s="76">
        <v>100</v>
      </c>
      <c r="DS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28">
        <f ca="1">ROUND((Table1820[[#This Row],[XP]]*Table1820[[#This Row],[entity_spawned (AVG)]])*(Table1820[[#This Row],[activating_chance]]/100),0)</f>
        <v>263</v>
      </c>
      <c r="DU128" t="s">
        <v>344</v>
      </c>
    </row>
    <row r="129" spans="2:125" x14ac:dyDescent="0.25">
      <c r="B129" s="74" t="s">
        <v>229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6">
        <v>1</v>
      </c>
      <c r="J129" s="76">
        <v>3</v>
      </c>
      <c r="K129" s="73" t="b">
        <v>0</v>
      </c>
      <c r="M129" t="s">
        <v>256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6">
        <v>1</v>
      </c>
      <c r="U129" s="76">
        <v>1</v>
      </c>
      <c r="V129" t="b">
        <v>0</v>
      </c>
      <c r="W129" s="73"/>
      <c r="AI129" t="s">
        <v>229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609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446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473</v>
      </c>
      <c r="BQ129">
        <v>1</v>
      </c>
      <c r="BR129">
        <v>280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6">
        <f ca="1">ROUND((Table61011[[#This Row],[XP]]*Table61011[[#This Row],[entity_spawned (AVG)]])*(Table61011[[#This Row],[activating_chance]]/100),0)</f>
        <v>143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233</v>
      </c>
      <c r="CB129">
        <v>1</v>
      </c>
      <c r="CC129" s="76">
        <v>250</v>
      </c>
      <c r="CD129">
        <v>100</v>
      </c>
      <c r="CE129">
        <f ca="1">INDIRECT(ADDRESS(11+(MATCH(RIGHT(Table11[[#This Row],[spawner_sku]],LEN(Table11[[#This Row],[spawner_sku]])-FIND("/",Table11[[#This Row],[spawner_sku]])),Table1[Entity Prefab],0)),10,1,1,"Entities"))</f>
        <v>95</v>
      </c>
      <c r="CF129">
        <f ca="1">ROUND((Table11[[#This Row],[XP]]*Table11[[#This Row],[entity_spawned (AVG)]])*(Table11[[#This Row],[activating_chance]]/100),0)</f>
        <v>95</v>
      </c>
      <c r="CG129" s="73" t="s">
        <v>344</v>
      </c>
      <c r="CI129" t="s">
        <v>384</v>
      </c>
      <c r="CJ129">
        <v>1</v>
      </c>
      <c r="CK129" s="76">
        <v>170</v>
      </c>
      <c r="CL129" s="76">
        <v>100</v>
      </c>
      <c r="CM129">
        <f ca="1">INDIRECT(ADDRESS(11+(MATCH(RIGHT(Table12[[#This Row],[spawner_sku]],LEN(Table12[[#This Row],[spawner_sku]])-FIND("/",Table12[[#This Row],[spawner_sku]])),Table1[Entity Prefab],0)),10,1,1,"Entities"))</f>
        <v>28</v>
      </c>
      <c r="CN129">
        <f ca="1">ROUND((Table12[[#This Row],[XP]]*Table12[[#This Row],[entity_spawned (AVG)]])*(Table12[[#This Row],[activating_chance]]/100),0)</f>
        <v>28</v>
      </c>
      <c r="CO129" s="73" t="s">
        <v>344</v>
      </c>
      <c r="CQ129" t="s">
        <v>244</v>
      </c>
      <c r="CR129">
        <v>1</v>
      </c>
      <c r="CS129" s="76">
        <v>200</v>
      </c>
      <c r="CT129" s="76">
        <v>100</v>
      </c>
      <c r="CU129">
        <f ca="1">INDIRECT(ADDRESS(11+(MATCH(RIGHT(Table13[[#This Row],[spawner_sku]],LEN(Table13[[#This Row],[spawner_sku]])-FIND("/",Table13[[#This Row],[spawner_sku]])),Table1[Entity Prefab],0)),10,1,1,"Entities"))</f>
        <v>28</v>
      </c>
      <c r="CV129">
        <f ca="1">ROUND((Table13[[#This Row],[XP]]*Table13[[#This Row],[entity_spawned (AVG)]])*(Table13[[#This Row],[activating_chance]]/100),0)</f>
        <v>28</v>
      </c>
      <c r="CW129" s="73" t="s">
        <v>343</v>
      </c>
      <c r="CY129" t="s">
        <v>227</v>
      </c>
      <c r="CZ129">
        <v>1</v>
      </c>
      <c r="DA129" s="76">
        <v>200</v>
      </c>
      <c r="DB129" s="76">
        <v>100</v>
      </c>
      <c r="DC129">
        <f ca="1">INDIRECT(ADDRESS(11+(MATCH(RIGHT(Table14[[#This Row],[spawner_sku]],LEN(Table14[[#This Row],[spawner_sku]])-FIND("/",Table14[[#This Row],[spawner_sku]])),Table1[Entity Prefab],0)),10,1,1,"Entities"))</f>
        <v>55</v>
      </c>
      <c r="DD129">
        <f ca="1">ROUND((Table14[[#This Row],[XP]]*Table14[[#This Row],[entity_spawned (AVG)]])*(Table14[[#This Row],[activating_chance]]/100),0)</f>
        <v>55</v>
      </c>
      <c r="DE129" s="73" t="s">
        <v>344</v>
      </c>
      <c r="DG129" t="s">
        <v>403</v>
      </c>
      <c r="DH129">
        <v>1</v>
      </c>
      <c r="DI129" s="76">
        <v>340</v>
      </c>
      <c r="DJ129" s="76">
        <v>100</v>
      </c>
      <c r="DK129" s="115">
        <f ca="1">INDIRECT(ADDRESS(11+(MATCH(RIGHT(Table18[[#This Row],[spawner_sku]],LEN(Table18[[#This Row],[spawner_sku]])-FIND("/",Table18[[#This Row],[spawner_sku]])),Table1[Entity Prefab],0)),10,1,1,"Entities"))</f>
        <v>263</v>
      </c>
      <c r="DL129" s="115">
        <f ca="1">ROUND((Table18[[#This Row],[XP]]*Table18[[#This Row],[entity_spawned (AVG)]])*(Table18[[#This Row],[activating_chance]]/100),0)</f>
        <v>263</v>
      </c>
      <c r="DM129" t="s">
        <v>344</v>
      </c>
      <c r="DO129" t="s">
        <v>403</v>
      </c>
      <c r="DP129">
        <v>1</v>
      </c>
      <c r="DQ129" s="76">
        <v>340</v>
      </c>
      <c r="DR129" s="76">
        <v>100</v>
      </c>
      <c r="DS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29">
        <f ca="1">ROUND((Table1820[[#This Row],[XP]]*Table1820[[#This Row],[entity_spawned (AVG)]])*(Table1820[[#This Row],[activating_chance]]/100),0)</f>
        <v>263</v>
      </c>
      <c r="DU129" t="s">
        <v>344</v>
      </c>
    </row>
    <row r="130" spans="2:125" x14ac:dyDescent="0.25">
      <c r="B130" s="74" t="s">
        <v>229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6">
        <v>1</v>
      </c>
      <c r="J130" s="76">
        <v>2</v>
      </c>
      <c r="K130" s="73" t="b">
        <v>0</v>
      </c>
      <c r="M130" t="s">
        <v>256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6">
        <v>1</v>
      </c>
      <c r="U130" s="76">
        <v>1</v>
      </c>
      <c r="V130" t="b">
        <v>0</v>
      </c>
      <c r="W130" s="73"/>
      <c r="AI130" t="s">
        <v>229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609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446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256</v>
      </c>
      <c r="BQ130">
        <v>1</v>
      </c>
      <c r="BR130">
        <v>180</v>
      </c>
      <c r="BS130">
        <v>80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30" s="76">
        <f ca="1">ROUND((Table61011[[#This Row],[XP]]*Table61011[[#This Row],[entity_spawned (AVG)]])*(Table61011[[#This Row],[activating_chance]]/100),0)</f>
        <v>20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0" s="73">
        <v>1</v>
      </c>
      <c r="BX130" s="73">
        <v>1</v>
      </c>
      <c r="BY130" s="73" t="b">
        <v>0</v>
      </c>
      <c r="CA130" t="s">
        <v>233</v>
      </c>
      <c r="CB130">
        <v>1</v>
      </c>
      <c r="CC130" s="76">
        <v>250</v>
      </c>
      <c r="CD130">
        <v>100</v>
      </c>
      <c r="CE130">
        <f ca="1">INDIRECT(ADDRESS(11+(MATCH(RIGHT(Table11[[#This Row],[spawner_sku]],LEN(Table11[[#This Row],[spawner_sku]])-FIND("/",Table11[[#This Row],[spawner_sku]])),Table1[Entity Prefab],0)),10,1,1,"Entities"))</f>
        <v>95</v>
      </c>
      <c r="CF130">
        <f ca="1">ROUND((Table11[[#This Row],[XP]]*Table11[[#This Row],[entity_spawned (AVG)]])*(Table11[[#This Row],[activating_chance]]/100),0)</f>
        <v>95</v>
      </c>
      <c r="CG130" s="73" t="s">
        <v>344</v>
      </c>
      <c r="CI130" t="s">
        <v>384</v>
      </c>
      <c r="CJ130">
        <v>1</v>
      </c>
      <c r="CK130" s="76">
        <v>170</v>
      </c>
      <c r="CL130" s="76">
        <v>100</v>
      </c>
      <c r="CM130">
        <f ca="1">INDIRECT(ADDRESS(11+(MATCH(RIGHT(Table12[[#This Row],[spawner_sku]],LEN(Table12[[#This Row],[spawner_sku]])-FIND("/",Table12[[#This Row],[spawner_sku]])),Table1[Entity Prefab],0)),10,1,1,"Entities"))</f>
        <v>28</v>
      </c>
      <c r="CN130">
        <f ca="1">ROUND((Table12[[#This Row],[XP]]*Table12[[#This Row],[entity_spawned (AVG)]])*(Table12[[#This Row],[activating_chance]]/100),0)</f>
        <v>28</v>
      </c>
      <c r="CO130" s="73" t="s">
        <v>344</v>
      </c>
      <c r="CQ130" t="s">
        <v>244</v>
      </c>
      <c r="CR130">
        <v>1</v>
      </c>
      <c r="CS130" s="76">
        <v>200</v>
      </c>
      <c r="CT130" s="76">
        <v>100</v>
      </c>
      <c r="CU130">
        <f ca="1">INDIRECT(ADDRESS(11+(MATCH(RIGHT(Table13[[#This Row],[spawner_sku]],LEN(Table13[[#This Row],[spawner_sku]])-FIND("/",Table13[[#This Row],[spawner_sku]])),Table1[Entity Prefab],0)),10,1,1,"Entities"))</f>
        <v>28</v>
      </c>
      <c r="CV130">
        <f ca="1">ROUND((Table13[[#This Row],[XP]]*Table13[[#This Row],[entity_spawned (AVG)]])*(Table13[[#This Row],[activating_chance]]/100),0)</f>
        <v>28</v>
      </c>
      <c r="CW130" s="73" t="s">
        <v>343</v>
      </c>
      <c r="CY130" t="s">
        <v>227</v>
      </c>
      <c r="CZ130">
        <v>1</v>
      </c>
      <c r="DA130" s="76">
        <v>200</v>
      </c>
      <c r="DB130" s="76">
        <v>30</v>
      </c>
      <c r="DC130">
        <f ca="1">INDIRECT(ADDRESS(11+(MATCH(RIGHT(Table14[[#This Row],[spawner_sku]],LEN(Table14[[#This Row],[spawner_sku]])-FIND("/",Table14[[#This Row],[spawner_sku]])),Table1[Entity Prefab],0)),10,1,1,"Entities"))</f>
        <v>55</v>
      </c>
      <c r="DD130">
        <f ca="1">ROUND((Table14[[#This Row],[XP]]*Table14[[#This Row],[entity_spawned (AVG)]])*(Table14[[#This Row],[activating_chance]]/100),0)</f>
        <v>17</v>
      </c>
      <c r="DE130" s="73" t="s">
        <v>344</v>
      </c>
      <c r="DG130" t="s">
        <v>403</v>
      </c>
      <c r="DH130">
        <v>1</v>
      </c>
      <c r="DI130" s="76">
        <v>240</v>
      </c>
      <c r="DJ130" s="76">
        <v>100</v>
      </c>
      <c r="DK130" s="115">
        <f ca="1">INDIRECT(ADDRESS(11+(MATCH(RIGHT(Table18[[#This Row],[spawner_sku]],LEN(Table18[[#This Row],[spawner_sku]])-FIND("/",Table18[[#This Row],[spawner_sku]])),Table1[Entity Prefab],0)),10,1,1,"Entities"))</f>
        <v>263</v>
      </c>
      <c r="DL130" s="115">
        <f ca="1">ROUND((Table18[[#This Row],[XP]]*Table18[[#This Row],[entity_spawned (AVG)]])*(Table18[[#This Row],[activating_chance]]/100),0)</f>
        <v>263</v>
      </c>
      <c r="DM130" t="s">
        <v>344</v>
      </c>
      <c r="DO130" t="s">
        <v>403</v>
      </c>
      <c r="DP130">
        <v>1</v>
      </c>
      <c r="DQ130" s="76">
        <v>340</v>
      </c>
      <c r="DR130" s="76">
        <v>100</v>
      </c>
      <c r="DS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30">
        <f ca="1">ROUND((Table1820[[#This Row],[XP]]*Table1820[[#This Row],[entity_spawned (AVG)]])*(Table1820[[#This Row],[activating_chance]]/100),0)</f>
        <v>263</v>
      </c>
      <c r="DU130" t="s">
        <v>344</v>
      </c>
    </row>
    <row r="131" spans="2:125" x14ac:dyDescent="0.25">
      <c r="B131" s="74" t="s">
        <v>229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6">
        <v>1</v>
      </c>
      <c r="J131" s="76">
        <v>1</v>
      </c>
      <c r="K131" s="73" t="b">
        <v>0</v>
      </c>
      <c r="M131" t="s">
        <v>256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6">
        <v>1</v>
      </c>
      <c r="U131" s="76">
        <v>1</v>
      </c>
      <c r="V131" t="b">
        <v>0</v>
      </c>
      <c r="W131" s="73"/>
      <c r="AI131" t="s">
        <v>229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609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446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401</v>
      </c>
      <c r="BQ131">
        <v>1</v>
      </c>
      <c r="BR131">
        <v>280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31" s="76">
        <f ca="1">ROUND((Table61011[[#This Row],[XP]]*Table61011[[#This Row],[entity_spawned (AVG)]])*(Table61011[[#This Row],[activating_chance]]/100),0)</f>
        <v>75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233</v>
      </c>
      <c r="CB131">
        <v>1</v>
      </c>
      <c r="CC131" s="76">
        <v>250</v>
      </c>
      <c r="CD131">
        <v>100</v>
      </c>
      <c r="CE131">
        <f ca="1">INDIRECT(ADDRESS(11+(MATCH(RIGHT(Table11[[#This Row],[spawner_sku]],LEN(Table11[[#This Row],[spawner_sku]])-FIND("/",Table11[[#This Row],[spawner_sku]])),Table1[Entity Prefab],0)),10,1,1,"Entities"))</f>
        <v>95</v>
      </c>
      <c r="CF131">
        <f ca="1">ROUND((Table11[[#This Row],[XP]]*Table11[[#This Row],[entity_spawned (AVG)]])*(Table11[[#This Row],[activating_chance]]/100),0)</f>
        <v>95</v>
      </c>
      <c r="CG131" s="73" t="s">
        <v>344</v>
      </c>
      <c r="CI131" t="s">
        <v>384</v>
      </c>
      <c r="CJ131">
        <v>2</v>
      </c>
      <c r="CK131" s="76">
        <v>170</v>
      </c>
      <c r="CL131" s="76">
        <v>100</v>
      </c>
      <c r="CM131">
        <f ca="1">INDIRECT(ADDRESS(11+(MATCH(RIGHT(Table12[[#This Row],[spawner_sku]],LEN(Table12[[#This Row],[spawner_sku]])-FIND("/",Table12[[#This Row],[spawner_sku]])),Table1[Entity Prefab],0)),10,1,1,"Entities"))</f>
        <v>28</v>
      </c>
      <c r="CN131">
        <f ca="1">ROUND((Table12[[#This Row],[XP]]*Table12[[#This Row],[entity_spawned (AVG)]])*(Table12[[#This Row],[activating_chance]]/100),0)</f>
        <v>56</v>
      </c>
      <c r="CO131" s="73" t="s">
        <v>344</v>
      </c>
      <c r="CQ131" t="s">
        <v>244</v>
      </c>
      <c r="CR131">
        <v>1</v>
      </c>
      <c r="CS131" s="76">
        <v>200</v>
      </c>
      <c r="CT131" s="76">
        <v>100</v>
      </c>
      <c r="CU131">
        <f ca="1">INDIRECT(ADDRESS(11+(MATCH(RIGHT(Table13[[#This Row],[spawner_sku]],LEN(Table13[[#This Row],[spawner_sku]])-FIND("/",Table13[[#This Row],[spawner_sku]])),Table1[Entity Prefab],0)),10,1,1,"Entities"))</f>
        <v>28</v>
      </c>
      <c r="CV131">
        <f ca="1">ROUND((Table13[[#This Row],[XP]]*Table13[[#This Row],[entity_spawned (AVG)]])*(Table13[[#This Row],[activating_chance]]/100),0)</f>
        <v>28</v>
      </c>
      <c r="CW131" s="73" t="s">
        <v>343</v>
      </c>
      <c r="CY131" t="s">
        <v>227</v>
      </c>
      <c r="CZ131">
        <v>1</v>
      </c>
      <c r="DA131" s="76">
        <v>200</v>
      </c>
      <c r="DB131" s="76">
        <v>30</v>
      </c>
      <c r="DC131">
        <f ca="1">INDIRECT(ADDRESS(11+(MATCH(RIGHT(Table14[[#This Row],[spawner_sku]],LEN(Table14[[#This Row],[spawner_sku]])-FIND("/",Table14[[#This Row],[spawner_sku]])),Table1[Entity Prefab],0)),10,1,1,"Entities"))</f>
        <v>55</v>
      </c>
      <c r="DD131">
        <f ca="1">ROUND((Table14[[#This Row],[XP]]*Table14[[#This Row],[entity_spawned (AVG)]])*(Table14[[#This Row],[activating_chance]]/100),0)</f>
        <v>17</v>
      </c>
      <c r="DE131" s="73" t="s">
        <v>344</v>
      </c>
      <c r="DG131" t="s">
        <v>403</v>
      </c>
      <c r="DH131">
        <v>1</v>
      </c>
      <c r="DI131" s="76">
        <v>340</v>
      </c>
      <c r="DJ131" s="76">
        <v>100</v>
      </c>
      <c r="DK131" s="115">
        <f ca="1">INDIRECT(ADDRESS(11+(MATCH(RIGHT(Table18[[#This Row],[spawner_sku]],LEN(Table18[[#This Row],[spawner_sku]])-FIND("/",Table18[[#This Row],[spawner_sku]])),Table1[Entity Prefab],0)),10,1,1,"Entities"))</f>
        <v>263</v>
      </c>
      <c r="DL131" s="115">
        <f ca="1">ROUND((Table18[[#This Row],[XP]]*Table18[[#This Row],[entity_spawned (AVG)]])*(Table18[[#This Row],[activating_chance]]/100),0)</f>
        <v>263</v>
      </c>
      <c r="DM131" t="s">
        <v>344</v>
      </c>
      <c r="DO131" t="s">
        <v>403</v>
      </c>
      <c r="DP131">
        <v>1</v>
      </c>
      <c r="DQ131" s="76">
        <v>340</v>
      </c>
      <c r="DR131" s="76">
        <v>100</v>
      </c>
      <c r="DS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31">
        <f ca="1">ROUND((Table1820[[#This Row],[XP]]*Table1820[[#This Row],[entity_spawned (AVG)]])*(Table1820[[#This Row],[activating_chance]]/100),0)</f>
        <v>263</v>
      </c>
      <c r="DU131" t="s">
        <v>344</v>
      </c>
    </row>
    <row r="132" spans="2:125" x14ac:dyDescent="0.25">
      <c r="B132" s="74" t="s">
        <v>229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6">
        <v>1</v>
      </c>
      <c r="J132" s="76">
        <v>2</v>
      </c>
      <c r="K132" s="73" t="b">
        <v>0</v>
      </c>
      <c r="M132" t="s">
        <v>256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6">
        <v>1</v>
      </c>
      <c r="U132" s="76">
        <v>1</v>
      </c>
      <c r="V132" t="b">
        <v>0</v>
      </c>
      <c r="W132" s="73"/>
      <c r="AI132" t="s">
        <v>229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610</v>
      </c>
      <c r="AU132">
        <v>1</v>
      </c>
      <c r="AV132">
        <v>280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446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229</v>
      </c>
      <c r="BQ132">
        <v>5</v>
      </c>
      <c r="BR132">
        <v>220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32" s="76">
        <f ca="1">ROUND((Table61011[[#This Row],[XP]]*Table61011[[#This Row],[entity_spawned (AVG)]])*(Table61011[[#This Row],[activating_chance]]/100),0)</f>
        <v>125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2" s="73">
        <v>5</v>
      </c>
      <c r="BX132" s="73">
        <v>5</v>
      </c>
      <c r="BY132" s="73" t="b">
        <v>1</v>
      </c>
      <c r="CA132" t="s">
        <v>233</v>
      </c>
      <c r="CB132">
        <v>1</v>
      </c>
      <c r="CC132" s="76">
        <v>250</v>
      </c>
      <c r="CD132">
        <v>100</v>
      </c>
      <c r="CE132">
        <f ca="1">INDIRECT(ADDRESS(11+(MATCH(RIGHT(Table11[[#This Row],[spawner_sku]],LEN(Table11[[#This Row],[spawner_sku]])-FIND("/",Table11[[#This Row],[spawner_sku]])),Table1[Entity Prefab],0)),10,1,1,"Entities"))</f>
        <v>95</v>
      </c>
      <c r="CF132">
        <f ca="1">ROUND((Table11[[#This Row],[XP]]*Table11[[#This Row],[entity_spawned (AVG)]])*(Table11[[#This Row],[activating_chance]]/100),0)</f>
        <v>95</v>
      </c>
      <c r="CG132" s="73" t="s">
        <v>344</v>
      </c>
      <c r="CI132" t="s">
        <v>256</v>
      </c>
      <c r="CJ132">
        <v>1</v>
      </c>
      <c r="CK132" s="76">
        <v>150</v>
      </c>
      <c r="CL132" s="76">
        <v>100</v>
      </c>
      <c r="CM132">
        <f ca="1">INDIRECT(ADDRESS(11+(MATCH(RIGHT(Table12[[#This Row],[spawner_sku]],LEN(Table12[[#This Row],[spawner_sku]])-FIND("/",Table12[[#This Row],[spawner_sku]])),Table1[Entity Prefab],0)),10,1,1,"Entities"))</f>
        <v>25</v>
      </c>
      <c r="CN132">
        <f ca="1">ROUND((Table12[[#This Row],[XP]]*Table12[[#This Row],[entity_spawned (AVG)]])*(Table12[[#This Row],[activating_chance]]/100),0)</f>
        <v>25</v>
      </c>
      <c r="CO132" s="73" t="s">
        <v>343</v>
      </c>
      <c r="CQ132" t="s">
        <v>391</v>
      </c>
      <c r="CR132">
        <v>1</v>
      </c>
      <c r="CS132" s="76">
        <v>200</v>
      </c>
      <c r="CT132" s="76">
        <v>100</v>
      </c>
      <c r="CU132">
        <f ca="1">INDIRECT(ADDRESS(11+(MATCH(RIGHT(Table13[[#This Row],[spawner_sku]],LEN(Table13[[#This Row],[spawner_sku]])-FIND("/",Table13[[#This Row],[spawner_sku]])),Table1[Entity Prefab],0)),10,1,1,"Entities"))</f>
        <v>75</v>
      </c>
      <c r="CV132">
        <f ca="1">ROUND((Table13[[#This Row],[XP]]*Table13[[#This Row],[entity_spawned (AVG)]])*(Table13[[#This Row],[activating_chance]]/100),0)</f>
        <v>75</v>
      </c>
      <c r="CW132" s="73" t="s">
        <v>344</v>
      </c>
      <c r="CY132" t="s">
        <v>227</v>
      </c>
      <c r="CZ132">
        <v>1</v>
      </c>
      <c r="DA132" s="76">
        <v>200</v>
      </c>
      <c r="DB132" s="76">
        <v>100</v>
      </c>
      <c r="DC132">
        <f ca="1">INDIRECT(ADDRESS(11+(MATCH(RIGHT(Table14[[#This Row],[spawner_sku]],LEN(Table14[[#This Row],[spawner_sku]])-FIND("/",Table14[[#This Row],[spawner_sku]])),Table1[Entity Prefab],0)),10,1,1,"Entities"))</f>
        <v>55</v>
      </c>
      <c r="DD132">
        <f ca="1">ROUND((Table14[[#This Row],[XP]]*Table14[[#This Row],[entity_spawned (AVG)]])*(Table14[[#This Row],[activating_chance]]/100),0)</f>
        <v>55</v>
      </c>
      <c r="DE132" s="73" t="s">
        <v>344</v>
      </c>
      <c r="DG132" t="s">
        <v>403</v>
      </c>
      <c r="DH132">
        <v>1</v>
      </c>
      <c r="DI132" s="76">
        <v>340</v>
      </c>
      <c r="DJ132" s="76">
        <v>100</v>
      </c>
      <c r="DK132" s="115">
        <f ca="1">INDIRECT(ADDRESS(11+(MATCH(RIGHT(Table18[[#This Row],[spawner_sku]],LEN(Table18[[#This Row],[spawner_sku]])-FIND("/",Table18[[#This Row],[spawner_sku]])),Table1[Entity Prefab],0)),10,1,1,"Entities"))</f>
        <v>263</v>
      </c>
      <c r="DL132" s="115">
        <f ca="1">ROUND((Table18[[#This Row],[XP]]*Table18[[#This Row],[entity_spawned (AVG)]])*(Table18[[#This Row],[activating_chance]]/100),0)</f>
        <v>263</v>
      </c>
      <c r="DM132" t="s">
        <v>344</v>
      </c>
      <c r="DO132" t="s">
        <v>403</v>
      </c>
      <c r="DP132">
        <v>1</v>
      </c>
      <c r="DQ132" s="76">
        <v>340</v>
      </c>
      <c r="DR132" s="76">
        <v>100</v>
      </c>
      <c r="DS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32">
        <f ca="1">ROUND((Table1820[[#This Row],[XP]]*Table1820[[#This Row],[entity_spawned (AVG)]])*(Table1820[[#This Row],[activating_chance]]/100),0)</f>
        <v>263</v>
      </c>
      <c r="DU132" t="s">
        <v>344</v>
      </c>
    </row>
    <row r="133" spans="2:125" x14ac:dyDescent="0.25">
      <c r="B133" s="74" t="s">
        <v>229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6">
        <v>1</v>
      </c>
      <c r="J133" s="76">
        <v>1</v>
      </c>
      <c r="K133" s="73" t="b">
        <v>0</v>
      </c>
      <c r="M133" t="s">
        <v>256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6">
        <v>1</v>
      </c>
      <c r="U133" s="76">
        <v>1</v>
      </c>
      <c r="V133" t="b">
        <v>0</v>
      </c>
      <c r="W133" s="73"/>
      <c r="AI133" t="s">
        <v>229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610</v>
      </c>
      <c r="AU133">
        <v>1</v>
      </c>
      <c r="AV133">
        <v>280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446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609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33" s="76">
        <f ca="1">ROUND((Table61011[[#This Row],[XP]]*Table61011[[#This Row],[entity_spawned (AVG)]])*(Table61011[[#This Row],[activating_chance]]/100),0)</f>
        <v>50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233</v>
      </c>
      <c r="CB133">
        <v>1</v>
      </c>
      <c r="CC133" s="76">
        <v>250</v>
      </c>
      <c r="CD133">
        <v>100</v>
      </c>
      <c r="CE133">
        <f ca="1">INDIRECT(ADDRESS(11+(MATCH(RIGHT(Table11[[#This Row],[spawner_sku]],LEN(Table11[[#This Row],[spawner_sku]])-FIND("/",Table11[[#This Row],[spawner_sku]])),Table1[Entity Prefab],0)),10,1,1,"Entities"))</f>
        <v>95</v>
      </c>
      <c r="CF133">
        <f ca="1">ROUND((Table11[[#This Row],[XP]]*Table11[[#This Row],[entity_spawned (AVG)]])*(Table11[[#This Row],[activating_chance]]/100),0)</f>
        <v>95</v>
      </c>
      <c r="CG133" s="73" t="s">
        <v>344</v>
      </c>
      <c r="CI133" t="s">
        <v>256</v>
      </c>
      <c r="CJ133">
        <v>1</v>
      </c>
      <c r="CK133" s="76">
        <v>150</v>
      </c>
      <c r="CL133" s="76">
        <v>30</v>
      </c>
      <c r="CM133">
        <f ca="1">INDIRECT(ADDRESS(11+(MATCH(RIGHT(Table12[[#This Row],[spawner_sku]],LEN(Table12[[#This Row],[spawner_sku]])-FIND("/",Table12[[#This Row],[spawner_sku]])),Table1[Entity Prefab],0)),10,1,1,"Entities"))</f>
        <v>25</v>
      </c>
      <c r="CN133">
        <f ca="1">ROUND((Table12[[#This Row],[XP]]*Table12[[#This Row],[entity_spawned (AVG)]])*(Table12[[#This Row],[activating_chance]]/100),0)</f>
        <v>8</v>
      </c>
      <c r="CO133" s="73" t="s">
        <v>343</v>
      </c>
      <c r="CQ133" t="s">
        <v>391</v>
      </c>
      <c r="CR133">
        <v>1</v>
      </c>
      <c r="CS133" s="76">
        <v>200</v>
      </c>
      <c r="CT133" s="76">
        <v>80</v>
      </c>
      <c r="CU133">
        <f ca="1">INDIRECT(ADDRESS(11+(MATCH(RIGHT(Table13[[#This Row],[spawner_sku]],LEN(Table13[[#This Row],[spawner_sku]])-FIND("/",Table13[[#This Row],[spawner_sku]])),Table1[Entity Prefab],0)),10,1,1,"Entities"))</f>
        <v>75</v>
      </c>
      <c r="CV133">
        <f ca="1">ROUND((Table13[[#This Row],[XP]]*Table13[[#This Row],[entity_spawned (AVG)]])*(Table13[[#This Row],[activating_chance]]/100),0)</f>
        <v>60</v>
      </c>
      <c r="CW133" s="73" t="s">
        <v>344</v>
      </c>
      <c r="CY133" t="s">
        <v>227</v>
      </c>
      <c r="CZ133">
        <v>2</v>
      </c>
      <c r="DA133" s="76">
        <v>200</v>
      </c>
      <c r="DB133" s="76">
        <v>70</v>
      </c>
      <c r="DC133">
        <f ca="1">INDIRECT(ADDRESS(11+(MATCH(RIGHT(Table14[[#This Row],[spawner_sku]],LEN(Table14[[#This Row],[spawner_sku]])-FIND("/",Table14[[#This Row],[spawner_sku]])),Table1[Entity Prefab],0)),10,1,1,"Entities"))</f>
        <v>55</v>
      </c>
      <c r="DD133">
        <f ca="1">ROUND((Table14[[#This Row],[XP]]*Table14[[#This Row],[entity_spawned (AVG)]])*(Table14[[#This Row],[activating_chance]]/100),0)</f>
        <v>77</v>
      </c>
      <c r="DE133" s="73" t="s">
        <v>344</v>
      </c>
      <c r="DG133" t="s">
        <v>403</v>
      </c>
      <c r="DH133">
        <v>1</v>
      </c>
      <c r="DI133" s="76">
        <v>340</v>
      </c>
      <c r="DJ133" s="76">
        <v>100</v>
      </c>
      <c r="DK133" s="115">
        <f ca="1">INDIRECT(ADDRESS(11+(MATCH(RIGHT(Table18[[#This Row],[spawner_sku]],LEN(Table18[[#This Row],[spawner_sku]])-FIND("/",Table18[[#This Row],[spawner_sku]])),Table1[Entity Prefab],0)),10,1,1,"Entities"))</f>
        <v>263</v>
      </c>
      <c r="DL133" s="115">
        <f ca="1">ROUND((Table18[[#This Row],[XP]]*Table18[[#This Row],[entity_spawned (AVG)]])*(Table18[[#This Row],[activating_chance]]/100),0)</f>
        <v>263</v>
      </c>
      <c r="DM133" t="s">
        <v>344</v>
      </c>
      <c r="DO133" t="s">
        <v>403</v>
      </c>
      <c r="DP133">
        <v>1</v>
      </c>
      <c r="DQ133" s="76">
        <v>340</v>
      </c>
      <c r="DR133" s="76">
        <v>100</v>
      </c>
      <c r="DS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33">
        <f ca="1">ROUND((Table1820[[#This Row],[XP]]*Table1820[[#This Row],[entity_spawned (AVG)]])*(Table1820[[#This Row],[activating_chance]]/100),0)</f>
        <v>263</v>
      </c>
      <c r="DU133" t="s">
        <v>344</v>
      </c>
    </row>
    <row r="134" spans="2:125" x14ac:dyDescent="0.25">
      <c r="B134" s="74" t="s">
        <v>229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6">
        <v>1</v>
      </c>
      <c r="J134" s="76">
        <v>1</v>
      </c>
      <c r="K134" s="73" t="b">
        <v>0</v>
      </c>
      <c r="M134" t="s">
        <v>256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6">
        <v>1</v>
      </c>
      <c r="U134" s="76">
        <v>1</v>
      </c>
      <c r="V134" t="b">
        <v>0</v>
      </c>
      <c r="W134" s="73"/>
      <c r="AI134" t="s">
        <v>229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611</v>
      </c>
      <c r="AU134">
        <v>1</v>
      </c>
      <c r="AV134">
        <v>130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446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256</v>
      </c>
      <c r="BQ134">
        <v>1</v>
      </c>
      <c r="BR134">
        <v>180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34" s="76">
        <f ca="1">ROUND((Table61011[[#This Row],[XP]]*Table61011[[#This Row],[entity_spawned (AVG)]])*(Table61011[[#This Row],[activating_chance]]/100),0)</f>
        <v>25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4" s="73">
        <v>1</v>
      </c>
      <c r="BX134" s="73">
        <v>1</v>
      </c>
      <c r="BY134" s="73" t="b">
        <v>0</v>
      </c>
      <c r="CA134" t="s">
        <v>233</v>
      </c>
      <c r="CB134">
        <v>1</v>
      </c>
      <c r="CC134" s="76">
        <v>250</v>
      </c>
      <c r="CD134">
        <v>100</v>
      </c>
      <c r="CE134">
        <f ca="1">INDIRECT(ADDRESS(11+(MATCH(RIGHT(Table11[[#This Row],[spawner_sku]],LEN(Table11[[#This Row],[spawner_sku]])-FIND("/",Table11[[#This Row],[spawner_sku]])),Table1[Entity Prefab],0)),10,1,1,"Entities"))</f>
        <v>95</v>
      </c>
      <c r="CF134">
        <f ca="1">ROUND((Table11[[#This Row],[XP]]*Table11[[#This Row],[entity_spawned (AVG)]])*(Table11[[#This Row],[activating_chance]]/100),0)</f>
        <v>95</v>
      </c>
      <c r="CG134" s="73" t="s">
        <v>344</v>
      </c>
      <c r="CI134" t="s">
        <v>256</v>
      </c>
      <c r="CJ134">
        <v>1</v>
      </c>
      <c r="CK134" s="76">
        <v>150</v>
      </c>
      <c r="CL134" s="76">
        <v>80</v>
      </c>
      <c r="CM134">
        <f ca="1">INDIRECT(ADDRESS(11+(MATCH(RIGHT(Table12[[#This Row],[spawner_sku]],LEN(Table12[[#This Row],[spawner_sku]])-FIND("/",Table12[[#This Row],[spawner_sku]])),Table1[Entity Prefab],0)),10,1,1,"Entities"))</f>
        <v>25</v>
      </c>
      <c r="CN134">
        <f ca="1">ROUND((Table12[[#This Row],[XP]]*Table12[[#This Row],[entity_spawned (AVG)]])*(Table12[[#This Row],[activating_chance]]/100),0)</f>
        <v>20</v>
      </c>
      <c r="CO134" s="73" t="s">
        <v>343</v>
      </c>
      <c r="CQ134" t="s">
        <v>391</v>
      </c>
      <c r="CR134">
        <v>1</v>
      </c>
      <c r="CS134" s="76">
        <v>200</v>
      </c>
      <c r="CT134" s="76">
        <v>100</v>
      </c>
      <c r="CU134">
        <f ca="1">INDIRECT(ADDRESS(11+(MATCH(RIGHT(Table13[[#This Row],[spawner_sku]],LEN(Table13[[#This Row],[spawner_sku]])-FIND("/",Table13[[#This Row],[spawner_sku]])),Table1[Entity Prefab],0)),10,1,1,"Entities"))</f>
        <v>75</v>
      </c>
      <c r="CV134">
        <f ca="1">ROUND((Table13[[#This Row],[XP]]*Table13[[#This Row],[entity_spawned (AVG)]])*(Table13[[#This Row],[activating_chance]]/100),0)</f>
        <v>75</v>
      </c>
      <c r="CW134" s="73" t="s">
        <v>344</v>
      </c>
      <c r="CY134" t="s">
        <v>227</v>
      </c>
      <c r="CZ134">
        <v>1</v>
      </c>
      <c r="DA134" s="76">
        <v>200</v>
      </c>
      <c r="DB134" s="76">
        <v>100</v>
      </c>
      <c r="DC134">
        <f ca="1">INDIRECT(ADDRESS(11+(MATCH(RIGHT(Table14[[#This Row],[spawner_sku]],LEN(Table14[[#This Row],[spawner_sku]])-FIND("/",Table14[[#This Row],[spawner_sku]])),Table1[Entity Prefab],0)),10,1,1,"Entities"))</f>
        <v>55</v>
      </c>
      <c r="DD134">
        <f ca="1">ROUND((Table14[[#This Row],[XP]]*Table14[[#This Row],[entity_spawned (AVG)]])*(Table14[[#This Row],[activating_chance]]/100),0)</f>
        <v>55</v>
      </c>
      <c r="DE134" s="73" t="s">
        <v>344</v>
      </c>
      <c r="DG134" t="s">
        <v>403</v>
      </c>
      <c r="DH134">
        <v>1</v>
      </c>
      <c r="DI134" s="76">
        <v>340</v>
      </c>
      <c r="DJ134" s="76">
        <v>100</v>
      </c>
      <c r="DK134" s="115">
        <f ca="1">INDIRECT(ADDRESS(11+(MATCH(RIGHT(Table18[[#This Row],[spawner_sku]],LEN(Table18[[#This Row],[spawner_sku]])-FIND("/",Table18[[#This Row],[spawner_sku]])),Table1[Entity Prefab],0)),10,1,1,"Entities"))</f>
        <v>263</v>
      </c>
      <c r="DL134" s="115">
        <f ca="1">ROUND((Table18[[#This Row],[XP]]*Table18[[#This Row],[entity_spawned (AVG)]])*(Table18[[#This Row],[activating_chance]]/100),0)</f>
        <v>263</v>
      </c>
      <c r="DM134" t="s">
        <v>344</v>
      </c>
      <c r="DO134" t="s">
        <v>403</v>
      </c>
      <c r="DP134">
        <v>1</v>
      </c>
      <c r="DQ134" s="76">
        <v>340</v>
      </c>
      <c r="DR134" s="76">
        <v>100</v>
      </c>
      <c r="DS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DT134">
        <f ca="1">ROUND((Table1820[[#This Row],[XP]]*Table1820[[#This Row],[entity_spawned (AVG)]])*(Table1820[[#This Row],[activating_chance]]/100),0)</f>
        <v>263</v>
      </c>
      <c r="DU134" t="s">
        <v>344</v>
      </c>
    </row>
    <row r="135" spans="2:125" x14ac:dyDescent="0.25">
      <c r="B135" s="74" t="s">
        <v>229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6">
        <v>1</v>
      </c>
      <c r="J135" s="76">
        <v>1</v>
      </c>
      <c r="K135" s="73" t="b">
        <v>0</v>
      </c>
      <c r="M135" t="s">
        <v>256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6">
        <v>1</v>
      </c>
      <c r="U135" s="76">
        <v>1</v>
      </c>
      <c r="V135" t="b">
        <v>0</v>
      </c>
      <c r="W135" s="73"/>
      <c r="AI135" t="s">
        <v>229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611</v>
      </c>
      <c r="AU135">
        <v>1</v>
      </c>
      <c r="AV135">
        <v>120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446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236</v>
      </c>
      <c r="BQ135">
        <v>1</v>
      </c>
      <c r="BR135">
        <v>180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35" s="76">
        <f ca="1">ROUND((Table61011[[#This Row],[XP]]*Table61011[[#This Row],[entity_spawned (AVG)]])*(Table61011[[#This Row],[activating_chance]]/100),0)</f>
        <v>25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471</v>
      </c>
      <c r="CB135">
        <v>1</v>
      </c>
      <c r="CC135" s="76">
        <v>240</v>
      </c>
      <c r="CD135">
        <v>100</v>
      </c>
      <c r="CE135">
        <f ca="1">INDIRECT(ADDRESS(11+(MATCH(RIGHT(Table11[[#This Row],[spawner_sku]],LEN(Table11[[#This Row],[spawner_sku]])-FIND("/",Table11[[#This Row],[spawner_sku]])),Table1[Entity Prefab],0)),10,1,1,"Entities"))</f>
        <v>55</v>
      </c>
      <c r="CF135">
        <f ca="1">ROUND((Table11[[#This Row],[XP]]*Table11[[#This Row],[entity_spawned (AVG)]])*(Table11[[#This Row],[activating_chance]]/100),0)</f>
        <v>55</v>
      </c>
      <c r="CG135" s="73" t="s">
        <v>344</v>
      </c>
      <c r="CI135" t="s">
        <v>256</v>
      </c>
      <c r="CJ135">
        <v>1</v>
      </c>
      <c r="CK135" s="76">
        <v>150</v>
      </c>
      <c r="CL135" s="76">
        <v>100</v>
      </c>
      <c r="CM135">
        <f ca="1">INDIRECT(ADDRESS(11+(MATCH(RIGHT(Table12[[#This Row],[spawner_sku]],LEN(Table12[[#This Row],[spawner_sku]])-FIND("/",Table12[[#This Row],[spawner_sku]])),Table1[Entity Prefab],0)),10,1,1,"Entities"))</f>
        <v>25</v>
      </c>
      <c r="CN135">
        <f ca="1">ROUND((Table12[[#This Row],[XP]]*Table12[[#This Row],[entity_spawned (AVG)]])*(Table12[[#This Row],[activating_chance]]/100),0)</f>
        <v>25</v>
      </c>
      <c r="CO135" s="73" t="s">
        <v>343</v>
      </c>
      <c r="CQ135" t="s">
        <v>391</v>
      </c>
      <c r="CR135">
        <v>1</v>
      </c>
      <c r="CS135" s="76">
        <v>200</v>
      </c>
      <c r="CT135" s="76">
        <v>100</v>
      </c>
      <c r="CU135">
        <f ca="1">INDIRECT(ADDRESS(11+(MATCH(RIGHT(Table13[[#This Row],[spawner_sku]],LEN(Table13[[#This Row],[spawner_sku]])-FIND("/",Table13[[#This Row],[spawner_sku]])),Table1[Entity Prefab],0)),10,1,1,"Entities"))</f>
        <v>75</v>
      </c>
      <c r="CV135">
        <f ca="1">ROUND((Table13[[#This Row],[XP]]*Table13[[#This Row],[entity_spawned (AVG)]])*(Table13[[#This Row],[activating_chance]]/100),0)</f>
        <v>75</v>
      </c>
      <c r="CW135" s="73" t="s">
        <v>344</v>
      </c>
      <c r="CY135" t="s">
        <v>228</v>
      </c>
      <c r="CZ135">
        <v>12</v>
      </c>
      <c r="DA135" s="76">
        <v>200</v>
      </c>
      <c r="DB135" s="76">
        <v>100</v>
      </c>
      <c r="DC135">
        <f ca="1">INDIRECT(ADDRESS(11+(MATCH(RIGHT(Table14[[#This Row],[spawner_sku]],LEN(Table14[[#This Row],[spawner_sku]])-FIND("/",Table14[[#This Row],[spawner_sku]])),Table1[Entity Prefab],0)),10,1,1,"Entities"))</f>
        <v>25</v>
      </c>
      <c r="DD135">
        <f ca="1">ROUND((Table14[[#This Row],[XP]]*Table14[[#This Row],[entity_spawned (AVG)]])*(Table14[[#This Row],[activating_chance]]/100),0)</f>
        <v>300</v>
      </c>
      <c r="DE135" s="73" t="s">
        <v>343</v>
      </c>
      <c r="DG135" t="s">
        <v>403</v>
      </c>
      <c r="DH135">
        <v>1</v>
      </c>
      <c r="DI135" s="76">
        <v>340</v>
      </c>
      <c r="DJ135" s="76">
        <v>100</v>
      </c>
      <c r="DK135" s="115">
        <f ca="1">INDIRECT(ADDRESS(11+(MATCH(RIGHT(Table18[[#This Row],[spawner_sku]],LEN(Table18[[#This Row],[spawner_sku]])-FIND("/",Table18[[#This Row],[spawner_sku]])),Table1[Entity Prefab],0)),10,1,1,"Entities"))</f>
        <v>263</v>
      </c>
      <c r="DL135" s="115">
        <f ca="1">ROUND((Table18[[#This Row],[XP]]*Table18[[#This Row],[entity_spawned (AVG)]])*(Table18[[#This Row],[activating_chance]]/100),0)</f>
        <v>263</v>
      </c>
      <c r="DM135" t="s">
        <v>344</v>
      </c>
      <c r="DO135" t="s">
        <v>244</v>
      </c>
      <c r="DP135">
        <v>1</v>
      </c>
      <c r="DQ135" s="76">
        <v>200</v>
      </c>
      <c r="DR135" s="76">
        <v>100</v>
      </c>
      <c r="DS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DT135">
        <f ca="1">ROUND((Table1820[[#This Row],[XP]]*Table1820[[#This Row],[entity_spawned (AVG)]])*(Table1820[[#This Row],[activating_chance]]/100),0)</f>
        <v>28</v>
      </c>
      <c r="DU135" t="s">
        <v>343</v>
      </c>
    </row>
    <row r="136" spans="2:125" x14ac:dyDescent="0.25">
      <c r="B136" s="74" t="s">
        <v>229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6">
        <v>3</v>
      </c>
      <c r="J136" s="76">
        <v>4</v>
      </c>
      <c r="K136" s="73" t="b">
        <v>0</v>
      </c>
      <c r="M136" t="s">
        <v>256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6">
        <v>1</v>
      </c>
      <c r="U136" s="76">
        <v>1</v>
      </c>
      <c r="V136" t="b">
        <v>0</v>
      </c>
      <c r="W136" s="73"/>
      <c r="AI136" t="s">
        <v>229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611</v>
      </c>
      <c r="AU136">
        <v>1</v>
      </c>
      <c r="AV136">
        <v>130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446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448</v>
      </c>
      <c r="BQ136">
        <v>1</v>
      </c>
      <c r="BR136">
        <v>260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36" s="76">
        <f ca="1">ROUND((Table61011[[#This Row],[XP]]*Table61011[[#This Row],[entity_spawned (AVG)]])*(Table61011[[#This Row],[activating_chance]]/100),0)</f>
        <v>75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6" s="73">
        <v>1</v>
      </c>
      <c r="BX136" s="73">
        <v>1</v>
      </c>
      <c r="BY136" s="73" t="b">
        <v>0</v>
      </c>
      <c r="CA136" t="s">
        <v>448</v>
      </c>
      <c r="CB136">
        <v>1</v>
      </c>
      <c r="CC136" s="76">
        <v>240</v>
      </c>
      <c r="CD136">
        <v>80</v>
      </c>
      <c r="CE136">
        <f ca="1">INDIRECT(ADDRESS(11+(MATCH(RIGHT(Table11[[#This Row],[spawner_sku]],LEN(Table11[[#This Row],[spawner_sku]])-FIND("/",Table11[[#This Row],[spawner_sku]])),Table1[Entity Prefab],0)),10,1,1,"Entities"))</f>
        <v>75</v>
      </c>
      <c r="CF136">
        <f ca="1">ROUND((Table11[[#This Row],[XP]]*Table11[[#This Row],[entity_spawned (AVG)]])*(Table11[[#This Row],[activating_chance]]/100),0)</f>
        <v>60</v>
      </c>
      <c r="CG136" s="73" t="s">
        <v>343</v>
      </c>
      <c r="CI136" t="s">
        <v>256</v>
      </c>
      <c r="CJ136">
        <v>1</v>
      </c>
      <c r="CK136" s="76">
        <v>150</v>
      </c>
      <c r="CL136" s="76">
        <v>80</v>
      </c>
      <c r="CM136">
        <f ca="1">INDIRECT(ADDRESS(11+(MATCH(RIGHT(Table12[[#This Row],[spawner_sku]],LEN(Table12[[#This Row],[spawner_sku]])-FIND("/",Table12[[#This Row],[spawner_sku]])),Table1[Entity Prefab],0)),10,1,1,"Entities"))</f>
        <v>25</v>
      </c>
      <c r="CN136">
        <f ca="1">ROUND((Table12[[#This Row],[XP]]*Table12[[#This Row],[entity_spawned (AVG)]])*(Table12[[#This Row],[activating_chance]]/100),0)</f>
        <v>20</v>
      </c>
      <c r="CO136" s="73" t="s">
        <v>343</v>
      </c>
      <c r="CQ136" t="s">
        <v>391</v>
      </c>
      <c r="CR136">
        <v>1</v>
      </c>
      <c r="CS136" s="76">
        <v>200</v>
      </c>
      <c r="CT136" s="76">
        <v>80</v>
      </c>
      <c r="CU136">
        <f ca="1">INDIRECT(ADDRESS(11+(MATCH(RIGHT(Table13[[#This Row],[spawner_sku]],LEN(Table13[[#This Row],[spawner_sku]])-FIND("/",Table13[[#This Row],[spawner_sku]])),Table1[Entity Prefab],0)),10,1,1,"Entities"))</f>
        <v>75</v>
      </c>
      <c r="CV136">
        <f ca="1">ROUND((Table13[[#This Row],[XP]]*Table13[[#This Row],[entity_spawned (AVG)]])*(Table13[[#This Row],[activating_chance]]/100),0)</f>
        <v>60</v>
      </c>
      <c r="CW136" s="73" t="s">
        <v>344</v>
      </c>
      <c r="CY136" t="s">
        <v>228</v>
      </c>
      <c r="CZ136">
        <v>9</v>
      </c>
      <c r="DA136" s="76">
        <v>200</v>
      </c>
      <c r="DB136" s="76">
        <v>100</v>
      </c>
      <c r="DC136">
        <f ca="1">INDIRECT(ADDRESS(11+(MATCH(RIGHT(Table14[[#This Row],[spawner_sku]],LEN(Table14[[#This Row],[spawner_sku]])-FIND("/",Table14[[#This Row],[spawner_sku]])),Table1[Entity Prefab],0)),10,1,1,"Entities"))</f>
        <v>25</v>
      </c>
      <c r="DD136">
        <f ca="1">ROUND((Table14[[#This Row],[XP]]*Table14[[#This Row],[entity_spawned (AVG)]])*(Table14[[#This Row],[activating_chance]]/100),0)</f>
        <v>225</v>
      </c>
      <c r="DE136" s="73" t="s">
        <v>343</v>
      </c>
      <c r="DG136" t="s">
        <v>403</v>
      </c>
      <c r="DH136">
        <v>1</v>
      </c>
      <c r="DI136" s="76">
        <v>340</v>
      </c>
      <c r="DJ136" s="76">
        <v>100</v>
      </c>
      <c r="DK136" s="115">
        <f ca="1">INDIRECT(ADDRESS(11+(MATCH(RIGHT(Table18[[#This Row],[spawner_sku]],LEN(Table18[[#This Row],[spawner_sku]])-FIND("/",Table18[[#This Row],[spawner_sku]])),Table1[Entity Prefab],0)),10,1,1,"Entities"))</f>
        <v>263</v>
      </c>
      <c r="DL136" s="115">
        <f ca="1">ROUND((Table18[[#This Row],[XP]]*Table18[[#This Row],[entity_spawned (AVG)]])*(Table18[[#This Row],[activating_chance]]/100),0)</f>
        <v>263</v>
      </c>
      <c r="DM136" t="s">
        <v>344</v>
      </c>
      <c r="DO136" t="s">
        <v>453</v>
      </c>
      <c r="DP136">
        <v>1</v>
      </c>
      <c r="DQ136" s="76">
        <v>130</v>
      </c>
      <c r="DR136" s="76">
        <v>10</v>
      </c>
      <c r="DS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DT136">
        <f ca="1">ROUND((Table1820[[#This Row],[XP]]*Table1820[[#This Row],[entity_spawned (AVG)]])*(Table1820[[#This Row],[activating_chance]]/100),0)</f>
        <v>7</v>
      </c>
      <c r="DU136" t="s">
        <v>344</v>
      </c>
    </row>
    <row r="137" spans="2:125" x14ac:dyDescent="0.25">
      <c r="B137" s="74" t="s">
        <v>229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6">
        <v>8</v>
      </c>
      <c r="J137" s="76">
        <v>14</v>
      </c>
      <c r="K137" s="73" t="b">
        <v>1</v>
      </c>
      <c r="M137" t="s">
        <v>256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6">
        <v>1</v>
      </c>
      <c r="U137" s="76">
        <v>1</v>
      </c>
      <c r="V137" t="b">
        <v>0</v>
      </c>
      <c r="W137" s="73"/>
      <c r="AI137" t="s">
        <v>229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611</v>
      </c>
      <c r="AU137">
        <v>1</v>
      </c>
      <c r="AV137">
        <v>120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446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608</v>
      </c>
      <c r="BQ137">
        <v>1</v>
      </c>
      <c r="BR137">
        <v>5000</v>
      </c>
      <c r="BS137">
        <v>30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37" s="76">
        <f ca="1">ROUND((Table61011[[#This Row],[XP]]*Table61011[[#This Row],[entity_spawned (AVG)]])*(Table61011[[#This Row],[activating_chance]]/100),0)</f>
        <v>23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7" s="73">
        <v>1</v>
      </c>
      <c r="BX137" s="73">
        <v>1</v>
      </c>
      <c r="BY137" s="73" t="b">
        <v>0</v>
      </c>
      <c r="CA137" t="s">
        <v>448</v>
      </c>
      <c r="CB137">
        <v>1</v>
      </c>
      <c r="CC137" s="76">
        <v>240</v>
      </c>
      <c r="CD137">
        <v>80</v>
      </c>
      <c r="CE137">
        <f ca="1">INDIRECT(ADDRESS(11+(MATCH(RIGHT(Table11[[#This Row],[spawner_sku]],LEN(Table11[[#This Row],[spawner_sku]])-FIND("/",Table11[[#This Row],[spawner_sku]])),Table1[Entity Prefab],0)),10,1,1,"Entities"))</f>
        <v>75</v>
      </c>
      <c r="CF137">
        <f ca="1">ROUND((Table11[[#This Row],[XP]]*Table11[[#This Row],[entity_spawned (AVG)]])*(Table11[[#This Row],[activating_chance]]/100),0)</f>
        <v>60</v>
      </c>
      <c r="CG137" s="73" t="s">
        <v>343</v>
      </c>
      <c r="CI137" t="s">
        <v>256</v>
      </c>
      <c r="CJ137">
        <v>1</v>
      </c>
      <c r="CK137" s="76">
        <v>150</v>
      </c>
      <c r="CL137" s="76">
        <v>30</v>
      </c>
      <c r="CM137">
        <f ca="1">INDIRECT(ADDRESS(11+(MATCH(RIGHT(Table12[[#This Row],[spawner_sku]],LEN(Table12[[#This Row],[spawner_sku]])-FIND("/",Table12[[#This Row],[spawner_sku]])),Table1[Entity Prefab],0)),10,1,1,"Entities"))</f>
        <v>25</v>
      </c>
      <c r="CN137">
        <f ca="1">ROUND((Table12[[#This Row],[XP]]*Table12[[#This Row],[entity_spawned (AVG)]])*(Table12[[#This Row],[activating_chance]]/100),0)</f>
        <v>8</v>
      </c>
      <c r="CO137" s="73" t="s">
        <v>343</v>
      </c>
      <c r="CQ137" t="s">
        <v>391</v>
      </c>
      <c r="CR137">
        <v>1</v>
      </c>
      <c r="CS137" s="76">
        <v>200</v>
      </c>
      <c r="CT137" s="76">
        <v>100</v>
      </c>
      <c r="CU137">
        <f ca="1">INDIRECT(ADDRESS(11+(MATCH(RIGHT(Table13[[#This Row],[spawner_sku]],LEN(Table13[[#This Row],[spawner_sku]])-FIND("/",Table13[[#This Row],[spawner_sku]])),Table1[Entity Prefab],0)),10,1,1,"Entities"))</f>
        <v>75</v>
      </c>
      <c r="CV137">
        <f ca="1">ROUND((Table13[[#This Row],[XP]]*Table13[[#This Row],[entity_spawned (AVG)]])*(Table13[[#This Row],[activating_chance]]/100),0)</f>
        <v>75</v>
      </c>
      <c r="CW137" s="73" t="s">
        <v>344</v>
      </c>
      <c r="CY137" t="s">
        <v>228</v>
      </c>
      <c r="CZ137">
        <v>18</v>
      </c>
      <c r="DA137" s="76">
        <v>200</v>
      </c>
      <c r="DB137" s="76">
        <v>100</v>
      </c>
      <c r="DC137">
        <f ca="1">INDIRECT(ADDRESS(11+(MATCH(RIGHT(Table14[[#This Row],[spawner_sku]],LEN(Table14[[#This Row],[spawner_sku]])-FIND("/",Table14[[#This Row],[spawner_sku]])),Table1[Entity Prefab],0)),10,1,1,"Entities"))</f>
        <v>25</v>
      </c>
      <c r="DD137">
        <f ca="1">ROUND((Table14[[#This Row],[XP]]*Table14[[#This Row],[entity_spawned (AVG)]])*(Table14[[#This Row],[activating_chance]]/100),0)</f>
        <v>450</v>
      </c>
      <c r="DE137" s="73" t="s">
        <v>343</v>
      </c>
      <c r="DG137" t="s">
        <v>403</v>
      </c>
      <c r="DH137">
        <v>1</v>
      </c>
      <c r="DI137" s="76">
        <v>240</v>
      </c>
      <c r="DJ137" s="76">
        <v>100</v>
      </c>
      <c r="DK137" s="115">
        <f ca="1">INDIRECT(ADDRESS(11+(MATCH(RIGHT(Table18[[#This Row],[spawner_sku]],LEN(Table18[[#This Row],[spawner_sku]])-FIND("/",Table18[[#This Row],[spawner_sku]])),Table1[Entity Prefab],0)),10,1,1,"Entities"))</f>
        <v>263</v>
      </c>
      <c r="DL137" s="115">
        <f ca="1">ROUND((Table18[[#This Row],[XP]]*Table18[[#This Row],[entity_spawned (AVG)]])*(Table18[[#This Row],[activating_chance]]/100),0)</f>
        <v>263</v>
      </c>
      <c r="DM137" t="s">
        <v>344</v>
      </c>
      <c r="DO137" t="s">
        <v>453</v>
      </c>
      <c r="DP137">
        <v>2</v>
      </c>
      <c r="DQ137" s="76">
        <v>180</v>
      </c>
      <c r="DR137" s="76">
        <v>100</v>
      </c>
      <c r="DS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DT137">
        <f ca="1">ROUND((Table1820[[#This Row],[XP]]*Table1820[[#This Row],[entity_spawned (AVG)]])*(Table1820[[#This Row],[activating_chance]]/100),0)</f>
        <v>140</v>
      </c>
      <c r="DU137" t="s">
        <v>344</v>
      </c>
    </row>
    <row r="138" spans="2:125" x14ac:dyDescent="0.25">
      <c r="B138" s="74" t="s">
        <v>229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6">
        <v>1</v>
      </c>
      <c r="J138" s="76">
        <v>1</v>
      </c>
      <c r="K138" s="73" t="b">
        <v>0</v>
      </c>
      <c r="M138" t="s">
        <v>256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6">
        <v>1</v>
      </c>
      <c r="U138" s="76">
        <v>1</v>
      </c>
      <c r="V138" t="b">
        <v>0</v>
      </c>
      <c r="W138" s="73"/>
      <c r="AI138" t="s">
        <v>229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611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446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446</v>
      </c>
      <c r="BQ138">
        <v>1</v>
      </c>
      <c r="BR138">
        <v>200</v>
      </c>
      <c r="BS138">
        <v>20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38" s="76">
        <f ca="1">ROUND((Table61011[[#This Row],[XP]]*Table61011[[#This Row],[entity_spawned (AVG)]])*(Table61011[[#This Row],[activating_chance]]/100),0)</f>
        <v>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448</v>
      </c>
      <c r="CB138">
        <v>1</v>
      </c>
      <c r="CC138" s="76">
        <v>240</v>
      </c>
      <c r="CD138">
        <v>80</v>
      </c>
      <c r="CE138">
        <f ca="1">INDIRECT(ADDRESS(11+(MATCH(RIGHT(Table11[[#This Row],[spawner_sku]],LEN(Table11[[#This Row],[spawner_sku]])-FIND("/",Table11[[#This Row],[spawner_sku]])),Table1[Entity Prefab],0)),10,1,1,"Entities"))</f>
        <v>75</v>
      </c>
      <c r="CF138">
        <f ca="1">ROUND((Table11[[#This Row],[XP]]*Table11[[#This Row],[entity_spawned (AVG)]])*(Table11[[#This Row],[activating_chance]]/100),0)</f>
        <v>60</v>
      </c>
      <c r="CG138" s="73" t="s">
        <v>343</v>
      </c>
      <c r="CI138" t="s">
        <v>256</v>
      </c>
      <c r="CJ138">
        <v>1</v>
      </c>
      <c r="CK138" s="76">
        <v>150</v>
      </c>
      <c r="CL138" s="76">
        <v>80</v>
      </c>
      <c r="CM138">
        <f ca="1">INDIRECT(ADDRESS(11+(MATCH(RIGHT(Table12[[#This Row],[spawner_sku]],LEN(Table12[[#This Row],[spawner_sku]])-FIND("/",Table12[[#This Row],[spawner_sku]])),Table1[Entity Prefab],0)),10,1,1,"Entities"))</f>
        <v>25</v>
      </c>
      <c r="CN138">
        <f ca="1">ROUND((Table12[[#This Row],[XP]]*Table12[[#This Row],[entity_spawned (AVG)]])*(Table12[[#This Row],[activating_chance]]/100),0)</f>
        <v>20</v>
      </c>
      <c r="CO138" s="73" t="s">
        <v>343</v>
      </c>
      <c r="CQ138" t="s">
        <v>391</v>
      </c>
      <c r="CR138">
        <v>1</v>
      </c>
      <c r="CS138" s="76">
        <v>200</v>
      </c>
      <c r="CT138" s="76">
        <v>80</v>
      </c>
      <c r="CU138">
        <f ca="1">INDIRECT(ADDRESS(11+(MATCH(RIGHT(Table13[[#This Row],[spawner_sku]],LEN(Table13[[#This Row],[spawner_sku]])-FIND("/",Table13[[#This Row],[spawner_sku]])),Table1[Entity Prefab],0)),10,1,1,"Entities"))</f>
        <v>75</v>
      </c>
      <c r="CV138">
        <f ca="1">ROUND((Table13[[#This Row],[XP]]*Table13[[#This Row],[entity_spawned (AVG)]])*(Table13[[#This Row],[activating_chance]]/100),0)</f>
        <v>60</v>
      </c>
      <c r="CW138" s="73" t="s">
        <v>344</v>
      </c>
      <c r="CY138" t="s">
        <v>228</v>
      </c>
      <c r="CZ138">
        <v>9</v>
      </c>
      <c r="DA138" s="76">
        <v>200</v>
      </c>
      <c r="DB138" s="76">
        <v>100</v>
      </c>
      <c r="DC138">
        <f ca="1">INDIRECT(ADDRESS(11+(MATCH(RIGHT(Table14[[#This Row],[spawner_sku]],LEN(Table14[[#This Row],[spawner_sku]])-FIND("/",Table14[[#This Row],[spawner_sku]])),Table1[Entity Prefab],0)),10,1,1,"Entities"))</f>
        <v>25</v>
      </c>
      <c r="DD138">
        <f ca="1">ROUND((Table14[[#This Row],[XP]]*Table14[[#This Row],[entity_spawned (AVG)]])*(Table14[[#This Row],[activating_chance]]/100),0)</f>
        <v>225</v>
      </c>
      <c r="DE138" s="73" t="s">
        <v>343</v>
      </c>
      <c r="DG138" t="s">
        <v>403</v>
      </c>
      <c r="DH138">
        <v>1</v>
      </c>
      <c r="DI138" s="76">
        <v>340</v>
      </c>
      <c r="DJ138" s="76">
        <v>100</v>
      </c>
      <c r="DK138" s="115">
        <f ca="1">INDIRECT(ADDRESS(11+(MATCH(RIGHT(Table18[[#This Row],[spawner_sku]],LEN(Table18[[#This Row],[spawner_sku]])-FIND("/",Table18[[#This Row],[spawner_sku]])),Table1[Entity Prefab],0)),10,1,1,"Entities"))</f>
        <v>263</v>
      </c>
      <c r="DL138" s="115">
        <f ca="1">ROUND((Table18[[#This Row],[XP]]*Table18[[#This Row],[entity_spawned (AVG)]])*(Table18[[#This Row],[activating_chance]]/100),0)</f>
        <v>263</v>
      </c>
      <c r="DM138" t="s">
        <v>344</v>
      </c>
      <c r="DO138" t="s">
        <v>453</v>
      </c>
      <c r="DP138">
        <v>1</v>
      </c>
      <c r="DQ138" s="76">
        <v>180</v>
      </c>
      <c r="DR138" s="76">
        <v>100</v>
      </c>
      <c r="DS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DT138">
        <f ca="1">ROUND((Table1820[[#This Row],[XP]]*Table1820[[#This Row],[entity_spawned (AVG)]])*(Table1820[[#This Row],[activating_chance]]/100),0)</f>
        <v>70</v>
      </c>
      <c r="DU138" t="s">
        <v>344</v>
      </c>
    </row>
    <row r="139" spans="2:125" x14ac:dyDescent="0.25">
      <c r="B139" s="74" t="s">
        <v>229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6">
        <v>5</v>
      </c>
      <c r="J139" s="76">
        <v>6</v>
      </c>
      <c r="K139" s="73" t="b">
        <v>1</v>
      </c>
      <c r="M139" t="s">
        <v>256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6">
        <v>1</v>
      </c>
      <c r="U139" s="76">
        <v>1</v>
      </c>
      <c r="V139" t="b">
        <v>0</v>
      </c>
      <c r="W139" s="73"/>
      <c r="AI139" t="s">
        <v>230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611</v>
      </c>
      <c r="AU139">
        <v>1</v>
      </c>
      <c r="AV139">
        <v>130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446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396</v>
      </c>
      <c r="BQ139">
        <v>10</v>
      </c>
      <c r="BR139">
        <v>260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39" s="76">
        <f ca="1">ROUND((Table61011[[#This Row],[XP]]*Table61011[[#This Row],[entity_spawned (AVG)]])*(Table61011[[#This Row],[activating_chance]]/100),0)</f>
        <v>500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9" s="73">
        <v>8</v>
      </c>
      <c r="BX139" s="73">
        <v>12</v>
      </c>
      <c r="BY139" s="73" t="b">
        <v>1</v>
      </c>
      <c r="CA139" t="s">
        <v>448</v>
      </c>
      <c r="CB139">
        <v>1</v>
      </c>
      <c r="CC139" s="76">
        <v>240</v>
      </c>
      <c r="CD139">
        <v>80</v>
      </c>
      <c r="CE139">
        <f ca="1">INDIRECT(ADDRESS(11+(MATCH(RIGHT(Table11[[#This Row],[spawner_sku]],LEN(Table11[[#This Row],[spawner_sku]])-FIND("/",Table11[[#This Row],[spawner_sku]])),Table1[Entity Prefab],0)),10,1,1,"Entities"))</f>
        <v>75</v>
      </c>
      <c r="CF139">
        <f ca="1">ROUND((Table11[[#This Row],[XP]]*Table11[[#This Row],[entity_spawned (AVG)]])*(Table11[[#This Row],[activating_chance]]/100),0)</f>
        <v>60</v>
      </c>
      <c r="CG139" s="73" t="s">
        <v>343</v>
      </c>
      <c r="CI139" t="s">
        <v>256</v>
      </c>
      <c r="CJ139">
        <v>1</v>
      </c>
      <c r="CK139" s="76">
        <v>150</v>
      </c>
      <c r="CL139" s="76">
        <v>30</v>
      </c>
      <c r="CM139">
        <f ca="1">INDIRECT(ADDRESS(11+(MATCH(RIGHT(Table12[[#This Row],[spawner_sku]],LEN(Table12[[#This Row],[spawner_sku]])-FIND("/",Table12[[#This Row],[spawner_sku]])),Table1[Entity Prefab],0)),10,1,1,"Entities"))</f>
        <v>25</v>
      </c>
      <c r="CN139">
        <f ca="1">ROUND((Table12[[#This Row],[XP]]*Table12[[#This Row],[entity_spawned (AVG)]])*(Table12[[#This Row],[activating_chance]]/100),0)</f>
        <v>8</v>
      </c>
      <c r="CO139" s="73" t="s">
        <v>343</v>
      </c>
      <c r="CQ139" t="s">
        <v>391</v>
      </c>
      <c r="CR139">
        <v>1</v>
      </c>
      <c r="CS139" s="76">
        <v>200</v>
      </c>
      <c r="CT139" s="76">
        <v>100</v>
      </c>
      <c r="CU139">
        <f ca="1">INDIRECT(ADDRESS(11+(MATCH(RIGHT(Table13[[#This Row],[spawner_sku]],LEN(Table13[[#This Row],[spawner_sku]])-FIND("/",Table13[[#This Row],[spawner_sku]])),Table1[Entity Prefab],0)),10,1,1,"Entities"))</f>
        <v>75</v>
      </c>
      <c r="CV139">
        <f ca="1">ROUND((Table13[[#This Row],[XP]]*Table13[[#This Row],[entity_spawned (AVG)]])*(Table13[[#This Row],[activating_chance]]/100),0)</f>
        <v>75</v>
      </c>
      <c r="CW139" s="73" t="s">
        <v>344</v>
      </c>
      <c r="CY139" t="s">
        <v>228</v>
      </c>
      <c r="CZ139">
        <v>7</v>
      </c>
      <c r="DA139" s="76">
        <v>200</v>
      </c>
      <c r="DB139" s="76">
        <v>100</v>
      </c>
      <c r="DC139">
        <f ca="1">INDIRECT(ADDRESS(11+(MATCH(RIGHT(Table14[[#This Row],[spawner_sku]],LEN(Table14[[#This Row],[spawner_sku]])-FIND("/",Table14[[#This Row],[spawner_sku]])),Table1[Entity Prefab],0)),10,1,1,"Entities"))</f>
        <v>25</v>
      </c>
      <c r="DD139">
        <f ca="1">ROUND((Table14[[#This Row],[XP]]*Table14[[#This Row],[entity_spawned (AVG)]])*(Table14[[#This Row],[activating_chance]]/100),0)</f>
        <v>175</v>
      </c>
      <c r="DE139" s="73" t="s">
        <v>343</v>
      </c>
      <c r="DG139" t="s">
        <v>403</v>
      </c>
      <c r="DH139">
        <v>1</v>
      </c>
      <c r="DI139" s="76">
        <v>340</v>
      </c>
      <c r="DJ139" s="76">
        <v>100</v>
      </c>
      <c r="DK139" s="115">
        <f ca="1">INDIRECT(ADDRESS(11+(MATCH(RIGHT(Table18[[#This Row],[spawner_sku]],LEN(Table18[[#This Row],[spawner_sku]])-FIND("/",Table18[[#This Row],[spawner_sku]])),Table1[Entity Prefab],0)),10,1,1,"Entities"))</f>
        <v>263</v>
      </c>
      <c r="DL139" s="115">
        <f ca="1">ROUND((Table18[[#This Row],[XP]]*Table18[[#This Row],[entity_spawned (AVG)]])*(Table18[[#This Row],[activating_chance]]/100),0)</f>
        <v>263</v>
      </c>
      <c r="DM139" t="s">
        <v>344</v>
      </c>
      <c r="DO139" t="s">
        <v>518</v>
      </c>
      <c r="DP139">
        <v>1</v>
      </c>
      <c r="DQ139" s="76">
        <v>150</v>
      </c>
      <c r="DR139" s="76">
        <v>100</v>
      </c>
      <c r="DS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139">
        <f ca="1">ROUND((Table1820[[#This Row],[XP]]*Table1820[[#This Row],[entity_spawned (AVG)]])*(Table1820[[#This Row],[activating_chance]]/100),0)</f>
        <v>95</v>
      </c>
      <c r="DU139" t="s">
        <v>344</v>
      </c>
    </row>
    <row r="140" spans="2:125" x14ac:dyDescent="0.25">
      <c r="B140" s="74" t="s">
        <v>229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6">
        <v>5</v>
      </c>
      <c r="J140" s="76">
        <v>6</v>
      </c>
      <c r="K140" s="73" t="b">
        <v>1</v>
      </c>
      <c r="M140" t="s">
        <v>256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6">
        <v>1</v>
      </c>
      <c r="U140" s="76">
        <v>1</v>
      </c>
      <c r="V140" t="b">
        <v>0</v>
      </c>
      <c r="W140" s="73"/>
      <c r="AI140" t="s">
        <v>230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394</v>
      </c>
      <c r="AU140">
        <v>1</v>
      </c>
      <c r="AV140">
        <v>220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83</v>
      </c>
      <c r="AY140" s="76">
        <f ca="1">ROUND((Table6[[#This Row],[XP]]*Table6[[#This Row],[entity_spawned (AVG)]])*(Table6[[#This Row],[activating_chance]]/100),0)</f>
        <v>83</v>
      </c>
      <c r="AZ1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446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233</v>
      </c>
      <c r="BQ140">
        <v>1</v>
      </c>
      <c r="BR140">
        <v>250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40" s="76">
        <f ca="1">ROUND((Table61011[[#This Row],[XP]]*Table61011[[#This Row],[entity_spawned (AVG)]])*(Table61011[[#This Row],[activating_chance]]/100),0)</f>
        <v>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523</v>
      </c>
      <c r="CB140">
        <v>1</v>
      </c>
      <c r="CC140" s="76">
        <v>240</v>
      </c>
      <c r="CD140">
        <v>100</v>
      </c>
      <c r="CE140">
        <f ca="1">INDIRECT(ADDRESS(11+(MATCH(RIGHT(Table11[[#This Row],[spawner_sku]],LEN(Table11[[#This Row],[spawner_sku]])-FIND("/",Table11[[#This Row],[spawner_sku]])),Table1[Entity Prefab],0)),10,1,1,"Entities"))</f>
        <v>70</v>
      </c>
      <c r="CF140">
        <f ca="1">ROUND((Table11[[#This Row],[XP]]*Table11[[#This Row],[entity_spawned (AVG)]])*(Table11[[#This Row],[activating_chance]]/100),0)</f>
        <v>70</v>
      </c>
      <c r="CG140" s="73" t="s">
        <v>344</v>
      </c>
      <c r="CI140" t="s">
        <v>256</v>
      </c>
      <c r="CJ140">
        <v>1</v>
      </c>
      <c r="CK140" s="76">
        <v>150</v>
      </c>
      <c r="CL140" s="76">
        <v>80</v>
      </c>
      <c r="CM140">
        <f ca="1">INDIRECT(ADDRESS(11+(MATCH(RIGHT(Table12[[#This Row],[spawner_sku]],LEN(Table12[[#This Row],[spawner_sku]])-FIND("/",Table12[[#This Row],[spawner_sku]])),Table1[Entity Prefab],0)),10,1,1,"Entities"))</f>
        <v>25</v>
      </c>
      <c r="CN140">
        <f ca="1">ROUND((Table12[[#This Row],[XP]]*Table12[[#This Row],[entity_spawned (AVG)]])*(Table12[[#This Row],[activating_chance]]/100),0)</f>
        <v>20</v>
      </c>
      <c r="CO140" s="73" t="s">
        <v>343</v>
      </c>
      <c r="CQ140" t="s">
        <v>386</v>
      </c>
      <c r="CR140">
        <v>1</v>
      </c>
      <c r="CS140" s="76">
        <v>200</v>
      </c>
      <c r="CT140" s="76">
        <v>100</v>
      </c>
      <c r="CU140">
        <f ca="1">INDIRECT(ADDRESS(11+(MATCH(RIGHT(Table13[[#This Row],[spawner_sku]],LEN(Table13[[#This Row],[spawner_sku]])-FIND("/",Table13[[#This Row],[spawner_sku]])),Table1[Entity Prefab],0)),10,1,1,"Entities"))</f>
        <v>75</v>
      </c>
      <c r="CV140">
        <f ca="1">ROUND((Table13[[#This Row],[XP]]*Table13[[#This Row],[entity_spawned (AVG)]])*(Table13[[#This Row],[activating_chance]]/100),0)</f>
        <v>75</v>
      </c>
      <c r="CW140" s="73" t="s">
        <v>343</v>
      </c>
      <c r="CY140" t="s">
        <v>228</v>
      </c>
      <c r="CZ140">
        <v>9</v>
      </c>
      <c r="DA140" s="76">
        <v>200</v>
      </c>
      <c r="DB140" s="76">
        <v>80</v>
      </c>
      <c r="DC140">
        <f ca="1">INDIRECT(ADDRESS(11+(MATCH(RIGHT(Table14[[#This Row],[spawner_sku]],LEN(Table14[[#This Row],[spawner_sku]])-FIND("/",Table14[[#This Row],[spawner_sku]])),Table1[Entity Prefab],0)),10,1,1,"Entities"))</f>
        <v>25</v>
      </c>
      <c r="DD140">
        <f ca="1">ROUND((Table14[[#This Row],[XP]]*Table14[[#This Row],[entity_spawned (AVG)]])*(Table14[[#This Row],[activating_chance]]/100),0)</f>
        <v>180</v>
      </c>
      <c r="DE140" s="73" t="s">
        <v>343</v>
      </c>
      <c r="DG140" t="s">
        <v>403</v>
      </c>
      <c r="DH140">
        <v>1</v>
      </c>
      <c r="DI140" s="76">
        <v>340</v>
      </c>
      <c r="DJ140" s="76">
        <v>100</v>
      </c>
      <c r="DK140" s="115">
        <f ca="1">INDIRECT(ADDRESS(11+(MATCH(RIGHT(Table18[[#This Row],[spawner_sku]],LEN(Table18[[#This Row],[spawner_sku]])-FIND("/",Table18[[#This Row],[spawner_sku]])),Table1[Entity Prefab],0)),10,1,1,"Entities"))</f>
        <v>263</v>
      </c>
      <c r="DL140" s="115">
        <f ca="1">ROUND((Table18[[#This Row],[XP]]*Table18[[#This Row],[entity_spawned (AVG)]])*(Table18[[#This Row],[activating_chance]]/100),0)</f>
        <v>263</v>
      </c>
      <c r="DM140" t="s">
        <v>344</v>
      </c>
      <c r="DO140" t="s">
        <v>518</v>
      </c>
      <c r="DP140">
        <v>1</v>
      </c>
      <c r="DQ140" s="76">
        <v>140</v>
      </c>
      <c r="DR140" s="76">
        <v>100</v>
      </c>
      <c r="DS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140">
        <f ca="1">ROUND((Table1820[[#This Row],[XP]]*Table1820[[#This Row],[entity_spawned (AVG)]])*(Table1820[[#This Row],[activating_chance]]/100),0)</f>
        <v>95</v>
      </c>
      <c r="DU140" t="s">
        <v>344</v>
      </c>
    </row>
    <row r="141" spans="2:125" x14ac:dyDescent="0.25">
      <c r="B141" s="74" t="s">
        <v>229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6">
        <v>2</v>
      </c>
      <c r="J141" s="76">
        <v>3</v>
      </c>
      <c r="K141" s="73" t="b">
        <v>0</v>
      </c>
      <c r="M141" t="s">
        <v>256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6">
        <v>1</v>
      </c>
      <c r="U141" s="76">
        <v>1</v>
      </c>
      <c r="V141" t="b">
        <v>0</v>
      </c>
      <c r="W141" s="73"/>
      <c r="AI141" t="s">
        <v>230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452</v>
      </c>
      <c r="AU141">
        <v>1</v>
      </c>
      <c r="AV141">
        <v>120</v>
      </c>
      <c r="AW141">
        <v>50</v>
      </c>
      <c r="AX141" s="76">
        <f ca="1">INDIRECT(ADDRESS(11+(MATCH(RIGHT(Table6[[#This Row],[spawner_sku]],LEN(Table6[[#This Row],[spawner_sku]])-FIND("/",Table6[[#This Row],[spawner_sku]])),Table1[Entity Prefab],0)),10,1,1,"Entities"))</f>
        <v>25</v>
      </c>
      <c r="AY141" s="76">
        <f ca="1">ROUND((Table6[[#This Row],[XP]]*Table6[[#This Row],[entity_spawned (AVG)]])*(Table6[[#This Row],[activating_chance]]/100),0)</f>
        <v>13</v>
      </c>
      <c r="AZ1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446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446</v>
      </c>
      <c r="BQ141">
        <v>1</v>
      </c>
      <c r="BR141">
        <v>220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41" s="76">
        <f ca="1">ROUND((Table61011[[#This Row],[XP]]*Table61011[[#This Row],[entity_spawned (AVG)]])*(Table61011[[#This Row],[activating_chance]]/100),0)</f>
        <v>25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523</v>
      </c>
      <c r="CB141">
        <v>1</v>
      </c>
      <c r="CC141" s="76">
        <v>240</v>
      </c>
      <c r="CD141">
        <v>100</v>
      </c>
      <c r="CE141">
        <f ca="1">INDIRECT(ADDRESS(11+(MATCH(RIGHT(Table11[[#This Row],[spawner_sku]],LEN(Table11[[#This Row],[spawner_sku]])-FIND("/",Table11[[#This Row],[spawner_sku]])),Table1[Entity Prefab],0)),10,1,1,"Entities"))</f>
        <v>70</v>
      </c>
      <c r="CF141">
        <f ca="1">ROUND((Table11[[#This Row],[XP]]*Table11[[#This Row],[entity_spawned (AVG)]])*(Table11[[#This Row],[activating_chance]]/100),0)</f>
        <v>70</v>
      </c>
      <c r="CG141" s="73" t="s">
        <v>344</v>
      </c>
      <c r="CI141" t="s">
        <v>256</v>
      </c>
      <c r="CJ141">
        <v>1</v>
      </c>
      <c r="CK141" s="76">
        <v>150</v>
      </c>
      <c r="CL141" s="76">
        <v>30</v>
      </c>
      <c r="CM141">
        <f ca="1">INDIRECT(ADDRESS(11+(MATCH(RIGHT(Table12[[#This Row],[spawner_sku]],LEN(Table12[[#This Row],[spawner_sku]])-FIND("/",Table12[[#This Row],[spawner_sku]])),Table1[Entity Prefab],0)),10,1,1,"Entities"))</f>
        <v>25</v>
      </c>
      <c r="CN141">
        <f ca="1">ROUND((Table12[[#This Row],[XP]]*Table12[[#This Row],[entity_spawned (AVG)]])*(Table12[[#This Row],[activating_chance]]/100),0)</f>
        <v>8</v>
      </c>
      <c r="CO141" s="73" t="s">
        <v>343</v>
      </c>
      <c r="CQ141" t="s">
        <v>386</v>
      </c>
      <c r="CR141">
        <v>1</v>
      </c>
      <c r="CS141" s="76">
        <v>200</v>
      </c>
      <c r="CT141" s="76">
        <v>100</v>
      </c>
      <c r="CU141">
        <f ca="1">INDIRECT(ADDRESS(11+(MATCH(RIGHT(Table13[[#This Row],[spawner_sku]],LEN(Table13[[#This Row],[spawner_sku]])-FIND("/",Table13[[#This Row],[spawner_sku]])),Table1[Entity Prefab],0)),10,1,1,"Entities"))</f>
        <v>75</v>
      </c>
      <c r="CV141">
        <f ca="1">ROUND((Table13[[#This Row],[XP]]*Table13[[#This Row],[entity_spawned (AVG)]])*(Table13[[#This Row],[activating_chance]]/100),0)</f>
        <v>75</v>
      </c>
      <c r="CW141" s="73" t="s">
        <v>343</v>
      </c>
      <c r="CY141" t="s">
        <v>228</v>
      </c>
      <c r="CZ141">
        <v>13</v>
      </c>
      <c r="DA141" s="76">
        <v>200</v>
      </c>
      <c r="DB141" s="76">
        <v>100</v>
      </c>
      <c r="DC141">
        <f ca="1">INDIRECT(ADDRESS(11+(MATCH(RIGHT(Table14[[#This Row],[spawner_sku]],LEN(Table14[[#This Row],[spawner_sku]])-FIND("/",Table14[[#This Row],[spawner_sku]])),Table1[Entity Prefab],0)),10,1,1,"Entities"))</f>
        <v>25</v>
      </c>
      <c r="DD141">
        <f ca="1">ROUND((Table14[[#This Row],[XP]]*Table14[[#This Row],[entity_spawned (AVG)]])*(Table14[[#This Row],[activating_chance]]/100),0)</f>
        <v>325</v>
      </c>
      <c r="DE141" s="73" t="s">
        <v>343</v>
      </c>
      <c r="DG141" t="s">
        <v>403</v>
      </c>
      <c r="DH141">
        <v>1</v>
      </c>
      <c r="DI141" s="76">
        <v>240</v>
      </c>
      <c r="DJ141" s="76">
        <v>100</v>
      </c>
      <c r="DK141" s="115">
        <f ca="1">INDIRECT(ADDRESS(11+(MATCH(RIGHT(Table18[[#This Row],[spawner_sku]],LEN(Table18[[#This Row],[spawner_sku]])-FIND("/",Table18[[#This Row],[spawner_sku]])),Table1[Entity Prefab],0)),10,1,1,"Entities"))</f>
        <v>263</v>
      </c>
      <c r="DL141" s="115">
        <f ca="1">ROUND((Table18[[#This Row],[XP]]*Table18[[#This Row],[entity_spawned (AVG)]])*(Table18[[#This Row],[activating_chance]]/100),0)</f>
        <v>263</v>
      </c>
      <c r="DM141" t="s">
        <v>344</v>
      </c>
      <c r="DO141" t="s">
        <v>518</v>
      </c>
      <c r="DP141">
        <v>1</v>
      </c>
      <c r="DQ141" s="76">
        <v>140</v>
      </c>
      <c r="DR141" s="76">
        <v>100</v>
      </c>
      <c r="DS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141">
        <f ca="1">ROUND((Table1820[[#This Row],[XP]]*Table1820[[#This Row],[entity_spawned (AVG)]])*(Table1820[[#This Row],[activating_chance]]/100),0)</f>
        <v>95</v>
      </c>
      <c r="DU141" t="s">
        <v>344</v>
      </c>
    </row>
    <row r="142" spans="2:125" x14ac:dyDescent="0.25">
      <c r="B142" s="74" t="s">
        <v>229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6">
        <v>1</v>
      </c>
      <c r="J142" s="76">
        <v>1</v>
      </c>
      <c r="K142" s="73" t="b">
        <v>0</v>
      </c>
      <c r="M142" t="s">
        <v>256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6">
        <v>1</v>
      </c>
      <c r="U142" s="76">
        <v>1</v>
      </c>
      <c r="V142" t="b">
        <v>0</v>
      </c>
      <c r="W142" s="73"/>
      <c r="AI142" t="s">
        <v>230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643</v>
      </c>
      <c r="AU142">
        <v>1</v>
      </c>
      <c r="AV142">
        <v>120</v>
      </c>
      <c r="AW142">
        <v>50</v>
      </c>
      <c r="AX142" s="76">
        <f ca="1">INDIRECT(ADDRESS(11+(MATCH(RIGHT(Table6[[#This Row],[spawner_sku]],LEN(Table6[[#This Row],[spawner_sku]])-FIND("/",Table6[[#This Row],[spawner_sku]])),Table1[Entity Prefab],0)),10,1,1,"Entities"))</f>
        <v>25</v>
      </c>
      <c r="AY142" s="76">
        <f ca="1">ROUND((Table6[[#This Row],[XP]]*Table6[[#This Row],[entity_spawned (AVG)]])*(Table6[[#This Row],[activating_chance]]/100),0)</f>
        <v>13</v>
      </c>
      <c r="AZ1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446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396</v>
      </c>
      <c r="BQ142">
        <v>3</v>
      </c>
      <c r="BR142">
        <v>220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42" s="76">
        <f ca="1">ROUND((Table61011[[#This Row],[XP]]*Table61011[[#This Row],[entity_spawned (AVG)]])*(Table61011[[#This Row],[activating_chance]]/100),0)</f>
        <v>150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2" s="73">
        <v>2</v>
      </c>
      <c r="BX142" s="73">
        <v>4</v>
      </c>
      <c r="BY142" s="73" t="b">
        <v>0</v>
      </c>
      <c r="CA142" t="s">
        <v>245</v>
      </c>
      <c r="CB142">
        <v>1</v>
      </c>
      <c r="CC142" s="76">
        <v>220</v>
      </c>
      <c r="CD142">
        <v>80</v>
      </c>
      <c r="CE142">
        <f ca="1">INDIRECT(ADDRESS(11+(MATCH(RIGHT(Table11[[#This Row],[spawner_sku]],LEN(Table11[[#This Row],[spawner_sku]])-FIND("/",Table11[[#This Row],[spawner_sku]])),Table1[Entity Prefab],0)),10,1,1,"Entities"))</f>
        <v>35</v>
      </c>
      <c r="CF142">
        <f ca="1">ROUND((Table11[[#This Row],[XP]]*Table11[[#This Row],[entity_spawned (AVG)]])*(Table11[[#This Row],[activating_chance]]/100),0)</f>
        <v>28</v>
      </c>
      <c r="CG142" s="73" t="s">
        <v>343</v>
      </c>
      <c r="CI142" t="s">
        <v>256</v>
      </c>
      <c r="CJ142">
        <v>1</v>
      </c>
      <c r="CK142" s="76">
        <v>150</v>
      </c>
      <c r="CL142" s="76">
        <v>100</v>
      </c>
      <c r="CM142">
        <f ca="1">INDIRECT(ADDRESS(11+(MATCH(RIGHT(Table12[[#This Row],[spawner_sku]],LEN(Table12[[#This Row],[spawner_sku]])-FIND("/",Table12[[#This Row],[spawner_sku]])),Table1[Entity Prefab],0)),10,1,1,"Entities"))</f>
        <v>25</v>
      </c>
      <c r="CN142">
        <f ca="1">ROUND((Table12[[#This Row],[XP]]*Table12[[#This Row],[entity_spawned (AVG)]])*(Table12[[#This Row],[activating_chance]]/100),0)</f>
        <v>25</v>
      </c>
      <c r="CO142" s="73" t="s">
        <v>343</v>
      </c>
      <c r="CQ142" t="s">
        <v>386</v>
      </c>
      <c r="CR142">
        <v>1</v>
      </c>
      <c r="CS142" s="76">
        <v>200</v>
      </c>
      <c r="CT142" s="76">
        <v>100</v>
      </c>
      <c r="CU142">
        <f ca="1">INDIRECT(ADDRESS(11+(MATCH(RIGHT(Table13[[#This Row],[spawner_sku]],LEN(Table13[[#This Row],[spawner_sku]])-FIND("/",Table13[[#This Row],[spawner_sku]])),Table1[Entity Prefab],0)),10,1,1,"Entities"))</f>
        <v>75</v>
      </c>
      <c r="CV142">
        <f ca="1">ROUND((Table13[[#This Row],[XP]]*Table13[[#This Row],[entity_spawned (AVG)]])*(Table13[[#This Row],[activating_chance]]/100),0)</f>
        <v>75</v>
      </c>
      <c r="CW142" s="73" t="s">
        <v>343</v>
      </c>
      <c r="CY142" t="s">
        <v>228</v>
      </c>
      <c r="CZ142">
        <v>13</v>
      </c>
      <c r="DA142" s="76">
        <v>200</v>
      </c>
      <c r="DB142" s="76">
        <v>100</v>
      </c>
      <c r="DC142">
        <f ca="1">INDIRECT(ADDRESS(11+(MATCH(RIGHT(Table14[[#This Row],[spawner_sku]],LEN(Table14[[#This Row],[spawner_sku]])-FIND("/",Table14[[#This Row],[spawner_sku]])),Table1[Entity Prefab],0)),10,1,1,"Entities"))</f>
        <v>25</v>
      </c>
      <c r="DD142">
        <f ca="1">ROUND((Table14[[#This Row],[XP]]*Table14[[#This Row],[entity_spawned (AVG)]])*(Table14[[#This Row],[activating_chance]]/100),0)</f>
        <v>325</v>
      </c>
      <c r="DE142" s="73" t="s">
        <v>343</v>
      </c>
      <c r="DG142" t="s">
        <v>244</v>
      </c>
      <c r="DH142">
        <v>1</v>
      </c>
      <c r="DI142" s="76">
        <v>150</v>
      </c>
      <c r="DJ142" s="76">
        <v>100</v>
      </c>
      <c r="DK142" s="115">
        <f ca="1">INDIRECT(ADDRESS(11+(MATCH(RIGHT(Table18[[#This Row],[spawner_sku]],LEN(Table18[[#This Row],[spawner_sku]])-FIND("/",Table18[[#This Row],[spawner_sku]])),Table1[Entity Prefab],0)),10,1,1,"Entities"))</f>
        <v>28</v>
      </c>
      <c r="DL142" s="115">
        <f ca="1">ROUND((Table18[[#This Row],[XP]]*Table18[[#This Row],[entity_spawned (AVG)]])*(Table18[[#This Row],[activating_chance]]/100),0)</f>
        <v>28</v>
      </c>
      <c r="DM142" t="s">
        <v>343</v>
      </c>
      <c r="DO142" t="s">
        <v>521</v>
      </c>
      <c r="DP142">
        <v>2</v>
      </c>
      <c r="DQ142" s="76">
        <v>120</v>
      </c>
      <c r="DR142" s="76">
        <v>100</v>
      </c>
      <c r="DS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42">
        <f ca="1">ROUND((Table1820[[#This Row],[XP]]*Table1820[[#This Row],[entity_spawned (AVG)]])*(Table1820[[#This Row],[activating_chance]]/100),0)</f>
        <v>70</v>
      </c>
      <c r="DU142" t="s">
        <v>343</v>
      </c>
    </row>
    <row r="143" spans="2:125" x14ac:dyDescent="0.25">
      <c r="B143" s="74" t="s">
        <v>229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6">
        <v>2</v>
      </c>
      <c r="J143" s="76">
        <v>4</v>
      </c>
      <c r="K143" s="73" t="b">
        <v>0</v>
      </c>
      <c r="M143" t="s">
        <v>256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6">
        <v>1</v>
      </c>
      <c r="U143" s="76">
        <v>1</v>
      </c>
      <c r="V143" t="b">
        <v>0</v>
      </c>
      <c r="W143" s="73"/>
      <c r="AI143" t="s">
        <v>230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643</v>
      </c>
      <c r="AU143">
        <v>1</v>
      </c>
      <c r="AV143">
        <v>120</v>
      </c>
      <c r="AW143">
        <v>50</v>
      </c>
      <c r="AX143" s="76">
        <f ca="1">INDIRECT(ADDRESS(11+(MATCH(RIGHT(Table6[[#This Row],[spawner_sku]],LEN(Table6[[#This Row],[spawner_sku]])-FIND("/",Table6[[#This Row],[spawner_sku]])),Table1[Entity Prefab],0)),10,1,1,"Entities"))</f>
        <v>25</v>
      </c>
      <c r="AY143" s="76">
        <f ca="1">ROUND((Table6[[#This Row],[XP]]*Table6[[#This Row],[entity_spawned (AVG)]])*(Table6[[#This Row],[activating_chance]]/100),0)</f>
        <v>13</v>
      </c>
      <c r="AZ1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446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229</v>
      </c>
      <c r="BQ143">
        <v>5</v>
      </c>
      <c r="BR143">
        <v>220</v>
      </c>
      <c r="BS143">
        <v>80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43" s="76">
        <f ca="1">ROUND((Table61011[[#This Row],[XP]]*Table61011[[#This Row],[entity_spawned (AVG)]])*(Table61011[[#This Row],[activating_chance]]/100),0)</f>
        <v>100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3" s="73">
        <v>5</v>
      </c>
      <c r="BX143" s="73">
        <v>5</v>
      </c>
      <c r="BY143" s="73" t="b">
        <v>1</v>
      </c>
      <c r="CA143" t="s">
        <v>245</v>
      </c>
      <c r="CB143">
        <v>1</v>
      </c>
      <c r="CC143" s="76">
        <v>220</v>
      </c>
      <c r="CD143">
        <v>100</v>
      </c>
      <c r="CE143">
        <f ca="1">INDIRECT(ADDRESS(11+(MATCH(RIGHT(Table11[[#This Row],[spawner_sku]],LEN(Table11[[#This Row],[spawner_sku]])-FIND("/",Table11[[#This Row],[spawner_sku]])),Table1[Entity Prefab],0)),10,1,1,"Entities"))</f>
        <v>35</v>
      </c>
      <c r="CF143">
        <f ca="1">ROUND((Table11[[#This Row],[XP]]*Table11[[#This Row],[entity_spawned (AVG)]])*(Table11[[#This Row],[activating_chance]]/100),0)</f>
        <v>35</v>
      </c>
      <c r="CG143" s="73" t="s">
        <v>343</v>
      </c>
      <c r="CI143" t="s">
        <v>256</v>
      </c>
      <c r="CJ143">
        <v>1</v>
      </c>
      <c r="CK143" s="76">
        <v>150</v>
      </c>
      <c r="CL143" s="76">
        <v>100</v>
      </c>
      <c r="CM143">
        <f ca="1">INDIRECT(ADDRESS(11+(MATCH(RIGHT(Table12[[#This Row],[spawner_sku]],LEN(Table12[[#This Row],[spawner_sku]])-FIND("/",Table12[[#This Row],[spawner_sku]])),Table1[Entity Prefab],0)),10,1,1,"Entities"))</f>
        <v>25</v>
      </c>
      <c r="CN143">
        <f ca="1">ROUND((Table12[[#This Row],[XP]]*Table12[[#This Row],[entity_spawned (AVG)]])*(Table12[[#This Row],[activating_chance]]/100),0)</f>
        <v>25</v>
      </c>
      <c r="CO143" s="73" t="s">
        <v>343</v>
      </c>
      <c r="CQ143" t="s">
        <v>386</v>
      </c>
      <c r="CR143">
        <v>1</v>
      </c>
      <c r="CS143" s="76">
        <v>200</v>
      </c>
      <c r="CT143" s="76">
        <v>100</v>
      </c>
      <c r="CU143">
        <f ca="1">INDIRECT(ADDRESS(11+(MATCH(RIGHT(Table13[[#This Row],[spawner_sku]],LEN(Table13[[#This Row],[spawner_sku]])-FIND("/",Table13[[#This Row],[spawner_sku]])),Table1[Entity Prefab],0)),10,1,1,"Entities"))</f>
        <v>75</v>
      </c>
      <c r="CV143">
        <f ca="1">ROUND((Table13[[#This Row],[XP]]*Table13[[#This Row],[entity_spawned (AVG)]])*(Table13[[#This Row],[activating_chance]]/100),0)</f>
        <v>75</v>
      </c>
      <c r="CW143" s="73" t="s">
        <v>343</v>
      </c>
      <c r="CY143" t="s">
        <v>228</v>
      </c>
      <c r="CZ143">
        <v>18</v>
      </c>
      <c r="DA143" s="76">
        <v>200</v>
      </c>
      <c r="DB143" s="76">
        <v>80</v>
      </c>
      <c r="DC143">
        <f ca="1">INDIRECT(ADDRESS(11+(MATCH(RIGHT(Table14[[#This Row],[spawner_sku]],LEN(Table14[[#This Row],[spawner_sku]])-FIND("/",Table14[[#This Row],[spawner_sku]])),Table1[Entity Prefab],0)),10,1,1,"Entities"))</f>
        <v>25</v>
      </c>
      <c r="DD143">
        <f ca="1">ROUND((Table14[[#This Row],[XP]]*Table14[[#This Row],[entity_spawned (AVG)]])*(Table14[[#This Row],[activating_chance]]/100),0)</f>
        <v>360</v>
      </c>
      <c r="DE143" s="73" t="s">
        <v>343</v>
      </c>
      <c r="DG143" t="s">
        <v>244</v>
      </c>
      <c r="DH143">
        <v>1</v>
      </c>
      <c r="DI143" s="76">
        <v>150</v>
      </c>
      <c r="DJ143" s="76">
        <v>100</v>
      </c>
      <c r="DK143" s="115">
        <f ca="1">INDIRECT(ADDRESS(11+(MATCH(RIGHT(Table18[[#This Row],[spawner_sku]],LEN(Table18[[#This Row],[spawner_sku]])-FIND("/",Table18[[#This Row],[spawner_sku]])),Table1[Entity Prefab],0)),10,1,1,"Entities"))</f>
        <v>28</v>
      </c>
      <c r="DL143" s="115">
        <f ca="1">ROUND((Table18[[#This Row],[XP]]*Table18[[#This Row],[entity_spawned (AVG)]])*(Table18[[#This Row],[activating_chance]]/100),0)</f>
        <v>28</v>
      </c>
      <c r="DM143" t="s">
        <v>343</v>
      </c>
      <c r="DO143" t="s">
        <v>521</v>
      </c>
      <c r="DP143">
        <v>1</v>
      </c>
      <c r="DQ143" s="76">
        <v>120</v>
      </c>
      <c r="DR143" s="76">
        <v>80</v>
      </c>
      <c r="DS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43">
        <f ca="1">ROUND((Table1820[[#This Row],[XP]]*Table1820[[#This Row],[entity_spawned (AVG)]])*(Table1820[[#This Row],[activating_chance]]/100),0)</f>
        <v>28</v>
      </c>
      <c r="DU143" t="s">
        <v>343</v>
      </c>
    </row>
    <row r="144" spans="2:125" x14ac:dyDescent="0.25">
      <c r="B144" s="74" t="s">
        <v>229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6">
        <v>1</v>
      </c>
      <c r="J144" s="76">
        <v>1</v>
      </c>
      <c r="K144" s="73" t="b">
        <v>0</v>
      </c>
      <c r="M144" t="s">
        <v>256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6">
        <v>1</v>
      </c>
      <c r="U144" s="76">
        <v>1</v>
      </c>
      <c r="V144" t="b">
        <v>0</v>
      </c>
      <c r="W144" s="73"/>
      <c r="AI144" t="s">
        <v>230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643</v>
      </c>
      <c r="AU144">
        <v>1</v>
      </c>
      <c r="AV144">
        <v>120</v>
      </c>
      <c r="AW144">
        <v>50</v>
      </c>
      <c r="AX144" s="76">
        <f ca="1">INDIRECT(ADDRESS(11+(MATCH(RIGHT(Table6[[#This Row],[spawner_sku]],LEN(Table6[[#This Row],[spawner_sku]])-FIND("/",Table6[[#This Row],[spawner_sku]])),Table1[Entity Prefab],0)),10,1,1,"Entities"))</f>
        <v>25</v>
      </c>
      <c r="AY144" s="76">
        <f ca="1">ROUND((Table6[[#This Row],[XP]]*Table6[[#This Row],[entity_spawned (AVG)]])*(Table6[[#This Row],[activating_chance]]/100),0)</f>
        <v>13</v>
      </c>
      <c r="AZ1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446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248</v>
      </c>
      <c r="BQ144">
        <v>1</v>
      </c>
      <c r="BR144">
        <v>420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144" s="76">
        <f ca="1">ROUND((Table61011[[#This Row],[XP]]*Table61011[[#This Row],[entity_spawned (AVG)]])*(Table61011[[#This Row],[activating_chance]]/100),0)</f>
        <v>83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245</v>
      </c>
      <c r="CB144">
        <v>1</v>
      </c>
      <c r="CC144" s="76">
        <v>220</v>
      </c>
      <c r="CD144">
        <v>80</v>
      </c>
      <c r="CE144">
        <f ca="1">INDIRECT(ADDRESS(11+(MATCH(RIGHT(Table11[[#This Row],[spawner_sku]],LEN(Table11[[#This Row],[spawner_sku]])-FIND("/",Table11[[#This Row],[spawner_sku]])),Table1[Entity Prefab],0)),10,1,1,"Entities"))</f>
        <v>35</v>
      </c>
      <c r="CF144">
        <f ca="1">ROUND((Table11[[#This Row],[XP]]*Table11[[#This Row],[entity_spawned (AVG)]])*(Table11[[#This Row],[activating_chance]]/100),0)</f>
        <v>28</v>
      </c>
      <c r="CG144" s="73" t="s">
        <v>343</v>
      </c>
      <c r="CI144" t="s">
        <v>256</v>
      </c>
      <c r="CJ144">
        <v>1</v>
      </c>
      <c r="CK144" s="76">
        <v>150</v>
      </c>
      <c r="CL144" s="76">
        <v>100</v>
      </c>
      <c r="CM144">
        <f ca="1">INDIRECT(ADDRESS(11+(MATCH(RIGHT(Table12[[#This Row],[spawner_sku]],LEN(Table12[[#This Row],[spawner_sku]])-FIND("/",Table12[[#This Row],[spawner_sku]])),Table1[Entity Prefab],0)),10,1,1,"Entities"))</f>
        <v>25</v>
      </c>
      <c r="CN144">
        <f ca="1">ROUND((Table12[[#This Row],[XP]]*Table12[[#This Row],[entity_spawned (AVG)]])*(Table12[[#This Row],[activating_chance]]/100),0)</f>
        <v>25</v>
      </c>
      <c r="CO144" s="73" t="s">
        <v>343</v>
      </c>
      <c r="CQ144" t="s">
        <v>386</v>
      </c>
      <c r="CR144">
        <v>1</v>
      </c>
      <c r="CS144" s="76">
        <v>200</v>
      </c>
      <c r="CT144" s="76">
        <v>100</v>
      </c>
      <c r="CU144">
        <f ca="1">INDIRECT(ADDRESS(11+(MATCH(RIGHT(Table13[[#This Row],[spawner_sku]],LEN(Table13[[#This Row],[spawner_sku]])-FIND("/",Table13[[#This Row],[spawner_sku]])),Table1[Entity Prefab],0)),10,1,1,"Entities"))</f>
        <v>75</v>
      </c>
      <c r="CV144">
        <f ca="1">ROUND((Table13[[#This Row],[XP]]*Table13[[#This Row],[entity_spawned (AVG)]])*(Table13[[#This Row],[activating_chance]]/100),0)</f>
        <v>75</v>
      </c>
      <c r="CW144" s="73" t="s">
        <v>343</v>
      </c>
      <c r="CY144" t="s">
        <v>228</v>
      </c>
      <c r="CZ144">
        <v>3</v>
      </c>
      <c r="DA144" s="76">
        <v>200</v>
      </c>
      <c r="DB144" s="76">
        <v>100</v>
      </c>
      <c r="DC144">
        <f ca="1">INDIRECT(ADDRESS(11+(MATCH(RIGHT(Table14[[#This Row],[spawner_sku]],LEN(Table14[[#This Row],[spawner_sku]])-FIND("/",Table14[[#This Row],[spawner_sku]])),Table1[Entity Prefab],0)),10,1,1,"Entities"))</f>
        <v>25</v>
      </c>
      <c r="DD144">
        <f ca="1">ROUND((Table14[[#This Row],[XP]]*Table14[[#This Row],[entity_spawned (AVG)]])*(Table14[[#This Row],[activating_chance]]/100),0)</f>
        <v>75</v>
      </c>
      <c r="DE144" s="73" t="s">
        <v>343</v>
      </c>
      <c r="DG144" t="s">
        <v>244</v>
      </c>
      <c r="DH144">
        <v>1</v>
      </c>
      <c r="DI144" s="76">
        <v>150</v>
      </c>
      <c r="DJ144" s="76">
        <v>100</v>
      </c>
      <c r="DK144" s="115">
        <f ca="1">INDIRECT(ADDRESS(11+(MATCH(RIGHT(Table18[[#This Row],[spawner_sku]],LEN(Table18[[#This Row],[spawner_sku]])-FIND("/",Table18[[#This Row],[spawner_sku]])),Table1[Entity Prefab],0)),10,1,1,"Entities"))</f>
        <v>28</v>
      </c>
      <c r="DL144" s="115">
        <f ca="1">ROUND((Table18[[#This Row],[XP]]*Table18[[#This Row],[entity_spawned (AVG)]])*(Table18[[#This Row],[activating_chance]]/100),0)</f>
        <v>28</v>
      </c>
      <c r="DM144" t="s">
        <v>343</v>
      </c>
      <c r="DO144" t="s">
        <v>521</v>
      </c>
      <c r="DP144">
        <v>1</v>
      </c>
      <c r="DQ144" s="76">
        <v>120</v>
      </c>
      <c r="DR144" s="76">
        <v>30</v>
      </c>
      <c r="DS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44">
        <f ca="1">ROUND((Table1820[[#This Row],[XP]]*Table1820[[#This Row],[entity_spawned (AVG)]])*(Table1820[[#This Row],[activating_chance]]/100),0)</f>
        <v>11</v>
      </c>
      <c r="DU144" t="s">
        <v>343</v>
      </c>
    </row>
    <row r="145" spans="2:125" x14ac:dyDescent="0.25">
      <c r="B145" s="74" t="s">
        <v>229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6">
        <v>2</v>
      </c>
      <c r="J145" s="76">
        <v>4</v>
      </c>
      <c r="K145" s="73" t="b">
        <v>0</v>
      </c>
      <c r="M145" t="s">
        <v>256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6">
        <v>1</v>
      </c>
      <c r="U145" s="76">
        <v>1</v>
      </c>
      <c r="V145" t="b">
        <v>0</v>
      </c>
      <c r="W145" s="73"/>
      <c r="AI145" t="s">
        <v>230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643</v>
      </c>
      <c r="AU145">
        <v>3</v>
      </c>
      <c r="AV145">
        <v>120</v>
      </c>
      <c r="AW145">
        <v>100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75</v>
      </c>
      <c r="AZ1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446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447</v>
      </c>
      <c r="BQ145">
        <v>1</v>
      </c>
      <c r="BR145">
        <v>210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145" s="76">
        <f ca="1">ROUND((Table61011[[#This Row],[XP]]*Table61011[[#This Row],[entity_spawned (AVG)]])*(Table61011[[#This Row],[activating_chance]]/100),0)</f>
        <v>55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245</v>
      </c>
      <c r="CB145">
        <v>1</v>
      </c>
      <c r="CC145" s="76">
        <v>220</v>
      </c>
      <c r="CD145">
        <v>100</v>
      </c>
      <c r="CE145">
        <f ca="1">INDIRECT(ADDRESS(11+(MATCH(RIGHT(Table11[[#This Row],[spawner_sku]],LEN(Table11[[#This Row],[spawner_sku]])-FIND("/",Table11[[#This Row],[spawner_sku]])),Table1[Entity Prefab],0)),10,1,1,"Entities"))</f>
        <v>35</v>
      </c>
      <c r="CF145">
        <f ca="1">ROUND((Table11[[#This Row],[XP]]*Table11[[#This Row],[entity_spawned (AVG)]])*(Table11[[#This Row],[activating_chance]]/100),0)</f>
        <v>35</v>
      </c>
      <c r="CG145" s="73" t="s">
        <v>343</v>
      </c>
      <c r="CI145" t="s">
        <v>256</v>
      </c>
      <c r="CJ145">
        <v>1</v>
      </c>
      <c r="CK145" s="76">
        <v>150</v>
      </c>
      <c r="CL145" s="76">
        <v>100</v>
      </c>
      <c r="CM145">
        <f ca="1">INDIRECT(ADDRESS(11+(MATCH(RIGHT(Table12[[#This Row],[spawner_sku]],LEN(Table12[[#This Row],[spawner_sku]])-FIND("/",Table12[[#This Row],[spawner_sku]])),Table1[Entity Prefab],0)),10,1,1,"Entities"))</f>
        <v>25</v>
      </c>
      <c r="CN145">
        <f ca="1">ROUND((Table12[[#This Row],[XP]]*Table12[[#This Row],[entity_spawned (AVG)]])*(Table12[[#This Row],[activating_chance]]/100),0)</f>
        <v>25</v>
      </c>
      <c r="CO145" s="73" t="s">
        <v>343</v>
      </c>
      <c r="CQ145" t="s">
        <v>386</v>
      </c>
      <c r="CR145">
        <v>1</v>
      </c>
      <c r="CS145" s="76">
        <v>200</v>
      </c>
      <c r="CT145" s="76">
        <v>100</v>
      </c>
      <c r="CU145">
        <f ca="1">INDIRECT(ADDRESS(11+(MATCH(RIGHT(Table13[[#This Row],[spawner_sku]],LEN(Table13[[#This Row],[spawner_sku]])-FIND("/",Table13[[#This Row],[spawner_sku]])),Table1[Entity Prefab],0)),10,1,1,"Entities"))</f>
        <v>75</v>
      </c>
      <c r="CV145">
        <f ca="1">ROUND((Table13[[#This Row],[XP]]*Table13[[#This Row],[entity_spawned (AVG)]])*(Table13[[#This Row],[activating_chance]]/100),0)</f>
        <v>75</v>
      </c>
      <c r="CW145" s="73" t="s">
        <v>343</v>
      </c>
      <c r="CY145" t="s">
        <v>228</v>
      </c>
      <c r="CZ145">
        <v>18</v>
      </c>
      <c r="DA145" s="76">
        <v>200</v>
      </c>
      <c r="DB145" s="76">
        <v>100</v>
      </c>
      <c r="DC145">
        <f ca="1">INDIRECT(ADDRESS(11+(MATCH(RIGHT(Table14[[#This Row],[spawner_sku]],LEN(Table14[[#This Row],[spawner_sku]])-FIND("/",Table14[[#This Row],[spawner_sku]])),Table1[Entity Prefab],0)),10,1,1,"Entities"))</f>
        <v>25</v>
      </c>
      <c r="DD145">
        <f ca="1">ROUND((Table14[[#This Row],[XP]]*Table14[[#This Row],[entity_spawned (AVG)]])*(Table14[[#This Row],[activating_chance]]/100),0)</f>
        <v>450</v>
      </c>
      <c r="DE145" s="73" t="s">
        <v>343</v>
      </c>
      <c r="DG145" t="s">
        <v>453</v>
      </c>
      <c r="DH145">
        <v>1</v>
      </c>
      <c r="DI145" s="76">
        <v>130</v>
      </c>
      <c r="DJ145" s="76">
        <v>100</v>
      </c>
      <c r="DK145" s="115">
        <f ca="1">INDIRECT(ADDRESS(11+(MATCH(RIGHT(Table18[[#This Row],[spawner_sku]],LEN(Table18[[#This Row],[spawner_sku]])-FIND("/",Table18[[#This Row],[spawner_sku]])),Table1[Entity Prefab],0)),10,1,1,"Entities"))</f>
        <v>70</v>
      </c>
      <c r="DL145" s="115">
        <f ca="1">ROUND((Table18[[#This Row],[XP]]*Table18[[#This Row],[entity_spawned (AVG)]])*(Table18[[#This Row],[activating_chance]]/100),0)</f>
        <v>70</v>
      </c>
      <c r="DM145" t="s">
        <v>344</v>
      </c>
      <c r="DO145" t="s">
        <v>521</v>
      </c>
      <c r="DP145">
        <v>1</v>
      </c>
      <c r="DQ145" s="76">
        <v>120</v>
      </c>
      <c r="DR145" s="76">
        <v>100</v>
      </c>
      <c r="DS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45">
        <f ca="1">ROUND((Table1820[[#This Row],[XP]]*Table1820[[#This Row],[entity_spawned (AVG)]])*(Table1820[[#This Row],[activating_chance]]/100),0)</f>
        <v>35</v>
      </c>
      <c r="DU145" t="s">
        <v>343</v>
      </c>
    </row>
    <row r="146" spans="2:125" x14ac:dyDescent="0.25">
      <c r="B146" s="74" t="s">
        <v>229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6">
        <v>1</v>
      </c>
      <c r="J146" s="76">
        <v>3</v>
      </c>
      <c r="K146" s="73" t="b">
        <v>0</v>
      </c>
      <c r="M146" t="s">
        <v>256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6">
        <v>1</v>
      </c>
      <c r="U146" s="76">
        <v>1</v>
      </c>
      <c r="V146" t="b">
        <v>0</v>
      </c>
      <c r="W146" s="73"/>
      <c r="AI146" t="s">
        <v>230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643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446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258</v>
      </c>
      <c r="BQ146">
        <v>1</v>
      </c>
      <c r="BR146">
        <v>240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46" s="76">
        <f ca="1">ROUND((Table61011[[#This Row],[XP]]*Table61011[[#This Row],[entity_spawned (AVG)]])*(Table61011[[#This Row],[activating_chance]]/100),0)</f>
        <v>50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6" s="73">
        <v>1</v>
      </c>
      <c r="BX146" s="73">
        <v>1</v>
      </c>
      <c r="BY146" s="73" t="b">
        <v>0</v>
      </c>
      <c r="CA146" t="s">
        <v>245</v>
      </c>
      <c r="CB146">
        <v>1</v>
      </c>
      <c r="CC146" s="76">
        <v>220</v>
      </c>
      <c r="CD146">
        <v>80</v>
      </c>
      <c r="CE146">
        <f ca="1">INDIRECT(ADDRESS(11+(MATCH(RIGHT(Table11[[#This Row],[spawner_sku]],LEN(Table11[[#This Row],[spawner_sku]])-FIND("/",Table11[[#This Row],[spawner_sku]])),Table1[Entity Prefab],0)),10,1,1,"Entities"))</f>
        <v>35</v>
      </c>
      <c r="CF146">
        <f ca="1">ROUND((Table11[[#This Row],[XP]]*Table11[[#This Row],[entity_spawned (AVG)]])*(Table11[[#This Row],[activating_chance]]/100),0)</f>
        <v>28</v>
      </c>
      <c r="CG146" s="73" t="s">
        <v>343</v>
      </c>
      <c r="CI146" t="s">
        <v>256</v>
      </c>
      <c r="CJ146">
        <v>1</v>
      </c>
      <c r="CK146" s="76">
        <v>150</v>
      </c>
      <c r="CL146" s="76">
        <v>100</v>
      </c>
      <c r="CM146">
        <f ca="1">INDIRECT(ADDRESS(11+(MATCH(RIGHT(Table12[[#This Row],[spawner_sku]],LEN(Table12[[#This Row],[spawner_sku]])-FIND("/",Table12[[#This Row],[spawner_sku]])),Table1[Entity Prefab],0)),10,1,1,"Entities"))</f>
        <v>25</v>
      </c>
      <c r="CN146">
        <f ca="1">ROUND((Table12[[#This Row],[XP]]*Table12[[#This Row],[entity_spawned (AVG)]])*(Table12[[#This Row],[activating_chance]]/100),0)</f>
        <v>25</v>
      </c>
      <c r="CO146" s="73" t="s">
        <v>343</v>
      </c>
      <c r="CQ146" t="s">
        <v>386</v>
      </c>
      <c r="CR146">
        <v>1</v>
      </c>
      <c r="CS146" s="76">
        <v>200</v>
      </c>
      <c r="CT146" s="76">
        <v>100</v>
      </c>
      <c r="CU146">
        <f ca="1">INDIRECT(ADDRESS(11+(MATCH(RIGHT(Table13[[#This Row],[spawner_sku]],LEN(Table13[[#This Row],[spawner_sku]])-FIND("/",Table13[[#This Row],[spawner_sku]])),Table1[Entity Prefab],0)),10,1,1,"Entities"))</f>
        <v>75</v>
      </c>
      <c r="CV146">
        <f ca="1">ROUND((Table13[[#This Row],[XP]]*Table13[[#This Row],[entity_spawned (AVG)]])*(Table13[[#This Row],[activating_chance]]/100),0)</f>
        <v>75</v>
      </c>
      <c r="CW146" s="73" t="s">
        <v>343</v>
      </c>
      <c r="CY146" t="s">
        <v>228</v>
      </c>
      <c r="CZ146">
        <v>10</v>
      </c>
      <c r="DA146" s="76">
        <v>200</v>
      </c>
      <c r="DB146" s="76">
        <v>100</v>
      </c>
      <c r="DC146">
        <f ca="1">INDIRECT(ADDRESS(11+(MATCH(RIGHT(Table14[[#This Row],[spawner_sku]],LEN(Table14[[#This Row],[spawner_sku]])-FIND("/",Table14[[#This Row],[spawner_sku]])),Table1[Entity Prefab],0)),10,1,1,"Entities"))</f>
        <v>25</v>
      </c>
      <c r="DD146">
        <f ca="1">ROUND((Table14[[#This Row],[XP]]*Table14[[#This Row],[entity_spawned (AVG)]])*(Table14[[#This Row],[activating_chance]]/100),0)</f>
        <v>250</v>
      </c>
      <c r="DE146" s="73" t="s">
        <v>343</v>
      </c>
      <c r="DG146" t="s">
        <v>453</v>
      </c>
      <c r="DH146">
        <v>1</v>
      </c>
      <c r="DI146" s="76">
        <v>130</v>
      </c>
      <c r="DJ146" s="76">
        <v>100</v>
      </c>
      <c r="DK146" s="115">
        <f ca="1">INDIRECT(ADDRESS(11+(MATCH(RIGHT(Table18[[#This Row],[spawner_sku]],LEN(Table18[[#This Row],[spawner_sku]])-FIND("/",Table18[[#This Row],[spawner_sku]])),Table1[Entity Prefab],0)),10,1,1,"Entities"))</f>
        <v>70</v>
      </c>
      <c r="DL146" s="115">
        <f ca="1">ROUND((Table18[[#This Row],[XP]]*Table18[[#This Row],[entity_spawned (AVG)]])*(Table18[[#This Row],[activating_chance]]/100),0)</f>
        <v>70</v>
      </c>
      <c r="DM146" t="s">
        <v>344</v>
      </c>
      <c r="DO146" t="s">
        <v>521</v>
      </c>
      <c r="DP146">
        <v>1</v>
      </c>
      <c r="DQ146" s="76">
        <v>120</v>
      </c>
      <c r="DR146" s="76">
        <v>30</v>
      </c>
      <c r="DS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46">
        <f ca="1">ROUND((Table1820[[#This Row],[XP]]*Table1820[[#This Row],[entity_spawned (AVG)]])*(Table1820[[#This Row],[activating_chance]]/100),0)</f>
        <v>11</v>
      </c>
      <c r="DU146" t="s">
        <v>343</v>
      </c>
    </row>
    <row r="147" spans="2:125" x14ac:dyDescent="0.25">
      <c r="B147" s="74" t="s">
        <v>229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6">
        <v>1</v>
      </c>
      <c r="J147" s="76">
        <v>2</v>
      </c>
      <c r="K147" s="73" t="b">
        <v>0</v>
      </c>
      <c r="M147" t="s">
        <v>256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6">
        <v>1</v>
      </c>
      <c r="U147" s="76">
        <v>1</v>
      </c>
      <c r="V147" t="b">
        <v>0</v>
      </c>
      <c r="W147" s="73"/>
      <c r="AI147" t="s">
        <v>230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643</v>
      </c>
      <c r="AU147">
        <v>1</v>
      </c>
      <c r="AV147">
        <v>120</v>
      </c>
      <c r="AW147">
        <v>100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25</v>
      </c>
      <c r="AZ1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446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237</v>
      </c>
      <c r="BQ147">
        <v>1</v>
      </c>
      <c r="BR147">
        <v>220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47" s="76">
        <f ca="1">ROUND((Table61011[[#This Row],[XP]]*Table61011[[#This Row],[entity_spawned (AVG)]])*(Table61011[[#This Row],[activating_chance]]/100),0)</f>
        <v>70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245</v>
      </c>
      <c r="CB147">
        <v>1</v>
      </c>
      <c r="CC147" s="76">
        <v>220</v>
      </c>
      <c r="CD147">
        <v>80</v>
      </c>
      <c r="CE147">
        <f ca="1">INDIRECT(ADDRESS(11+(MATCH(RIGHT(Table11[[#This Row],[spawner_sku]],LEN(Table11[[#This Row],[spawner_sku]])-FIND("/",Table11[[#This Row],[spawner_sku]])),Table1[Entity Prefab],0)),10,1,1,"Entities"))</f>
        <v>35</v>
      </c>
      <c r="CF147">
        <f ca="1">ROUND((Table11[[#This Row],[XP]]*Table11[[#This Row],[entity_spawned (AVG)]])*(Table11[[#This Row],[activating_chance]]/100),0)</f>
        <v>28</v>
      </c>
      <c r="CG147" s="73" t="s">
        <v>343</v>
      </c>
      <c r="CI147" t="s">
        <v>256</v>
      </c>
      <c r="CJ147">
        <v>1</v>
      </c>
      <c r="CK147" s="76">
        <v>150</v>
      </c>
      <c r="CL147" s="76">
        <v>30</v>
      </c>
      <c r="CM147">
        <f ca="1">INDIRECT(ADDRESS(11+(MATCH(RIGHT(Table12[[#This Row],[spawner_sku]],LEN(Table12[[#This Row],[spawner_sku]])-FIND("/",Table12[[#This Row],[spawner_sku]])),Table1[Entity Prefab],0)),10,1,1,"Entities"))</f>
        <v>25</v>
      </c>
      <c r="CN147">
        <f ca="1">ROUND((Table12[[#This Row],[XP]]*Table12[[#This Row],[entity_spawned (AVG)]])*(Table12[[#This Row],[activating_chance]]/100),0)</f>
        <v>8</v>
      </c>
      <c r="CO147" s="73" t="s">
        <v>343</v>
      </c>
      <c r="CQ147" t="s">
        <v>386</v>
      </c>
      <c r="CR147">
        <v>1</v>
      </c>
      <c r="CS147" s="76">
        <v>200</v>
      </c>
      <c r="CT147" s="76">
        <v>100</v>
      </c>
      <c r="CU147">
        <f ca="1">INDIRECT(ADDRESS(11+(MATCH(RIGHT(Table13[[#This Row],[spawner_sku]],LEN(Table13[[#This Row],[spawner_sku]])-FIND("/",Table13[[#This Row],[spawner_sku]])),Table1[Entity Prefab],0)),10,1,1,"Entities"))</f>
        <v>75</v>
      </c>
      <c r="CV147">
        <f ca="1">ROUND((Table13[[#This Row],[XP]]*Table13[[#This Row],[entity_spawned (AVG)]])*(Table13[[#This Row],[activating_chance]]/100),0)</f>
        <v>75</v>
      </c>
      <c r="CW147" s="73" t="s">
        <v>343</v>
      </c>
      <c r="CY147" t="s">
        <v>228</v>
      </c>
      <c r="CZ147">
        <v>13</v>
      </c>
      <c r="DA147" s="76">
        <v>200</v>
      </c>
      <c r="DB147" s="76">
        <v>30</v>
      </c>
      <c r="DC147">
        <f ca="1">INDIRECT(ADDRESS(11+(MATCH(RIGHT(Table14[[#This Row],[spawner_sku]],LEN(Table14[[#This Row],[spawner_sku]])-FIND("/",Table14[[#This Row],[spawner_sku]])),Table1[Entity Prefab],0)),10,1,1,"Entities"))</f>
        <v>25</v>
      </c>
      <c r="DD147">
        <f ca="1">ROUND((Table14[[#This Row],[XP]]*Table14[[#This Row],[entity_spawned (AVG)]])*(Table14[[#This Row],[activating_chance]]/100),0)</f>
        <v>98</v>
      </c>
      <c r="DE147" s="73" t="s">
        <v>343</v>
      </c>
      <c r="DG147" t="s">
        <v>453</v>
      </c>
      <c r="DH147">
        <v>1</v>
      </c>
      <c r="DI147" s="76">
        <v>130</v>
      </c>
      <c r="DJ147" s="76">
        <v>100</v>
      </c>
      <c r="DK147" s="115">
        <f ca="1">INDIRECT(ADDRESS(11+(MATCH(RIGHT(Table18[[#This Row],[spawner_sku]],LEN(Table18[[#This Row],[spawner_sku]])-FIND("/",Table18[[#This Row],[spawner_sku]])),Table1[Entity Prefab],0)),10,1,1,"Entities"))</f>
        <v>70</v>
      </c>
      <c r="DL147" s="115">
        <f ca="1">ROUND((Table18[[#This Row],[XP]]*Table18[[#This Row],[entity_spawned (AVG)]])*(Table18[[#This Row],[activating_chance]]/100),0)</f>
        <v>70</v>
      </c>
      <c r="DM147" t="s">
        <v>344</v>
      </c>
      <c r="DO147" t="s">
        <v>521</v>
      </c>
      <c r="DP147">
        <v>1</v>
      </c>
      <c r="DQ147" s="76">
        <v>120</v>
      </c>
      <c r="DR147" s="76">
        <v>100</v>
      </c>
      <c r="DS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47">
        <f ca="1">ROUND((Table1820[[#This Row],[XP]]*Table1820[[#This Row],[entity_spawned (AVG)]])*(Table1820[[#This Row],[activating_chance]]/100),0)</f>
        <v>35</v>
      </c>
      <c r="DU147" t="s">
        <v>343</v>
      </c>
    </row>
    <row r="148" spans="2:125" x14ac:dyDescent="0.25">
      <c r="B148" s="74" t="s">
        <v>229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6">
        <v>1</v>
      </c>
      <c r="J148" s="76">
        <v>2</v>
      </c>
      <c r="K148" s="73" t="b">
        <v>0</v>
      </c>
      <c r="M148" t="s">
        <v>256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6">
        <v>1</v>
      </c>
      <c r="U148" s="76">
        <v>1</v>
      </c>
      <c r="V148" t="b">
        <v>0</v>
      </c>
      <c r="W148" s="73"/>
      <c r="AI148" t="s">
        <v>230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643</v>
      </c>
      <c r="AU148">
        <v>1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25</v>
      </c>
      <c r="AZ1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446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258</v>
      </c>
      <c r="BQ148">
        <v>1</v>
      </c>
      <c r="BR148">
        <v>200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48" s="76">
        <f ca="1">ROUND((Table61011[[#This Row],[XP]]*Table61011[[#This Row],[entity_spawned (AVG)]])*(Table61011[[#This Row],[activating_chance]]/100),0)</f>
        <v>50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8" s="73">
        <v>1</v>
      </c>
      <c r="BX148" s="73">
        <v>1</v>
      </c>
      <c r="BY148" s="73" t="b">
        <v>0</v>
      </c>
      <c r="CA148" t="s">
        <v>245</v>
      </c>
      <c r="CB148">
        <v>1</v>
      </c>
      <c r="CC148" s="76">
        <v>220</v>
      </c>
      <c r="CD148">
        <v>80</v>
      </c>
      <c r="CE148">
        <f ca="1">INDIRECT(ADDRESS(11+(MATCH(RIGHT(Table11[[#This Row],[spawner_sku]],LEN(Table11[[#This Row],[spawner_sku]])-FIND("/",Table11[[#This Row],[spawner_sku]])),Table1[Entity Prefab],0)),10,1,1,"Entities"))</f>
        <v>35</v>
      </c>
      <c r="CF148">
        <f ca="1">ROUND((Table11[[#This Row],[XP]]*Table11[[#This Row],[entity_spawned (AVG)]])*(Table11[[#This Row],[activating_chance]]/100),0)</f>
        <v>28</v>
      </c>
      <c r="CG148" s="73" t="s">
        <v>343</v>
      </c>
      <c r="CI148" t="s">
        <v>256</v>
      </c>
      <c r="CJ148">
        <v>1</v>
      </c>
      <c r="CK148" s="76">
        <v>150</v>
      </c>
      <c r="CL148" s="76">
        <v>80</v>
      </c>
      <c r="CM148">
        <f ca="1">INDIRECT(ADDRESS(11+(MATCH(RIGHT(Table12[[#This Row],[spawner_sku]],LEN(Table12[[#This Row],[spawner_sku]])-FIND("/",Table12[[#This Row],[spawner_sku]])),Table1[Entity Prefab],0)),10,1,1,"Entities"))</f>
        <v>25</v>
      </c>
      <c r="CN148">
        <f ca="1">ROUND((Table12[[#This Row],[XP]]*Table12[[#This Row],[entity_spawned (AVG)]])*(Table12[[#This Row],[activating_chance]]/100),0)</f>
        <v>20</v>
      </c>
      <c r="CO148" s="73" t="s">
        <v>343</v>
      </c>
      <c r="CQ148" t="s">
        <v>386</v>
      </c>
      <c r="CR148">
        <v>1</v>
      </c>
      <c r="CS148" s="76">
        <v>200</v>
      </c>
      <c r="CT148" s="76">
        <v>100</v>
      </c>
      <c r="CU148">
        <f ca="1">INDIRECT(ADDRESS(11+(MATCH(RIGHT(Table13[[#This Row],[spawner_sku]],LEN(Table13[[#This Row],[spawner_sku]])-FIND("/",Table13[[#This Row],[spawner_sku]])),Table1[Entity Prefab],0)),10,1,1,"Entities"))</f>
        <v>75</v>
      </c>
      <c r="CV148">
        <f ca="1">ROUND((Table13[[#This Row],[XP]]*Table13[[#This Row],[entity_spawned (AVG)]])*(Table13[[#This Row],[activating_chance]]/100),0)</f>
        <v>75</v>
      </c>
      <c r="CW148" s="73" t="s">
        <v>343</v>
      </c>
      <c r="CY148" t="s">
        <v>228</v>
      </c>
      <c r="CZ148">
        <v>7</v>
      </c>
      <c r="DA148" s="76">
        <v>200</v>
      </c>
      <c r="DB148" s="76">
        <v>100</v>
      </c>
      <c r="DC148">
        <f ca="1">INDIRECT(ADDRESS(11+(MATCH(RIGHT(Table14[[#This Row],[spawner_sku]],LEN(Table14[[#This Row],[spawner_sku]])-FIND("/",Table14[[#This Row],[spawner_sku]])),Table1[Entity Prefab],0)),10,1,1,"Entities"))</f>
        <v>25</v>
      </c>
      <c r="DD148">
        <f ca="1">ROUND((Table14[[#This Row],[XP]]*Table14[[#This Row],[entity_spawned (AVG)]])*(Table14[[#This Row],[activating_chance]]/100),0)</f>
        <v>175</v>
      </c>
      <c r="DE148" s="73" t="s">
        <v>343</v>
      </c>
      <c r="DG148" t="s">
        <v>453</v>
      </c>
      <c r="DH148">
        <v>1</v>
      </c>
      <c r="DI148" s="76">
        <v>130</v>
      </c>
      <c r="DJ148" s="76">
        <v>100</v>
      </c>
      <c r="DK148" s="115">
        <f ca="1">INDIRECT(ADDRESS(11+(MATCH(RIGHT(Table18[[#This Row],[spawner_sku]],LEN(Table18[[#This Row],[spawner_sku]])-FIND("/",Table18[[#This Row],[spawner_sku]])),Table1[Entity Prefab],0)),10,1,1,"Entities"))</f>
        <v>70</v>
      </c>
      <c r="DL148" s="115">
        <f ca="1">ROUND((Table18[[#This Row],[XP]]*Table18[[#This Row],[entity_spawned (AVG)]])*(Table18[[#This Row],[activating_chance]]/100),0)</f>
        <v>70</v>
      </c>
      <c r="DM148" t="s">
        <v>344</v>
      </c>
      <c r="DO148" t="s">
        <v>521</v>
      </c>
      <c r="DP148">
        <v>1</v>
      </c>
      <c r="DQ148" s="76">
        <v>120</v>
      </c>
      <c r="DR148" s="76">
        <v>80</v>
      </c>
      <c r="DS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48">
        <f ca="1">ROUND((Table1820[[#This Row],[XP]]*Table1820[[#This Row],[entity_spawned (AVG)]])*(Table1820[[#This Row],[activating_chance]]/100),0)</f>
        <v>28</v>
      </c>
      <c r="DU148" t="s">
        <v>343</v>
      </c>
    </row>
    <row r="149" spans="2:125" x14ac:dyDescent="0.25">
      <c r="B149" s="74" t="s">
        <v>229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6">
        <v>1</v>
      </c>
      <c r="J149" s="76">
        <v>1</v>
      </c>
      <c r="K149" s="73" t="b">
        <v>0</v>
      </c>
      <c r="M149" t="s">
        <v>256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6">
        <v>1</v>
      </c>
      <c r="U149" s="76">
        <v>1</v>
      </c>
      <c r="V149" t="b">
        <v>0</v>
      </c>
      <c r="W149" s="73"/>
      <c r="AI149" t="s">
        <v>230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643</v>
      </c>
      <c r="AU149">
        <v>1</v>
      </c>
      <c r="AV149">
        <v>120</v>
      </c>
      <c r="AW149">
        <v>100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25</v>
      </c>
      <c r="AZ1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446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446</v>
      </c>
      <c r="BQ149">
        <v>1</v>
      </c>
      <c r="BR149">
        <v>200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49" s="76">
        <f ca="1">ROUND((Table61011[[#This Row],[XP]]*Table61011[[#This Row],[entity_spawned (AVG)]])*(Table61011[[#This Row],[activating_chance]]/100),0)</f>
        <v>25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470</v>
      </c>
      <c r="CB149">
        <v>1</v>
      </c>
      <c r="CC149" s="76">
        <v>220</v>
      </c>
      <c r="CD149">
        <v>100</v>
      </c>
      <c r="CE149">
        <f ca="1">INDIRECT(ADDRESS(11+(MATCH(RIGHT(Table11[[#This Row],[spawner_sku]],LEN(Table11[[#This Row],[spawner_sku]])-FIND("/",Table11[[#This Row],[spawner_sku]])),Table1[Entity Prefab],0)),10,1,1,"Entities"))</f>
        <v>50</v>
      </c>
      <c r="CF149">
        <f ca="1">ROUND((Table11[[#This Row],[XP]]*Table11[[#This Row],[entity_spawned (AVG)]])*(Table11[[#This Row],[activating_chance]]/100),0)</f>
        <v>50</v>
      </c>
      <c r="CG149" s="73" t="s">
        <v>344</v>
      </c>
      <c r="CI149" t="s">
        <v>256</v>
      </c>
      <c r="CJ149">
        <v>1</v>
      </c>
      <c r="CK149" s="76">
        <v>150</v>
      </c>
      <c r="CL149" s="76">
        <v>100</v>
      </c>
      <c r="CM149">
        <f ca="1">INDIRECT(ADDRESS(11+(MATCH(RIGHT(Table12[[#This Row],[spawner_sku]],LEN(Table12[[#This Row],[spawner_sku]])-FIND("/",Table12[[#This Row],[spawner_sku]])),Table1[Entity Prefab],0)),10,1,1,"Entities"))</f>
        <v>25</v>
      </c>
      <c r="CN149">
        <f ca="1">ROUND((Table12[[#This Row],[XP]]*Table12[[#This Row],[entity_spawned (AVG)]])*(Table12[[#This Row],[activating_chance]]/100),0)</f>
        <v>25</v>
      </c>
      <c r="CO149" s="73" t="s">
        <v>343</v>
      </c>
      <c r="CQ149" t="s">
        <v>386</v>
      </c>
      <c r="CR149">
        <v>1</v>
      </c>
      <c r="CS149" s="76">
        <v>200</v>
      </c>
      <c r="CT149" s="76">
        <v>100</v>
      </c>
      <c r="CU149">
        <f ca="1">INDIRECT(ADDRESS(11+(MATCH(RIGHT(Table13[[#This Row],[spawner_sku]],LEN(Table13[[#This Row],[spawner_sku]])-FIND("/",Table13[[#This Row],[spawner_sku]])),Table1[Entity Prefab],0)),10,1,1,"Entities"))</f>
        <v>75</v>
      </c>
      <c r="CV149">
        <f ca="1">ROUND((Table13[[#This Row],[XP]]*Table13[[#This Row],[entity_spawned (AVG)]])*(Table13[[#This Row],[activating_chance]]/100),0)</f>
        <v>75</v>
      </c>
      <c r="CW149" s="73" t="s">
        <v>343</v>
      </c>
      <c r="CY149" t="s">
        <v>228</v>
      </c>
      <c r="CZ149">
        <v>10</v>
      </c>
      <c r="DA149" s="76">
        <v>200</v>
      </c>
      <c r="DB149" s="76">
        <v>100</v>
      </c>
      <c r="DC149">
        <f ca="1">INDIRECT(ADDRESS(11+(MATCH(RIGHT(Table14[[#This Row],[spawner_sku]],LEN(Table14[[#This Row],[spawner_sku]])-FIND("/",Table14[[#This Row],[spawner_sku]])),Table1[Entity Prefab],0)),10,1,1,"Entities"))</f>
        <v>25</v>
      </c>
      <c r="DD149">
        <f ca="1">ROUND((Table14[[#This Row],[XP]]*Table14[[#This Row],[entity_spawned (AVG)]])*(Table14[[#This Row],[activating_chance]]/100),0)</f>
        <v>250</v>
      </c>
      <c r="DE149" s="73" t="s">
        <v>343</v>
      </c>
      <c r="DG149" t="s">
        <v>518</v>
      </c>
      <c r="DH149">
        <v>1</v>
      </c>
      <c r="DI149" s="76">
        <v>120</v>
      </c>
      <c r="DJ149" s="76">
        <v>100</v>
      </c>
      <c r="DK149" s="115">
        <f ca="1">INDIRECT(ADDRESS(11+(MATCH(RIGHT(Table18[[#This Row],[spawner_sku]],LEN(Table18[[#This Row],[spawner_sku]])-FIND("/",Table18[[#This Row],[spawner_sku]])),Table1[Entity Prefab],0)),10,1,1,"Entities"))</f>
        <v>95</v>
      </c>
      <c r="DL149" s="115">
        <f ca="1">ROUND((Table18[[#This Row],[XP]]*Table18[[#This Row],[entity_spawned (AVG)]])*(Table18[[#This Row],[activating_chance]]/100),0)</f>
        <v>95</v>
      </c>
      <c r="DM149" t="s">
        <v>344</v>
      </c>
      <c r="DO149" t="s">
        <v>521</v>
      </c>
      <c r="DP149">
        <v>2</v>
      </c>
      <c r="DQ149" s="76">
        <v>120</v>
      </c>
      <c r="DR149" s="76">
        <v>100</v>
      </c>
      <c r="DS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49">
        <f ca="1">ROUND((Table1820[[#This Row],[XP]]*Table1820[[#This Row],[entity_spawned (AVG)]])*(Table1820[[#This Row],[activating_chance]]/100),0)</f>
        <v>70</v>
      </c>
      <c r="DU149" t="s">
        <v>343</v>
      </c>
    </row>
    <row r="150" spans="2:125" x14ac:dyDescent="0.25">
      <c r="B150" s="74" t="s">
        <v>229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6">
        <v>5</v>
      </c>
      <c r="J150" s="76">
        <v>10</v>
      </c>
      <c r="K150" s="73" t="b">
        <v>1</v>
      </c>
      <c r="M150" t="s">
        <v>256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6">
        <v>1</v>
      </c>
      <c r="U150" s="76">
        <v>1</v>
      </c>
      <c r="V150" t="b">
        <v>0</v>
      </c>
      <c r="W150" s="73"/>
      <c r="AI150" t="s">
        <v>230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643</v>
      </c>
      <c r="AU150">
        <v>3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75</v>
      </c>
      <c r="AZ1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446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348</v>
      </c>
      <c r="BQ150">
        <v>1</v>
      </c>
      <c r="BR150">
        <v>150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50" s="76">
        <f ca="1">ROUND((Table61011[[#This Row],[XP]]*Table61011[[#This Row],[entity_spawned (AVG)]])*(Table61011[[#This Row],[activating_chance]]/100),0)</f>
        <v>50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0" s="73">
        <v>1</v>
      </c>
      <c r="BX150" s="73">
        <v>1</v>
      </c>
      <c r="BY150" s="73" t="b">
        <v>0</v>
      </c>
      <c r="CA150" t="s">
        <v>470</v>
      </c>
      <c r="CB150">
        <v>1</v>
      </c>
      <c r="CC150" s="76">
        <v>220</v>
      </c>
      <c r="CD150">
        <v>100</v>
      </c>
      <c r="CE150">
        <f ca="1">INDIRECT(ADDRESS(11+(MATCH(RIGHT(Table11[[#This Row],[spawner_sku]],LEN(Table11[[#This Row],[spawner_sku]])-FIND("/",Table11[[#This Row],[spawner_sku]])),Table1[Entity Prefab],0)),10,1,1,"Entities"))</f>
        <v>50</v>
      </c>
      <c r="CF150">
        <f ca="1">ROUND((Table11[[#This Row],[XP]]*Table11[[#This Row],[entity_spawned (AVG)]])*(Table11[[#This Row],[activating_chance]]/100),0)</f>
        <v>50</v>
      </c>
      <c r="CG150" s="73" t="s">
        <v>344</v>
      </c>
      <c r="CI150" t="s">
        <v>256</v>
      </c>
      <c r="CJ150">
        <v>1</v>
      </c>
      <c r="CK150" s="76">
        <v>150</v>
      </c>
      <c r="CL150" s="76">
        <v>80</v>
      </c>
      <c r="CM150">
        <f ca="1">INDIRECT(ADDRESS(11+(MATCH(RIGHT(Table12[[#This Row],[spawner_sku]],LEN(Table12[[#This Row],[spawner_sku]])-FIND("/",Table12[[#This Row],[spawner_sku]])),Table1[Entity Prefab],0)),10,1,1,"Entities"))</f>
        <v>25</v>
      </c>
      <c r="CN150">
        <f ca="1">ROUND((Table12[[#This Row],[XP]]*Table12[[#This Row],[entity_spawned (AVG)]])*(Table12[[#This Row],[activating_chance]]/100),0)</f>
        <v>20</v>
      </c>
      <c r="CO150" s="73" t="s">
        <v>343</v>
      </c>
      <c r="CQ150" t="s">
        <v>386</v>
      </c>
      <c r="CR150">
        <v>1</v>
      </c>
      <c r="CS150" s="76">
        <v>200</v>
      </c>
      <c r="CT150" s="76">
        <v>100</v>
      </c>
      <c r="CU150">
        <f ca="1">INDIRECT(ADDRESS(11+(MATCH(RIGHT(Table13[[#This Row],[spawner_sku]],LEN(Table13[[#This Row],[spawner_sku]])-FIND("/",Table13[[#This Row],[spawner_sku]])),Table1[Entity Prefab],0)),10,1,1,"Entities"))</f>
        <v>75</v>
      </c>
      <c r="CV150">
        <f ca="1">ROUND((Table13[[#This Row],[XP]]*Table13[[#This Row],[entity_spawned (AVG)]])*(Table13[[#This Row],[activating_chance]]/100),0)</f>
        <v>75</v>
      </c>
      <c r="CW150" s="73" t="s">
        <v>343</v>
      </c>
      <c r="CY150" t="s">
        <v>228</v>
      </c>
      <c r="CZ150">
        <v>10</v>
      </c>
      <c r="DA150" s="76">
        <v>200</v>
      </c>
      <c r="DB150" s="76">
        <v>100</v>
      </c>
      <c r="DC150">
        <f ca="1">INDIRECT(ADDRESS(11+(MATCH(RIGHT(Table14[[#This Row],[spawner_sku]],LEN(Table14[[#This Row],[spawner_sku]])-FIND("/",Table14[[#This Row],[spawner_sku]])),Table1[Entity Prefab],0)),10,1,1,"Entities"))</f>
        <v>25</v>
      </c>
      <c r="DD150">
        <f ca="1">ROUND((Table14[[#This Row],[XP]]*Table14[[#This Row],[entity_spawned (AVG)]])*(Table14[[#This Row],[activating_chance]]/100),0)</f>
        <v>250</v>
      </c>
      <c r="DE150" s="73" t="s">
        <v>343</v>
      </c>
      <c r="DG150" t="s">
        <v>518</v>
      </c>
      <c r="DH150">
        <v>1</v>
      </c>
      <c r="DI150" s="76">
        <v>140</v>
      </c>
      <c r="DJ150" s="76">
        <v>100</v>
      </c>
      <c r="DK150" s="115">
        <f ca="1">INDIRECT(ADDRESS(11+(MATCH(RIGHT(Table18[[#This Row],[spawner_sku]],LEN(Table18[[#This Row],[spawner_sku]])-FIND("/",Table18[[#This Row],[spawner_sku]])),Table1[Entity Prefab],0)),10,1,1,"Entities"))</f>
        <v>95</v>
      </c>
      <c r="DL150" s="115">
        <f ca="1">ROUND((Table18[[#This Row],[XP]]*Table18[[#This Row],[entity_spawned (AVG)]])*(Table18[[#This Row],[activating_chance]]/100),0)</f>
        <v>95</v>
      </c>
      <c r="DM150" t="s">
        <v>344</v>
      </c>
      <c r="DO150" t="s">
        <v>521</v>
      </c>
      <c r="DP150">
        <v>1</v>
      </c>
      <c r="DQ150" s="76">
        <v>120</v>
      </c>
      <c r="DR150" s="76">
        <v>30</v>
      </c>
      <c r="DS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0">
        <f ca="1">ROUND((Table1820[[#This Row],[XP]]*Table1820[[#This Row],[entity_spawned (AVG)]])*(Table1820[[#This Row],[activating_chance]]/100),0)</f>
        <v>11</v>
      </c>
      <c r="DU150" t="s">
        <v>343</v>
      </c>
    </row>
    <row r="151" spans="2:125" x14ac:dyDescent="0.25">
      <c r="B151" s="74" t="s">
        <v>229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6">
        <v>3</v>
      </c>
      <c r="J151" s="76">
        <v>3</v>
      </c>
      <c r="K151" s="73" t="b">
        <v>0</v>
      </c>
      <c r="M151" t="s">
        <v>256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6">
        <v>1</v>
      </c>
      <c r="U151" s="76">
        <v>1</v>
      </c>
      <c r="V151" t="b">
        <v>0</v>
      </c>
      <c r="W151" s="73"/>
      <c r="AI151" t="s">
        <v>230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643</v>
      </c>
      <c r="AU151">
        <v>5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125</v>
      </c>
      <c r="AZ1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446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337</v>
      </c>
      <c r="BQ151">
        <v>1</v>
      </c>
      <c r="BR151">
        <v>300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1" s="76">
        <f ca="1">ROUND((Table61011[[#This Row],[XP]]*Table61011[[#This Row],[entity_spawned (AVG)]])*(Table61011[[#This Row],[activating_chance]]/100),0)</f>
        <v>195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470</v>
      </c>
      <c r="CB151">
        <v>1</v>
      </c>
      <c r="CC151" s="76">
        <v>220</v>
      </c>
      <c r="CD151">
        <v>100</v>
      </c>
      <c r="CE151">
        <f ca="1">INDIRECT(ADDRESS(11+(MATCH(RIGHT(Table11[[#This Row],[spawner_sku]],LEN(Table11[[#This Row],[spawner_sku]])-FIND("/",Table11[[#This Row],[spawner_sku]])),Table1[Entity Prefab],0)),10,1,1,"Entities"))</f>
        <v>50</v>
      </c>
      <c r="CF151">
        <f ca="1">ROUND((Table11[[#This Row],[XP]]*Table11[[#This Row],[entity_spawned (AVG)]])*(Table11[[#This Row],[activating_chance]]/100),0)</f>
        <v>50</v>
      </c>
      <c r="CG151" s="73" t="s">
        <v>344</v>
      </c>
      <c r="CI151" t="s">
        <v>257</v>
      </c>
      <c r="CJ151">
        <v>1</v>
      </c>
      <c r="CK151" s="76">
        <v>150</v>
      </c>
      <c r="CL151" s="76">
        <v>100</v>
      </c>
      <c r="CM151">
        <f ca="1">INDIRECT(ADDRESS(11+(MATCH(RIGHT(Table12[[#This Row],[spawner_sku]],LEN(Table12[[#This Row],[spawner_sku]])-FIND("/",Table12[[#This Row],[spawner_sku]])),Table1[Entity Prefab],0)),10,1,1,"Entities"))</f>
        <v>25</v>
      </c>
      <c r="CN151">
        <f ca="1">ROUND((Table12[[#This Row],[XP]]*Table12[[#This Row],[entity_spawned (AVG)]])*(Table12[[#This Row],[activating_chance]]/100),0)</f>
        <v>25</v>
      </c>
      <c r="CO151" s="73" t="s">
        <v>343</v>
      </c>
      <c r="CQ151" t="s">
        <v>386</v>
      </c>
      <c r="CR151">
        <v>1</v>
      </c>
      <c r="CS151" s="76">
        <v>200</v>
      </c>
      <c r="CT151" s="76">
        <v>100</v>
      </c>
      <c r="CU151">
        <f ca="1">INDIRECT(ADDRESS(11+(MATCH(RIGHT(Table13[[#This Row],[spawner_sku]],LEN(Table13[[#This Row],[spawner_sku]])-FIND("/",Table13[[#This Row],[spawner_sku]])),Table1[Entity Prefab],0)),10,1,1,"Entities"))</f>
        <v>75</v>
      </c>
      <c r="CV151">
        <f ca="1">ROUND((Table13[[#This Row],[XP]]*Table13[[#This Row],[entity_spawned (AVG)]])*(Table13[[#This Row],[activating_chance]]/100),0)</f>
        <v>75</v>
      </c>
      <c r="CW151" s="73" t="s">
        <v>343</v>
      </c>
      <c r="CY151" t="s">
        <v>228</v>
      </c>
      <c r="CZ151">
        <v>6</v>
      </c>
      <c r="DA151" s="76">
        <v>200</v>
      </c>
      <c r="DB151" s="76">
        <v>30</v>
      </c>
      <c r="DC151">
        <f ca="1">INDIRECT(ADDRESS(11+(MATCH(RIGHT(Table14[[#This Row],[spawner_sku]],LEN(Table14[[#This Row],[spawner_sku]])-FIND("/",Table14[[#This Row],[spawner_sku]])),Table1[Entity Prefab],0)),10,1,1,"Entities"))</f>
        <v>25</v>
      </c>
      <c r="DD151">
        <f ca="1">ROUND((Table14[[#This Row],[XP]]*Table14[[#This Row],[entity_spawned (AVG)]])*(Table14[[#This Row],[activating_chance]]/100),0)</f>
        <v>45</v>
      </c>
      <c r="DE151" s="73" t="s">
        <v>343</v>
      </c>
      <c r="DG151" t="s">
        <v>521</v>
      </c>
      <c r="DH151">
        <v>1</v>
      </c>
      <c r="DI151" s="76">
        <v>120</v>
      </c>
      <c r="DJ151" s="76">
        <v>100</v>
      </c>
      <c r="DK151" s="115">
        <f ca="1">INDIRECT(ADDRESS(11+(MATCH(RIGHT(Table18[[#This Row],[spawner_sku]],LEN(Table18[[#This Row],[spawner_sku]])-FIND("/",Table18[[#This Row],[spawner_sku]])),Table1[Entity Prefab],0)),10,1,1,"Entities"))</f>
        <v>35</v>
      </c>
      <c r="DL151" s="115">
        <f ca="1">ROUND((Table18[[#This Row],[XP]]*Table18[[#This Row],[entity_spawned (AVG)]])*(Table18[[#This Row],[activating_chance]]/100),0)</f>
        <v>35</v>
      </c>
      <c r="DM151" t="s">
        <v>343</v>
      </c>
      <c r="DO151" t="s">
        <v>521</v>
      </c>
      <c r="DP151">
        <v>1</v>
      </c>
      <c r="DQ151" s="76">
        <v>120</v>
      </c>
      <c r="DR151" s="76">
        <v>100</v>
      </c>
      <c r="DS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1">
        <f ca="1">ROUND((Table1820[[#This Row],[XP]]*Table1820[[#This Row],[entity_spawned (AVG)]])*(Table1820[[#This Row],[activating_chance]]/100),0)</f>
        <v>35</v>
      </c>
      <c r="DU151" t="s">
        <v>343</v>
      </c>
    </row>
    <row r="152" spans="2:125" x14ac:dyDescent="0.25">
      <c r="B152" s="74" t="s">
        <v>229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6">
        <v>8</v>
      </c>
      <c r="J152" s="76">
        <v>14</v>
      </c>
      <c r="K152" s="73" t="b">
        <v>1</v>
      </c>
      <c r="M152" t="s">
        <v>256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6">
        <v>1</v>
      </c>
      <c r="U152" s="76">
        <v>1</v>
      </c>
      <c r="V152" t="b">
        <v>0</v>
      </c>
      <c r="W152" s="73"/>
      <c r="AI152" t="s">
        <v>230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643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1</v>
      </c>
      <c r="BE152" t="s">
        <v>446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256</v>
      </c>
      <c r="BQ152">
        <v>1</v>
      </c>
      <c r="BR152">
        <v>180</v>
      </c>
      <c r="BS152">
        <v>30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52" s="76">
        <f ca="1">ROUND((Table61011[[#This Row],[XP]]*Table61011[[#This Row],[entity_spawned (AVG)]])*(Table61011[[#This Row],[activating_chance]]/100),0)</f>
        <v>8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2" s="73">
        <v>1</v>
      </c>
      <c r="BX152" s="73">
        <v>1</v>
      </c>
      <c r="BY152" s="73" t="b">
        <v>0</v>
      </c>
      <c r="CA152" t="s">
        <v>470</v>
      </c>
      <c r="CB152">
        <v>1</v>
      </c>
      <c r="CC152" s="76">
        <v>220</v>
      </c>
      <c r="CD152">
        <v>100</v>
      </c>
      <c r="CE152">
        <f ca="1">INDIRECT(ADDRESS(11+(MATCH(RIGHT(Table11[[#This Row],[spawner_sku]],LEN(Table11[[#This Row],[spawner_sku]])-FIND("/",Table11[[#This Row],[spawner_sku]])),Table1[Entity Prefab],0)),10,1,1,"Entities"))</f>
        <v>50</v>
      </c>
      <c r="CF152">
        <f ca="1">ROUND((Table11[[#This Row],[XP]]*Table11[[#This Row],[entity_spawned (AVG)]])*(Table11[[#This Row],[activating_chance]]/100),0)</f>
        <v>50</v>
      </c>
      <c r="CG152" s="73" t="s">
        <v>344</v>
      </c>
      <c r="CI152" t="s">
        <v>257</v>
      </c>
      <c r="CJ152">
        <v>1</v>
      </c>
      <c r="CK152" s="76">
        <v>150</v>
      </c>
      <c r="CL152" s="76">
        <v>100</v>
      </c>
      <c r="CM152">
        <f ca="1">INDIRECT(ADDRESS(11+(MATCH(RIGHT(Table12[[#This Row],[spawner_sku]],LEN(Table12[[#This Row],[spawner_sku]])-FIND("/",Table12[[#This Row],[spawner_sku]])),Table1[Entity Prefab],0)),10,1,1,"Entities"))</f>
        <v>25</v>
      </c>
      <c r="CN152">
        <f ca="1">ROUND((Table12[[#This Row],[XP]]*Table12[[#This Row],[entity_spawned (AVG)]])*(Table12[[#This Row],[activating_chance]]/100),0)</f>
        <v>25</v>
      </c>
      <c r="CO152" s="73" t="s">
        <v>343</v>
      </c>
      <c r="CQ152" t="s">
        <v>386</v>
      </c>
      <c r="CR152">
        <v>1</v>
      </c>
      <c r="CS152" s="76">
        <v>200</v>
      </c>
      <c r="CT152" s="76">
        <v>100</v>
      </c>
      <c r="CU152">
        <f ca="1">INDIRECT(ADDRESS(11+(MATCH(RIGHT(Table13[[#This Row],[spawner_sku]],LEN(Table13[[#This Row],[spawner_sku]])-FIND("/",Table13[[#This Row],[spawner_sku]])),Table1[Entity Prefab],0)),10,1,1,"Entities"))</f>
        <v>75</v>
      </c>
      <c r="CV152">
        <f ca="1">ROUND((Table13[[#This Row],[XP]]*Table13[[#This Row],[entity_spawned (AVG)]])*(Table13[[#This Row],[activating_chance]]/100),0)</f>
        <v>75</v>
      </c>
      <c r="CW152" s="73" t="s">
        <v>343</v>
      </c>
      <c r="CY152" t="s">
        <v>228</v>
      </c>
      <c r="CZ152">
        <v>17</v>
      </c>
      <c r="DA152" s="76">
        <v>200</v>
      </c>
      <c r="DB152" s="76">
        <v>100</v>
      </c>
      <c r="DC152">
        <f ca="1">INDIRECT(ADDRESS(11+(MATCH(RIGHT(Table14[[#This Row],[spawner_sku]],LEN(Table14[[#This Row],[spawner_sku]])-FIND("/",Table14[[#This Row],[spawner_sku]])),Table1[Entity Prefab],0)),10,1,1,"Entities"))</f>
        <v>25</v>
      </c>
      <c r="DD152">
        <f ca="1">ROUND((Table14[[#This Row],[XP]]*Table14[[#This Row],[entity_spawned (AVG)]])*(Table14[[#This Row],[activating_chance]]/100),0)</f>
        <v>425</v>
      </c>
      <c r="DE152" s="73" t="s">
        <v>343</v>
      </c>
      <c r="DG152" t="s">
        <v>521</v>
      </c>
      <c r="DH152">
        <v>1</v>
      </c>
      <c r="DI152" s="76">
        <v>120</v>
      </c>
      <c r="DJ152" s="76">
        <v>100</v>
      </c>
      <c r="DK152" s="115">
        <f ca="1">INDIRECT(ADDRESS(11+(MATCH(RIGHT(Table18[[#This Row],[spawner_sku]],LEN(Table18[[#This Row],[spawner_sku]])-FIND("/",Table18[[#This Row],[spawner_sku]])),Table1[Entity Prefab],0)),10,1,1,"Entities"))</f>
        <v>35</v>
      </c>
      <c r="DL152" s="115">
        <f ca="1">ROUND((Table18[[#This Row],[XP]]*Table18[[#This Row],[entity_spawned (AVG)]])*(Table18[[#This Row],[activating_chance]]/100),0)</f>
        <v>35</v>
      </c>
      <c r="DM152" t="s">
        <v>343</v>
      </c>
      <c r="DO152" t="s">
        <v>521</v>
      </c>
      <c r="DP152">
        <v>2</v>
      </c>
      <c r="DQ152" s="76">
        <v>120</v>
      </c>
      <c r="DR152" s="76">
        <v>100</v>
      </c>
      <c r="DS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2">
        <f ca="1">ROUND((Table1820[[#This Row],[XP]]*Table1820[[#This Row],[entity_spawned (AVG)]])*(Table1820[[#This Row],[activating_chance]]/100),0)</f>
        <v>70</v>
      </c>
      <c r="DU152" t="s">
        <v>343</v>
      </c>
    </row>
    <row r="153" spans="2:125" x14ac:dyDescent="0.25">
      <c r="B153" s="74" t="s">
        <v>229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6">
        <v>1</v>
      </c>
      <c r="J153" s="76">
        <v>1</v>
      </c>
      <c r="K153" s="73" t="b">
        <v>0</v>
      </c>
      <c r="M153" t="s">
        <v>256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6">
        <v>1</v>
      </c>
      <c r="U153" s="76">
        <v>1</v>
      </c>
      <c r="V153" t="b">
        <v>0</v>
      </c>
      <c r="W153" s="73"/>
      <c r="AI153" t="s">
        <v>230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644</v>
      </c>
      <c r="AU153">
        <v>1</v>
      </c>
      <c r="AV153">
        <v>120</v>
      </c>
      <c r="AW153">
        <v>50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13</v>
      </c>
      <c r="AZ1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446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246</v>
      </c>
      <c r="BQ153">
        <v>10</v>
      </c>
      <c r="BR153">
        <v>200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53" s="76">
        <f ca="1">ROUND((Table61011[[#This Row],[XP]]*Table61011[[#This Row],[entity_spawned (AVG)]])*(Table61011[[#This Row],[activating_chance]]/100),0)</f>
        <v>250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3" s="73">
        <v>8</v>
      </c>
      <c r="BX153" s="73">
        <v>12</v>
      </c>
      <c r="BY153" s="73" t="b">
        <v>1</v>
      </c>
      <c r="CA153" t="s">
        <v>470</v>
      </c>
      <c r="CB153">
        <v>1</v>
      </c>
      <c r="CC153" s="76">
        <v>220</v>
      </c>
      <c r="CD153">
        <v>100</v>
      </c>
      <c r="CE153">
        <f ca="1">INDIRECT(ADDRESS(11+(MATCH(RIGHT(Table11[[#This Row],[spawner_sku]],LEN(Table11[[#This Row],[spawner_sku]])-FIND("/",Table11[[#This Row],[spawner_sku]])),Table1[Entity Prefab],0)),10,1,1,"Entities"))</f>
        <v>50</v>
      </c>
      <c r="CF153">
        <f ca="1">ROUND((Table11[[#This Row],[XP]]*Table11[[#This Row],[entity_spawned (AVG)]])*(Table11[[#This Row],[activating_chance]]/100),0)</f>
        <v>50</v>
      </c>
      <c r="CG153" s="73" t="s">
        <v>344</v>
      </c>
      <c r="CI153" t="s">
        <v>257</v>
      </c>
      <c r="CJ153">
        <v>1</v>
      </c>
      <c r="CK153" s="76">
        <v>150</v>
      </c>
      <c r="CL153" s="76">
        <v>100</v>
      </c>
      <c r="CM153">
        <f ca="1">INDIRECT(ADDRESS(11+(MATCH(RIGHT(Table12[[#This Row],[spawner_sku]],LEN(Table12[[#This Row],[spawner_sku]])-FIND("/",Table12[[#This Row],[spawner_sku]])),Table1[Entity Prefab],0)),10,1,1,"Entities"))</f>
        <v>25</v>
      </c>
      <c r="CN153">
        <f ca="1">ROUND((Table12[[#This Row],[XP]]*Table12[[#This Row],[entity_spawned (AVG)]])*(Table12[[#This Row],[activating_chance]]/100),0)</f>
        <v>25</v>
      </c>
      <c r="CO153" s="73" t="s">
        <v>343</v>
      </c>
      <c r="CQ153" t="s">
        <v>386</v>
      </c>
      <c r="CR153">
        <v>1</v>
      </c>
      <c r="CS153" s="76">
        <v>200</v>
      </c>
      <c r="CT153" s="76">
        <v>100</v>
      </c>
      <c r="CU153">
        <f ca="1">INDIRECT(ADDRESS(11+(MATCH(RIGHT(Table13[[#This Row],[spawner_sku]],LEN(Table13[[#This Row],[spawner_sku]])-FIND("/",Table13[[#This Row],[spawner_sku]])),Table1[Entity Prefab],0)),10,1,1,"Entities"))</f>
        <v>75</v>
      </c>
      <c r="CV153">
        <f ca="1">ROUND((Table13[[#This Row],[XP]]*Table13[[#This Row],[entity_spawned (AVG)]])*(Table13[[#This Row],[activating_chance]]/100),0)</f>
        <v>75</v>
      </c>
      <c r="CW153" s="73" t="s">
        <v>343</v>
      </c>
      <c r="CY153" t="s">
        <v>228</v>
      </c>
      <c r="CZ153">
        <v>7</v>
      </c>
      <c r="DA153" s="76">
        <v>200</v>
      </c>
      <c r="DB153" s="76">
        <v>80</v>
      </c>
      <c r="DC153">
        <f ca="1">INDIRECT(ADDRESS(11+(MATCH(RIGHT(Table14[[#This Row],[spawner_sku]],LEN(Table14[[#This Row],[spawner_sku]])-FIND("/",Table14[[#This Row],[spawner_sku]])),Table1[Entity Prefab],0)),10,1,1,"Entities"))</f>
        <v>25</v>
      </c>
      <c r="DD153">
        <f ca="1">ROUND((Table14[[#This Row],[XP]]*Table14[[#This Row],[entity_spawned (AVG)]])*(Table14[[#This Row],[activating_chance]]/100),0)</f>
        <v>140</v>
      </c>
      <c r="DE153" s="73" t="s">
        <v>343</v>
      </c>
      <c r="DG153" t="s">
        <v>521</v>
      </c>
      <c r="DH153">
        <v>3</v>
      </c>
      <c r="DI153" s="76">
        <v>120</v>
      </c>
      <c r="DJ153" s="76">
        <v>100</v>
      </c>
      <c r="DK153" s="115">
        <f ca="1">INDIRECT(ADDRESS(11+(MATCH(RIGHT(Table18[[#This Row],[spawner_sku]],LEN(Table18[[#This Row],[spawner_sku]])-FIND("/",Table18[[#This Row],[spawner_sku]])),Table1[Entity Prefab],0)),10,1,1,"Entities"))</f>
        <v>35</v>
      </c>
      <c r="DL153" s="115">
        <f ca="1">ROUND((Table18[[#This Row],[XP]]*Table18[[#This Row],[entity_spawned (AVG)]])*(Table18[[#This Row],[activating_chance]]/100),0)</f>
        <v>105</v>
      </c>
      <c r="DM153" t="s">
        <v>343</v>
      </c>
      <c r="DO153" t="s">
        <v>521</v>
      </c>
      <c r="DP153">
        <v>1</v>
      </c>
      <c r="DQ153" s="76">
        <v>120</v>
      </c>
      <c r="DR153" s="76">
        <v>30</v>
      </c>
      <c r="DS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3">
        <f ca="1">ROUND((Table1820[[#This Row],[XP]]*Table1820[[#This Row],[entity_spawned (AVG)]])*(Table1820[[#This Row],[activating_chance]]/100),0)</f>
        <v>11</v>
      </c>
      <c r="DU153" t="s">
        <v>343</v>
      </c>
    </row>
    <row r="154" spans="2:125" x14ac:dyDescent="0.25">
      <c r="B154" s="74" t="s">
        <v>229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6">
        <v>2</v>
      </c>
      <c r="J154" s="76">
        <v>4</v>
      </c>
      <c r="K154" s="73" t="b">
        <v>0</v>
      </c>
      <c r="M154" t="s">
        <v>256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6">
        <v>1</v>
      </c>
      <c r="U154" s="76">
        <v>1</v>
      </c>
      <c r="V154" t="b">
        <v>0</v>
      </c>
      <c r="W154" s="73"/>
      <c r="AI154" t="s">
        <v>230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644</v>
      </c>
      <c r="AU154">
        <v>1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25</v>
      </c>
      <c r="AZ1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446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403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540</v>
      </c>
      <c r="CB154">
        <v>1</v>
      </c>
      <c r="CC154" s="76">
        <v>220</v>
      </c>
      <c r="CD154">
        <v>100</v>
      </c>
      <c r="CE154">
        <f ca="1">INDIRECT(ADDRESS(11+(MATCH(RIGHT(Table11[[#This Row],[spawner_sku]],LEN(Table11[[#This Row],[spawner_sku]])-FIND("/",Table11[[#This Row],[spawner_sku]])),Table1[Entity Prefab],0)),10,1,1,"Entities"))</f>
        <v>105</v>
      </c>
      <c r="CF154">
        <f ca="1">ROUND((Table11[[#This Row],[XP]]*Table11[[#This Row],[entity_spawned (AVG)]])*(Table11[[#This Row],[activating_chance]]/100),0)</f>
        <v>105</v>
      </c>
      <c r="CG154" s="73" t="s">
        <v>344</v>
      </c>
      <c r="CI154" t="s">
        <v>257</v>
      </c>
      <c r="CJ154">
        <v>1</v>
      </c>
      <c r="CK154" s="76">
        <v>150</v>
      </c>
      <c r="CL154" s="76">
        <v>30</v>
      </c>
      <c r="CM154">
        <f ca="1">INDIRECT(ADDRESS(11+(MATCH(RIGHT(Table12[[#This Row],[spawner_sku]],LEN(Table12[[#This Row],[spawner_sku]])-FIND("/",Table12[[#This Row],[spawner_sku]])),Table1[Entity Prefab],0)),10,1,1,"Entities"))</f>
        <v>25</v>
      </c>
      <c r="CN154">
        <f ca="1">ROUND((Table12[[#This Row],[XP]]*Table12[[#This Row],[entity_spawned (AVG)]])*(Table12[[#This Row],[activating_chance]]/100),0)</f>
        <v>8</v>
      </c>
      <c r="CO154" s="73" t="s">
        <v>343</v>
      </c>
      <c r="CQ154" t="s">
        <v>386</v>
      </c>
      <c r="CR154">
        <v>1</v>
      </c>
      <c r="CS154" s="76">
        <v>200</v>
      </c>
      <c r="CT154" s="76">
        <v>100</v>
      </c>
      <c r="CU154">
        <f ca="1">INDIRECT(ADDRESS(11+(MATCH(RIGHT(Table13[[#This Row],[spawner_sku]],LEN(Table13[[#This Row],[spawner_sku]])-FIND("/",Table13[[#This Row],[spawner_sku]])),Table1[Entity Prefab],0)),10,1,1,"Entities"))</f>
        <v>75</v>
      </c>
      <c r="CV154">
        <f ca="1">ROUND((Table13[[#This Row],[XP]]*Table13[[#This Row],[entity_spawned (AVG)]])*(Table13[[#This Row],[activating_chance]]/100),0)</f>
        <v>75</v>
      </c>
      <c r="CW154" s="73" t="s">
        <v>343</v>
      </c>
      <c r="CY154" t="s">
        <v>228</v>
      </c>
      <c r="CZ154">
        <v>9</v>
      </c>
      <c r="DA154" s="76">
        <v>200</v>
      </c>
      <c r="DB154" s="76">
        <v>100</v>
      </c>
      <c r="DC154">
        <f ca="1">INDIRECT(ADDRESS(11+(MATCH(RIGHT(Table14[[#This Row],[spawner_sku]],LEN(Table14[[#This Row],[spawner_sku]])-FIND("/",Table14[[#This Row],[spawner_sku]])),Table1[Entity Prefab],0)),10,1,1,"Entities"))</f>
        <v>25</v>
      </c>
      <c r="DD154">
        <f ca="1">ROUND((Table14[[#This Row],[XP]]*Table14[[#This Row],[entity_spawned (AVG)]])*(Table14[[#This Row],[activating_chance]]/100),0)</f>
        <v>225</v>
      </c>
      <c r="DE154" s="73" t="s">
        <v>343</v>
      </c>
      <c r="DG154" t="s">
        <v>521</v>
      </c>
      <c r="DH154">
        <v>1</v>
      </c>
      <c r="DI154" s="76">
        <v>120</v>
      </c>
      <c r="DJ154" s="76">
        <v>100</v>
      </c>
      <c r="DK154" s="115">
        <f ca="1">INDIRECT(ADDRESS(11+(MATCH(RIGHT(Table18[[#This Row],[spawner_sku]],LEN(Table18[[#This Row],[spawner_sku]])-FIND("/",Table18[[#This Row],[spawner_sku]])),Table1[Entity Prefab],0)),10,1,1,"Entities"))</f>
        <v>35</v>
      </c>
      <c r="DL154" s="115">
        <f ca="1">ROUND((Table18[[#This Row],[XP]]*Table18[[#This Row],[entity_spawned (AVG)]])*(Table18[[#This Row],[activating_chance]]/100),0)</f>
        <v>35</v>
      </c>
      <c r="DM154" t="s">
        <v>343</v>
      </c>
      <c r="DO154" t="s">
        <v>521</v>
      </c>
      <c r="DP154">
        <v>1</v>
      </c>
      <c r="DQ154" s="76">
        <v>120</v>
      </c>
      <c r="DR154" s="76">
        <v>80</v>
      </c>
      <c r="DS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4">
        <f ca="1">ROUND((Table1820[[#This Row],[XP]]*Table1820[[#This Row],[entity_spawned (AVG)]])*(Table1820[[#This Row],[activating_chance]]/100),0)</f>
        <v>28</v>
      </c>
      <c r="DU154" t="s">
        <v>343</v>
      </c>
    </row>
    <row r="155" spans="2:125" x14ac:dyDescent="0.25">
      <c r="B155" s="74" t="s">
        <v>229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6">
        <v>1</v>
      </c>
      <c r="J155" s="76">
        <v>3</v>
      </c>
      <c r="K155" s="73" t="b">
        <v>0</v>
      </c>
      <c r="M155" t="s">
        <v>256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6">
        <v>1</v>
      </c>
      <c r="U155" s="76">
        <v>1</v>
      </c>
      <c r="V155" t="b">
        <v>0</v>
      </c>
      <c r="W155" s="73"/>
      <c r="AI155" t="s">
        <v>230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644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446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337</v>
      </c>
      <c r="BQ155">
        <v>1</v>
      </c>
      <c r="BR155">
        <v>300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5" s="76">
        <f ca="1">ROUND((Table61011[[#This Row],[XP]]*Table61011[[#This Row],[entity_spawned (AVG)]])*(Table61011[[#This Row],[activating_chance]]/100),0)</f>
        <v>195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394</v>
      </c>
      <c r="CB155">
        <v>1</v>
      </c>
      <c r="CC155" s="76">
        <v>220</v>
      </c>
      <c r="CD155">
        <v>80</v>
      </c>
      <c r="CE155">
        <f ca="1">INDIRECT(ADDRESS(11+(MATCH(RIGHT(Table11[[#This Row],[spawner_sku]],LEN(Table11[[#This Row],[spawner_sku]])-FIND("/",Table11[[#This Row],[spawner_sku]])),Table1[Entity Prefab],0)),10,1,1,"Entities"))</f>
        <v>83</v>
      </c>
      <c r="CF155">
        <f ca="1">ROUND((Table11[[#This Row],[XP]]*Table11[[#This Row],[entity_spawned (AVG)]])*(Table11[[#This Row],[activating_chance]]/100),0)</f>
        <v>66</v>
      </c>
      <c r="CG155" s="73" t="s">
        <v>343</v>
      </c>
      <c r="CI155" t="s">
        <v>257</v>
      </c>
      <c r="CJ155">
        <v>1</v>
      </c>
      <c r="CK155" s="76">
        <v>150</v>
      </c>
      <c r="CL155" s="76">
        <v>100</v>
      </c>
      <c r="CM155">
        <f ca="1">INDIRECT(ADDRESS(11+(MATCH(RIGHT(Table12[[#This Row],[spawner_sku]],LEN(Table12[[#This Row],[spawner_sku]])-FIND("/",Table12[[#This Row],[spawner_sku]])),Table1[Entity Prefab],0)),10,1,1,"Entities"))</f>
        <v>25</v>
      </c>
      <c r="CN155">
        <f ca="1">ROUND((Table12[[#This Row],[XP]]*Table12[[#This Row],[entity_spawned (AVG)]])*(Table12[[#This Row],[activating_chance]]/100),0)</f>
        <v>25</v>
      </c>
      <c r="CO155" s="73" t="s">
        <v>343</v>
      </c>
      <c r="CQ155" t="s">
        <v>387</v>
      </c>
      <c r="CR155">
        <v>1</v>
      </c>
      <c r="CS155" s="76">
        <v>180</v>
      </c>
      <c r="CT155" s="76">
        <v>100</v>
      </c>
      <c r="CU155">
        <f ca="1">INDIRECT(ADDRESS(11+(MATCH(RIGHT(Table13[[#This Row],[spawner_sku]],LEN(Table13[[#This Row],[spawner_sku]])-FIND("/",Table13[[#This Row],[spawner_sku]])),Table1[Entity Prefab],0)),10,1,1,"Entities"))</f>
        <v>75</v>
      </c>
      <c r="CV155">
        <f ca="1">ROUND((Table13[[#This Row],[XP]]*Table13[[#This Row],[entity_spawned (AVG)]])*(Table13[[#This Row],[activating_chance]]/100),0)</f>
        <v>75</v>
      </c>
      <c r="CW155" s="73" t="s">
        <v>344</v>
      </c>
      <c r="CY155" t="s">
        <v>391</v>
      </c>
      <c r="CZ155">
        <v>1</v>
      </c>
      <c r="DA155" s="76">
        <v>200</v>
      </c>
      <c r="DB155" s="76">
        <v>30</v>
      </c>
      <c r="DC155">
        <f ca="1">INDIRECT(ADDRESS(11+(MATCH(RIGHT(Table14[[#This Row],[spawner_sku]],LEN(Table14[[#This Row],[spawner_sku]])-FIND("/",Table14[[#This Row],[spawner_sku]])),Table1[Entity Prefab],0)),10,1,1,"Entities"))</f>
        <v>75</v>
      </c>
      <c r="DD155">
        <f ca="1">ROUND((Table14[[#This Row],[XP]]*Table14[[#This Row],[entity_spawned (AVG)]])*(Table14[[#This Row],[activating_chance]]/100),0)</f>
        <v>23</v>
      </c>
      <c r="DE155" s="73" t="s">
        <v>344</v>
      </c>
      <c r="DG155" t="s">
        <v>521</v>
      </c>
      <c r="DH155">
        <v>3</v>
      </c>
      <c r="DI155" s="76">
        <v>120</v>
      </c>
      <c r="DJ155" s="76">
        <v>100</v>
      </c>
      <c r="DK155" s="115">
        <f ca="1">INDIRECT(ADDRESS(11+(MATCH(RIGHT(Table18[[#This Row],[spawner_sku]],LEN(Table18[[#This Row],[spawner_sku]])-FIND("/",Table18[[#This Row],[spawner_sku]])),Table1[Entity Prefab],0)),10,1,1,"Entities"))</f>
        <v>35</v>
      </c>
      <c r="DL155" s="115">
        <f ca="1">ROUND((Table18[[#This Row],[XP]]*Table18[[#This Row],[entity_spawned (AVG)]])*(Table18[[#This Row],[activating_chance]]/100),0)</f>
        <v>105</v>
      </c>
      <c r="DM155" t="s">
        <v>343</v>
      </c>
      <c r="DO155" t="s">
        <v>521</v>
      </c>
      <c r="DP155">
        <v>1</v>
      </c>
      <c r="DQ155" s="76">
        <v>120</v>
      </c>
      <c r="DR155" s="76">
        <v>10</v>
      </c>
      <c r="DS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5">
        <f ca="1">ROUND((Table1820[[#This Row],[XP]]*Table1820[[#This Row],[entity_spawned (AVG)]])*(Table1820[[#This Row],[activating_chance]]/100),0)</f>
        <v>4</v>
      </c>
      <c r="DU155" t="s">
        <v>343</v>
      </c>
    </row>
    <row r="156" spans="2:125" x14ac:dyDescent="0.25">
      <c r="B156" s="74" t="s">
        <v>229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6">
        <v>2</v>
      </c>
      <c r="J156" s="76">
        <v>4</v>
      </c>
      <c r="K156" s="73" t="b">
        <v>0</v>
      </c>
      <c r="M156" t="s">
        <v>258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6">
        <v>1</v>
      </c>
      <c r="U156" s="76">
        <v>1</v>
      </c>
      <c r="V156" t="b">
        <v>0</v>
      </c>
      <c r="W156" s="73"/>
      <c r="AI156" t="s">
        <v>230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644</v>
      </c>
      <c r="AU156">
        <v>1</v>
      </c>
      <c r="AV156">
        <v>120</v>
      </c>
      <c r="AW156">
        <v>100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25</v>
      </c>
      <c r="AZ1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608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234</v>
      </c>
      <c r="BQ156">
        <v>1</v>
      </c>
      <c r="BR156">
        <v>300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6" s="76">
        <f ca="1">ROUND((Table61011[[#This Row],[XP]]*Table61011[[#This Row],[entity_spawned (AVG)]])*(Table61011[[#This Row],[activating_chance]]/100),0)</f>
        <v>195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394</v>
      </c>
      <c r="CB156">
        <v>1</v>
      </c>
      <c r="CC156" s="76">
        <v>220</v>
      </c>
      <c r="CD156">
        <v>30</v>
      </c>
      <c r="CE156">
        <f ca="1">INDIRECT(ADDRESS(11+(MATCH(RIGHT(Table11[[#This Row],[spawner_sku]],LEN(Table11[[#This Row],[spawner_sku]])-FIND("/",Table11[[#This Row],[spawner_sku]])),Table1[Entity Prefab],0)),10,1,1,"Entities"))</f>
        <v>83</v>
      </c>
      <c r="CF156">
        <f ca="1">ROUND((Table11[[#This Row],[XP]]*Table11[[#This Row],[entity_spawned (AVG)]])*(Table11[[#This Row],[activating_chance]]/100),0)</f>
        <v>25</v>
      </c>
      <c r="CG156" s="73" t="s">
        <v>343</v>
      </c>
      <c r="CI156" t="s">
        <v>257</v>
      </c>
      <c r="CJ156">
        <v>1</v>
      </c>
      <c r="CK156" s="76">
        <v>150</v>
      </c>
      <c r="CL156" s="76">
        <v>100</v>
      </c>
      <c r="CM156">
        <f ca="1">INDIRECT(ADDRESS(11+(MATCH(RIGHT(Table12[[#This Row],[spawner_sku]],LEN(Table12[[#This Row],[spawner_sku]])-FIND("/",Table12[[#This Row],[spawner_sku]])),Table1[Entity Prefab],0)),10,1,1,"Entities"))</f>
        <v>25</v>
      </c>
      <c r="CN156">
        <f ca="1">ROUND((Table12[[#This Row],[XP]]*Table12[[#This Row],[entity_spawned (AVG)]])*(Table12[[#This Row],[activating_chance]]/100),0)</f>
        <v>25</v>
      </c>
      <c r="CO156" s="73" t="s">
        <v>343</v>
      </c>
      <c r="CQ156" t="s">
        <v>387</v>
      </c>
      <c r="CR156">
        <v>1</v>
      </c>
      <c r="CS156" s="76">
        <v>180</v>
      </c>
      <c r="CT156" s="76">
        <v>100</v>
      </c>
      <c r="CU156">
        <f ca="1">INDIRECT(ADDRESS(11+(MATCH(RIGHT(Table13[[#This Row],[spawner_sku]],LEN(Table13[[#This Row],[spawner_sku]])-FIND("/",Table13[[#This Row],[spawner_sku]])),Table1[Entity Prefab],0)),10,1,1,"Entities"))</f>
        <v>75</v>
      </c>
      <c r="CV156">
        <f ca="1">ROUND((Table13[[#This Row],[XP]]*Table13[[#This Row],[entity_spawned (AVG)]])*(Table13[[#This Row],[activating_chance]]/100),0)</f>
        <v>75</v>
      </c>
      <c r="CW156" s="73" t="s">
        <v>344</v>
      </c>
      <c r="CY156" t="s">
        <v>391</v>
      </c>
      <c r="CZ156">
        <v>1</v>
      </c>
      <c r="DA156" s="76">
        <v>200</v>
      </c>
      <c r="DB156" s="76">
        <v>80</v>
      </c>
      <c r="DC156">
        <f ca="1">INDIRECT(ADDRESS(11+(MATCH(RIGHT(Table14[[#This Row],[spawner_sku]],LEN(Table14[[#This Row],[spawner_sku]])-FIND("/",Table14[[#This Row],[spawner_sku]])),Table1[Entity Prefab],0)),10,1,1,"Entities"))</f>
        <v>75</v>
      </c>
      <c r="DD156">
        <f ca="1">ROUND((Table14[[#This Row],[XP]]*Table14[[#This Row],[entity_spawned (AVG)]])*(Table14[[#This Row],[activating_chance]]/100),0)</f>
        <v>60</v>
      </c>
      <c r="DE156" s="73" t="s">
        <v>344</v>
      </c>
      <c r="DG156" t="s">
        <v>521</v>
      </c>
      <c r="DH156">
        <v>3</v>
      </c>
      <c r="DI156" s="76">
        <v>120</v>
      </c>
      <c r="DJ156" s="76">
        <v>10</v>
      </c>
      <c r="DK156" s="115">
        <f ca="1">INDIRECT(ADDRESS(11+(MATCH(RIGHT(Table18[[#This Row],[spawner_sku]],LEN(Table18[[#This Row],[spawner_sku]])-FIND("/",Table18[[#This Row],[spawner_sku]])),Table1[Entity Prefab],0)),10,1,1,"Entities"))</f>
        <v>35</v>
      </c>
      <c r="DL156" s="115">
        <f ca="1">ROUND((Table18[[#This Row],[XP]]*Table18[[#This Row],[entity_spawned (AVG)]])*(Table18[[#This Row],[activating_chance]]/100),0)</f>
        <v>11</v>
      </c>
      <c r="DM156" t="s">
        <v>343</v>
      </c>
      <c r="DO156" t="s">
        <v>521</v>
      </c>
      <c r="DP156">
        <v>3</v>
      </c>
      <c r="DQ156" s="76">
        <v>120</v>
      </c>
      <c r="DR156" s="76">
        <v>100</v>
      </c>
      <c r="DS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6">
        <f ca="1">ROUND((Table1820[[#This Row],[XP]]*Table1820[[#This Row],[entity_spawned (AVG)]])*(Table1820[[#This Row],[activating_chance]]/100),0)</f>
        <v>105</v>
      </c>
      <c r="DU156" t="s">
        <v>343</v>
      </c>
    </row>
    <row r="157" spans="2:125" x14ac:dyDescent="0.25">
      <c r="B157" s="74" t="s">
        <v>229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6">
        <v>5</v>
      </c>
      <c r="J157" s="76">
        <v>6</v>
      </c>
      <c r="K157" s="73" t="b">
        <v>1</v>
      </c>
      <c r="M157" t="s">
        <v>258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6">
        <v>1</v>
      </c>
      <c r="U157" s="76">
        <v>1</v>
      </c>
      <c r="V157" t="b">
        <v>0</v>
      </c>
      <c r="W157" s="73"/>
      <c r="AI157" t="s">
        <v>230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644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608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608</v>
      </c>
      <c r="BQ157">
        <v>1</v>
      </c>
      <c r="BR157">
        <v>5000</v>
      </c>
      <c r="BS157">
        <v>30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57" s="76">
        <f ca="1">ROUND((Table61011[[#This Row],[XP]]*Table61011[[#This Row],[entity_spawned (AVG)]])*(Table61011[[#This Row],[activating_chance]]/100),0)</f>
        <v>23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7" s="73">
        <v>1</v>
      </c>
      <c r="BX157" s="73">
        <v>1</v>
      </c>
      <c r="BY157" s="73" t="b">
        <v>0</v>
      </c>
      <c r="CA157" t="s">
        <v>394</v>
      </c>
      <c r="CB157">
        <v>1</v>
      </c>
      <c r="CC157" s="76">
        <v>220</v>
      </c>
      <c r="CD157">
        <v>90</v>
      </c>
      <c r="CE157">
        <f ca="1">INDIRECT(ADDRESS(11+(MATCH(RIGHT(Table11[[#This Row],[spawner_sku]],LEN(Table11[[#This Row],[spawner_sku]])-FIND("/",Table11[[#This Row],[spawner_sku]])),Table1[Entity Prefab],0)),10,1,1,"Entities"))</f>
        <v>83</v>
      </c>
      <c r="CF157">
        <f ca="1">ROUND((Table11[[#This Row],[XP]]*Table11[[#This Row],[entity_spawned (AVG)]])*(Table11[[#This Row],[activating_chance]]/100),0)</f>
        <v>75</v>
      </c>
      <c r="CG157" s="73" t="s">
        <v>343</v>
      </c>
      <c r="CI157" t="s">
        <v>257</v>
      </c>
      <c r="CJ157">
        <v>1</v>
      </c>
      <c r="CK157" s="76">
        <v>150</v>
      </c>
      <c r="CL157" s="76">
        <v>100</v>
      </c>
      <c r="CM157">
        <f ca="1">INDIRECT(ADDRESS(11+(MATCH(RIGHT(Table12[[#This Row],[spawner_sku]],LEN(Table12[[#This Row],[spawner_sku]])-FIND("/",Table12[[#This Row],[spawner_sku]])),Table1[Entity Prefab],0)),10,1,1,"Entities"))</f>
        <v>25</v>
      </c>
      <c r="CN157">
        <f ca="1">ROUND((Table12[[#This Row],[XP]]*Table12[[#This Row],[entity_spawned (AVG)]])*(Table12[[#This Row],[activating_chance]]/100),0)</f>
        <v>25</v>
      </c>
      <c r="CO157" s="73" t="s">
        <v>343</v>
      </c>
      <c r="CQ157" t="s">
        <v>387</v>
      </c>
      <c r="CR157">
        <v>1</v>
      </c>
      <c r="CS157" s="76">
        <v>180</v>
      </c>
      <c r="CT157" s="76">
        <v>100</v>
      </c>
      <c r="CU157">
        <f ca="1">INDIRECT(ADDRESS(11+(MATCH(RIGHT(Table13[[#This Row],[spawner_sku]],LEN(Table13[[#This Row],[spawner_sku]])-FIND("/",Table13[[#This Row],[spawner_sku]])),Table1[Entity Prefab],0)),10,1,1,"Entities"))</f>
        <v>75</v>
      </c>
      <c r="CV157">
        <f ca="1">ROUND((Table13[[#This Row],[XP]]*Table13[[#This Row],[entity_spawned (AVG)]])*(Table13[[#This Row],[activating_chance]]/100),0)</f>
        <v>75</v>
      </c>
      <c r="CW157" s="73" t="s">
        <v>344</v>
      </c>
      <c r="CY157" t="s">
        <v>391</v>
      </c>
      <c r="CZ157">
        <v>1</v>
      </c>
      <c r="DA157" s="76">
        <v>200</v>
      </c>
      <c r="DB157" s="76">
        <v>100</v>
      </c>
      <c r="DC157">
        <f ca="1">INDIRECT(ADDRESS(11+(MATCH(RIGHT(Table14[[#This Row],[spawner_sku]],LEN(Table14[[#This Row],[spawner_sku]])-FIND("/",Table14[[#This Row],[spawner_sku]])),Table1[Entity Prefab],0)),10,1,1,"Entities"))</f>
        <v>75</v>
      </c>
      <c r="DD157">
        <f ca="1">ROUND((Table14[[#This Row],[XP]]*Table14[[#This Row],[entity_spawned (AVG)]])*(Table14[[#This Row],[activating_chance]]/100),0)</f>
        <v>75</v>
      </c>
      <c r="DE157" s="73" t="s">
        <v>344</v>
      </c>
      <c r="DG157" t="s">
        <v>521</v>
      </c>
      <c r="DH157">
        <v>1</v>
      </c>
      <c r="DI157" s="76">
        <v>120</v>
      </c>
      <c r="DJ157" s="76">
        <v>100</v>
      </c>
      <c r="DK157" s="115">
        <f ca="1">INDIRECT(ADDRESS(11+(MATCH(RIGHT(Table18[[#This Row],[spawner_sku]],LEN(Table18[[#This Row],[spawner_sku]])-FIND("/",Table18[[#This Row],[spawner_sku]])),Table1[Entity Prefab],0)),10,1,1,"Entities"))</f>
        <v>35</v>
      </c>
      <c r="DL157" s="115">
        <f ca="1">ROUND((Table18[[#This Row],[XP]]*Table18[[#This Row],[entity_spawned (AVG)]])*(Table18[[#This Row],[activating_chance]]/100),0)</f>
        <v>35</v>
      </c>
      <c r="DM157" t="s">
        <v>343</v>
      </c>
      <c r="DO157" t="s">
        <v>521</v>
      </c>
      <c r="DP157">
        <v>1</v>
      </c>
      <c r="DQ157" s="76">
        <v>120</v>
      </c>
      <c r="DR157" s="76">
        <v>30</v>
      </c>
      <c r="DS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7">
        <f ca="1">ROUND((Table1820[[#This Row],[XP]]*Table1820[[#This Row],[entity_spawned (AVG)]])*(Table1820[[#This Row],[activating_chance]]/100),0)</f>
        <v>11</v>
      </c>
      <c r="DU157" t="s">
        <v>343</v>
      </c>
    </row>
    <row r="158" spans="2:125" x14ac:dyDescent="0.25">
      <c r="B158" s="74" t="s">
        <v>229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6">
        <v>5</v>
      </c>
      <c r="J158" s="76">
        <v>8</v>
      </c>
      <c r="K158" s="73" t="b">
        <v>1</v>
      </c>
      <c r="M158" t="s">
        <v>258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6">
        <v>1</v>
      </c>
      <c r="U158" s="76">
        <v>1</v>
      </c>
      <c r="V158" t="b">
        <v>0</v>
      </c>
      <c r="W158" s="73"/>
      <c r="AI158" t="s">
        <v>231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642</v>
      </c>
      <c r="AU158">
        <v>3</v>
      </c>
      <c r="AV158">
        <v>120</v>
      </c>
      <c r="AW158">
        <v>100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75</v>
      </c>
      <c r="AZ1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608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233</v>
      </c>
      <c r="BQ158">
        <v>1</v>
      </c>
      <c r="BR158">
        <v>250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58" s="76">
        <f ca="1">ROUND((Table61011[[#This Row],[XP]]*Table61011[[#This Row],[entity_spawned (AVG)]])*(Table61011[[#This Row],[activating_chance]]/100),0)</f>
        <v>95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394</v>
      </c>
      <c r="CB158">
        <v>1</v>
      </c>
      <c r="CC158" s="76">
        <v>220</v>
      </c>
      <c r="CD158">
        <v>80</v>
      </c>
      <c r="CE158">
        <f ca="1">INDIRECT(ADDRESS(11+(MATCH(RIGHT(Table11[[#This Row],[spawner_sku]],LEN(Table11[[#This Row],[spawner_sku]])-FIND("/",Table11[[#This Row],[spawner_sku]])),Table1[Entity Prefab],0)),10,1,1,"Entities"))</f>
        <v>83</v>
      </c>
      <c r="CF158">
        <f ca="1">ROUND((Table11[[#This Row],[XP]]*Table11[[#This Row],[entity_spawned (AVG)]])*(Table11[[#This Row],[activating_chance]]/100),0)</f>
        <v>66</v>
      </c>
      <c r="CG158" s="73" t="s">
        <v>343</v>
      </c>
      <c r="CI158" t="s">
        <v>257</v>
      </c>
      <c r="CJ158">
        <v>1</v>
      </c>
      <c r="CK158" s="76">
        <v>150</v>
      </c>
      <c r="CL158" s="76">
        <v>100</v>
      </c>
      <c r="CM158">
        <f ca="1">INDIRECT(ADDRESS(11+(MATCH(RIGHT(Table12[[#This Row],[spawner_sku]],LEN(Table12[[#This Row],[spawner_sku]])-FIND("/",Table12[[#This Row],[spawner_sku]])),Table1[Entity Prefab],0)),10,1,1,"Entities"))</f>
        <v>25</v>
      </c>
      <c r="CN158">
        <f ca="1">ROUND((Table12[[#This Row],[XP]]*Table12[[#This Row],[entity_spawned (AVG)]])*(Table12[[#This Row],[activating_chance]]/100),0)</f>
        <v>25</v>
      </c>
      <c r="CO158" s="73" t="s">
        <v>343</v>
      </c>
      <c r="CQ158" t="s">
        <v>387</v>
      </c>
      <c r="CR158">
        <v>1</v>
      </c>
      <c r="CS158" s="76">
        <v>180</v>
      </c>
      <c r="CT158" s="76">
        <v>100</v>
      </c>
      <c r="CU158">
        <f ca="1">INDIRECT(ADDRESS(11+(MATCH(RIGHT(Table13[[#This Row],[spawner_sku]],LEN(Table13[[#This Row],[spawner_sku]])-FIND("/",Table13[[#This Row],[spawner_sku]])),Table1[Entity Prefab],0)),10,1,1,"Entities"))</f>
        <v>75</v>
      </c>
      <c r="CV158">
        <f ca="1">ROUND((Table13[[#This Row],[XP]]*Table13[[#This Row],[entity_spawned (AVG)]])*(Table13[[#This Row],[activating_chance]]/100),0)</f>
        <v>75</v>
      </c>
      <c r="CW158" s="73" t="s">
        <v>344</v>
      </c>
      <c r="CY158" t="s">
        <v>391</v>
      </c>
      <c r="CZ158">
        <v>1</v>
      </c>
      <c r="DA158" s="76">
        <v>200</v>
      </c>
      <c r="DB158" s="76">
        <v>100</v>
      </c>
      <c r="DC158">
        <f ca="1">INDIRECT(ADDRESS(11+(MATCH(RIGHT(Table14[[#This Row],[spawner_sku]],LEN(Table14[[#This Row],[spawner_sku]])-FIND("/",Table14[[#This Row],[spawner_sku]])),Table1[Entity Prefab],0)),10,1,1,"Entities"))</f>
        <v>75</v>
      </c>
      <c r="DD158">
        <f ca="1">ROUND((Table14[[#This Row],[XP]]*Table14[[#This Row],[entity_spawned (AVG)]])*(Table14[[#This Row],[activating_chance]]/100),0)</f>
        <v>75</v>
      </c>
      <c r="DE158" s="73" t="s">
        <v>344</v>
      </c>
      <c r="DG158" t="s">
        <v>631</v>
      </c>
      <c r="DH158">
        <v>1</v>
      </c>
      <c r="DI158" s="76">
        <v>120</v>
      </c>
      <c r="DJ158" s="76">
        <v>30</v>
      </c>
      <c r="DK158" s="115">
        <f ca="1">INDIRECT(ADDRESS(11+(MATCH(RIGHT(Table18[[#This Row],[spawner_sku]],LEN(Table18[[#This Row],[spawner_sku]])-FIND("/",Table18[[#This Row],[spawner_sku]])),Table1[Entity Prefab],0)),10,1,1,"Entities"))</f>
        <v>50</v>
      </c>
      <c r="DL158" s="115">
        <f ca="1">ROUND((Table18[[#This Row],[XP]]*Table18[[#This Row],[entity_spawned (AVG)]])*(Table18[[#This Row],[activating_chance]]/100),0)</f>
        <v>15</v>
      </c>
      <c r="DM158" t="s">
        <v>343</v>
      </c>
      <c r="DO158" t="s">
        <v>521</v>
      </c>
      <c r="DP158">
        <v>1</v>
      </c>
      <c r="DQ158" s="76">
        <v>120</v>
      </c>
      <c r="DR158" s="76">
        <v>100</v>
      </c>
      <c r="DS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8">
        <f ca="1">ROUND((Table1820[[#This Row],[XP]]*Table1820[[#This Row],[entity_spawned (AVG)]])*(Table1820[[#This Row],[activating_chance]]/100),0)</f>
        <v>35</v>
      </c>
      <c r="DU158" t="s">
        <v>343</v>
      </c>
    </row>
    <row r="159" spans="2:125" x14ac:dyDescent="0.25">
      <c r="B159" s="74" t="s">
        <v>229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6">
        <v>2</v>
      </c>
      <c r="J159" s="76">
        <v>4</v>
      </c>
      <c r="K159" s="73" t="b">
        <v>0</v>
      </c>
      <c r="M159" t="s">
        <v>258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6">
        <v>1</v>
      </c>
      <c r="U159" s="76">
        <v>1</v>
      </c>
      <c r="V159" t="b">
        <v>0</v>
      </c>
      <c r="W159" s="73"/>
      <c r="AI159" t="s">
        <v>231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642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247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446</v>
      </c>
      <c r="BQ159">
        <v>1</v>
      </c>
      <c r="BR159">
        <v>180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59" s="76">
        <f ca="1">ROUND((Table61011[[#This Row],[XP]]*Table61011[[#This Row],[entity_spawned (AVG)]])*(Table61011[[#This Row],[activating_chance]]/100),0)</f>
        <v>25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394</v>
      </c>
      <c r="CB159">
        <v>1</v>
      </c>
      <c r="CC159" s="76">
        <v>220</v>
      </c>
      <c r="CD159">
        <v>80</v>
      </c>
      <c r="CE159">
        <f ca="1">INDIRECT(ADDRESS(11+(MATCH(RIGHT(Table11[[#This Row],[spawner_sku]],LEN(Table11[[#This Row],[spawner_sku]])-FIND("/",Table11[[#This Row],[spawner_sku]])),Table1[Entity Prefab],0)),10,1,1,"Entities"))</f>
        <v>83</v>
      </c>
      <c r="CF159">
        <f ca="1">ROUND((Table11[[#This Row],[XP]]*Table11[[#This Row],[entity_spawned (AVG)]])*(Table11[[#This Row],[activating_chance]]/100),0)</f>
        <v>66</v>
      </c>
      <c r="CG159" s="73" t="s">
        <v>343</v>
      </c>
      <c r="CI159" t="s">
        <v>257</v>
      </c>
      <c r="CJ159">
        <v>1</v>
      </c>
      <c r="CK159" s="76">
        <v>150</v>
      </c>
      <c r="CL159" s="76">
        <v>100</v>
      </c>
      <c r="CM159">
        <f ca="1">INDIRECT(ADDRESS(11+(MATCH(RIGHT(Table12[[#This Row],[spawner_sku]],LEN(Table12[[#This Row],[spawner_sku]])-FIND("/",Table12[[#This Row],[spawner_sku]])),Table1[Entity Prefab],0)),10,1,1,"Entities"))</f>
        <v>25</v>
      </c>
      <c r="CN159">
        <f ca="1">ROUND((Table12[[#This Row],[XP]]*Table12[[#This Row],[entity_spawned (AVG)]])*(Table12[[#This Row],[activating_chance]]/100),0)</f>
        <v>25</v>
      </c>
      <c r="CO159" s="73" t="s">
        <v>343</v>
      </c>
      <c r="CQ159" t="s">
        <v>387</v>
      </c>
      <c r="CR159">
        <v>1</v>
      </c>
      <c r="CS159" s="76">
        <v>180</v>
      </c>
      <c r="CT159" s="76">
        <v>80</v>
      </c>
      <c r="CU159">
        <f ca="1">INDIRECT(ADDRESS(11+(MATCH(RIGHT(Table13[[#This Row],[spawner_sku]],LEN(Table13[[#This Row],[spawner_sku]])-FIND("/",Table13[[#This Row],[spawner_sku]])),Table1[Entity Prefab],0)),10,1,1,"Entities"))</f>
        <v>75</v>
      </c>
      <c r="CV159">
        <f ca="1">ROUND((Table13[[#This Row],[XP]]*Table13[[#This Row],[entity_spawned (AVG)]])*(Table13[[#This Row],[activating_chance]]/100),0)</f>
        <v>60</v>
      </c>
      <c r="CW159" s="73" t="s">
        <v>344</v>
      </c>
      <c r="CY159" t="s">
        <v>391</v>
      </c>
      <c r="CZ159">
        <v>1</v>
      </c>
      <c r="DA159" s="76">
        <v>200</v>
      </c>
      <c r="DB159" s="76">
        <v>100</v>
      </c>
      <c r="DC159">
        <f ca="1">INDIRECT(ADDRESS(11+(MATCH(RIGHT(Table14[[#This Row],[spawner_sku]],LEN(Table14[[#This Row],[spawner_sku]])-FIND("/",Table14[[#This Row],[spawner_sku]])),Table1[Entity Prefab],0)),10,1,1,"Entities"))</f>
        <v>75</v>
      </c>
      <c r="DD159">
        <f ca="1">ROUND((Table14[[#This Row],[XP]]*Table14[[#This Row],[entity_spawned (AVG)]])*(Table14[[#This Row],[activating_chance]]/100),0)</f>
        <v>75</v>
      </c>
      <c r="DE159" s="73" t="s">
        <v>344</v>
      </c>
      <c r="DG159" t="s">
        <v>631</v>
      </c>
      <c r="DH159">
        <v>2</v>
      </c>
      <c r="DI159" s="76">
        <v>100</v>
      </c>
      <c r="DJ159" s="76">
        <v>100</v>
      </c>
      <c r="DK159" s="115">
        <f ca="1">INDIRECT(ADDRESS(11+(MATCH(RIGHT(Table18[[#This Row],[spawner_sku]],LEN(Table18[[#This Row],[spawner_sku]])-FIND("/",Table18[[#This Row],[spawner_sku]])),Table1[Entity Prefab],0)),10,1,1,"Entities"))</f>
        <v>50</v>
      </c>
      <c r="DL159" s="115">
        <f ca="1">ROUND((Table18[[#This Row],[XP]]*Table18[[#This Row],[entity_spawned (AVG)]])*(Table18[[#This Row],[activating_chance]]/100),0)</f>
        <v>100</v>
      </c>
      <c r="DM159" t="s">
        <v>343</v>
      </c>
      <c r="DO159" t="s">
        <v>521</v>
      </c>
      <c r="DP159">
        <v>1</v>
      </c>
      <c r="DQ159" s="76">
        <v>120</v>
      </c>
      <c r="DR159" s="76">
        <v>30</v>
      </c>
      <c r="DS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59">
        <f ca="1">ROUND((Table1820[[#This Row],[XP]]*Table1820[[#This Row],[entity_spawned (AVG)]])*(Table1820[[#This Row],[activating_chance]]/100),0)</f>
        <v>11</v>
      </c>
      <c r="DU159" t="s">
        <v>343</v>
      </c>
    </row>
    <row r="160" spans="2:125" x14ac:dyDescent="0.25">
      <c r="B160" s="74" t="s">
        <v>229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6">
        <v>2</v>
      </c>
      <c r="J160" s="76">
        <v>4</v>
      </c>
      <c r="K160" s="73" t="b">
        <v>0</v>
      </c>
      <c r="M160" t="s">
        <v>395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6">
        <v>1</v>
      </c>
      <c r="U160" s="76">
        <v>1</v>
      </c>
      <c r="V160" t="b">
        <v>0</v>
      </c>
      <c r="W160" s="73"/>
      <c r="AI160" t="s">
        <v>231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254</v>
      </c>
      <c r="AU160">
        <v>1</v>
      </c>
      <c r="AV160">
        <v>170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70</v>
      </c>
      <c r="AY160" s="76">
        <f ca="1">ROUND((Table6[[#This Row],[XP]]*Table6[[#This Row],[entity_spawned (AVG)]])*(Table6[[#This Row],[activating_chance]]/100),0)</f>
        <v>70</v>
      </c>
      <c r="AZ16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247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446</v>
      </c>
      <c r="BQ160">
        <v>1</v>
      </c>
      <c r="BR160">
        <v>200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60" s="76">
        <f ca="1">ROUND((Table61011[[#This Row],[XP]]*Table61011[[#This Row],[entity_spawned (AVG)]])*(Table61011[[#This Row],[activating_chance]]/100),0)</f>
        <v>25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394</v>
      </c>
      <c r="CB160">
        <v>1</v>
      </c>
      <c r="CC160" s="76">
        <v>220</v>
      </c>
      <c r="CD160">
        <v>100</v>
      </c>
      <c r="CE160">
        <f ca="1">INDIRECT(ADDRESS(11+(MATCH(RIGHT(Table11[[#This Row],[spawner_sku]],LEN(Table11[[#This Row],[spawner_sku]])-FIND("/",Table11[[#This Row],[spawner_sku]])),Table1[Entity Prefab],0)),10,1,1,"Entities"))</f>
        <v>83</v>
      </c>
      <c r="CF160">
        <f ca="1">ROUND((Table11[[#This Row],[XP]]*Table11[[#This Row],[entity_spawned (AVG)]])*(Table11[[#This Row],[activating_chance]]/100),0)</f>
        <v>83</v>
      </c>
      <c r="CG160" s="73" t="s">
        <v>343</v>
      </c>
      <c r="CI160" t="s">
        <v>257</v>
      </c>
      <c r="CJ160">
        <v>1</v>
      </c>
      <c r="CK160" s="76">
        <v>150</v>
      </c>
      <c r="CL160" s="76">
        <v>100</v>
      </c>
      <c r="CM160">
        <f ca="1">INDIRECT(ADDRESS(11+(MATCH(RIGHT(Table12[[#This Row],[spawner_sku]],LEN(Table12[[#This Row],[spawner_sku]])-FIND("/",Table12[[#This Row],[spawner_sku]])),Table1[Entity Prefab],0)),10,1,1,"Entities"))</f>
        <v>25</v>
      </c>
      <c r="CN160">
        <f ca="1">ROUND((Table12[[#This Row],[XP]]*Table12[[#This Row],[entity_spawned (AVG)]])*(Table12[[#This Row],[activating_chance]]/100),0)</f>
        <v>25</v>
      </c>
      <c r="CO160" s="73" t="s">
        <v>343</v>
      </c>
      <c r="CQ160" t="s">
        <v>387</v>
      </c>
      <c r="CR160">
        <v>1</v>
      </c>
      <c r="CS160" s="76">
        <v>180</v>
      </c>
      <c r="CT160" s="76">
        <v>100</v>
      </c>
      <c r="CU160">
        <f ca="1">INDIRECT(ADDRESS(11+(MATCH(RIGHT(Table13[[#This Row],[spawner_sku]],LEN(Table13[[#This Row],[spawner_sku]])-FIND("/",Table13[[#This Row],[spawner_sku]])),Table1[Entity Prefab],0)),10,1,1,"Entities"))</f>
        <v>75</v>
      </c>
      <c r="CV160">
        <f ca="1">ROUND((Table13[[#This Row],[XP]]*Table13[[#This Row],[entity_spawned (AVG)]])*(Table13[[#This Row],[activating_chance]]/100),0)</f>
        <v>75</v>
      </c>
      <c r="CW160" s="73" t="s">
        <v>344</v>
      </c>
      <c r="CY160" t="s">
        <v>391</v>
      </c>
      <c r="CZ160">
        <v>1</v>
      </c>
      <c r="DA160" s="76">
        <v>200</v>
      </c>
      <c r="DB160" s="76">
        <v>10</v>
      </c>
      <c r="DC160">
        <f ca="1">INDIRECT(ADDRESS(11+(MATCH(RIGHT(Table14[[#This Row],[spawner_sku]],LEN(Table14[[#This Row],[spawner_sku]])-FIND("/",Table14[[#This Row],[spawner_sku]])),Table1[Entity Prefab],0)),10,1,1,"Entities"))</f>
        <v>75</v>
      </c>
      <c r="DD160">
        <f ca="1">ROUND((Table14[[#This Row],[XP]]*Table14[[#This Row],[entity_spawned (AVG)]])*(Table14[[#This Row],[activating_chance]]/100),0)</f>
        <v>8</v>
      </c>
      <c r="DE160" s="73" t="s">
        <v>344</v>
      </c>
      <c r="DG160" t="s">
        <v>631</v>
      </c>
      <c r="DH160">
        <v>1</v>
      </c>
      <c r="DI160" s="76">
        <v>120</v>
      </c>
      <c r="DJ160" s="76">
        <v>80</v>
      </c>
      <c r="DK160" s="115">
        <f ca="1">INDIRECT(ADDRESS(11+(MATCH(RIGHT(Table18[[#This Row],[spawner_sku]],LEN(Table18[[#This Row],[spawner_sku]])-FIND("/",Table18[[#This Row],[spawner_sku]])),Table1[Entity Prefab],0)),10,1,1,"Entities"))</f>
        <v>50</v>
      </c>
      <c r="DL160" s="115">
        <f ca="1">ROUND((Table18[[#This Row],[XP]]*Table18[[#This Row],[entity_spawned (AVG)]])*(Table18[[#This Row],[activating_chance]]/100),0)</f>
        <v>40</v>
      </c>
      <c r="DM160" t="s">
        <v>343</v>
      </c>
      <c r="DO160" t="s">
        <v>521</v>
      </c>
      <c r="DP160">
        <v>1</v>
      </c>
      <c r="DQ160" s="76">
        <v>120</v>
      </c>
      <c r="DR160" s="76">
        <v>100</v>
      </c>
      <c r="DS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60">
        <f ca="1">ROUND((Table1820[[#This Row],[XP]]*Table1820[[#This Row],[entity_spawned (AVG)]])*(Table1820[[#This Row],[activating_chance]]/100),0)</f>
        <v>35</v>
      </c>
      <c r="DU160" t="s">
        <v>343</v>
      </c>
    </row>
    <row r="161" spans="2:125" x14ac:dyDescent="0.25">
      <c r="B161" s="74" t="s">
        <v>229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6">
        <v>1</v>
      </c>
      <c r="J161" s="76">
        <v>2</v>
      </c>
      <c r="K161" s="73" t="b">
        <v>0</v>
      </c>
      <c r="M161" t="s">
        <v>395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6">
        <v>1</v>
      </c>
      <c r="U161" s="76">
        <v>1</v>
      </c>
      <c r="V161" t="b">
        <v>0</v>
      </c>
      <c r="W161" s="73"/>
      <c r="AI161" t="s">
        <v>392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254</v>
      </c>
      <c r="AU161">
        <v>1</v>
      </c>
      <c r="AV161">
        <v>170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70</v>
      </c>
      <c r="AY161" s="76">
        <f ca="1">ROUND((Table6[[#This Row],[XP]]*Table6[[#This Row],[entity_spawned (AVG)]])*(Table6[[#This Row],[activating_chance]]/100),0)</f>
        <v>70</v>
      </c>
      <c r="AZ16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247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471</v>
      </c>
      <c r="BQ161">
        <v>1</v>
      </c>
      <c r="BR161">
        <v>240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161" s="76">
        <f ca="1">ROUND((Table61011[[#This Row],[XP]]*Table61011[[#This Row],[entity_spawned (AVG)]])*(Table61011[[#This Row],[activating_chance]]/100),0)</f>
        <v>55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396</v>
      </c>
      <c r="CB161">
        <v>6</v>
      </c>
      <c r="CC161" s="76">
        <v>200</v>
      </c>
      <c r="CD161">
        <v>100</v>
      </c>
      <c r="CE161">
        <f ca="1">INDIRECT(ADDRESS(11+(MATCH(RIGHT(Table11[[#This Row],[spawner_sku]],LEN(Table11[[#This Row],[spawner_sku]])-FIND("/",Table11[[#This Row],[spawner_sku]])),Table1[Entity Prefab],0)),10,1,1,"Entities"))</f>
        <v>50</v>
      </c>
      <c r="CF161">
        <f ca="1">ROUND((Table11[[#This Row],[XP]]*Table11[[#This Row],[entity_spawned (AVG)]])*(Table11[[#This Row],[activating_chance]]/100),0)</f>
        <v>300</v>
      </c>
      <c r="CG161" s="73" t="s">
        <v>343</v>
      </c>
      <c r="CI161" t="s">
        <v>257</v>
      </c>
      <c r="CJ161">
        <v>1</v>
      </c>
      <c r="CK161" s="76">
        <v>150</v>
      </c>
      <c r="CL161" s="76">
        <v>100</v>
      </c>
      <c r="CM161">
        <f ca="1">INDIRECT(ADDRESS(11+(MATCH(RIGHT(Table12[[#This Row],[spawner_sku]],LEN(Table12[[#This Row],[spawner_sku]])-FIND("/",Table12[[#This Row],[spawner_sku]])),Table1[Entity Prefab],0)),10,1,1,"Entities"))</f>
        <v>25</v>
      </c>
      <c r="CN161">
        <f ca="1">ROUND((Table12[[#This Row],[XP]]*Table12[[#This Row],[entity_spawned (AVG)]])*(Table12[[#This Row],[activating_chance]]/100),0)</f>
        <v>25</v>
      </c>
      <c r="CO161" s="73" t="s">
        <v>343</v>
      </c>
      <c r="CQ161" t="s">
        <v>387</v>
      </c>
      <c r="CR161">
        <v>1</v>
      </c>
      <c r="CS161" s="76">
        <v>180</v>
      </c>
      <c r="CT161" s="76">
        <v>100</v>
      </c>
      <c r="CU161">
        <f ca="1">INDIRECT(ADDRESS(11+(MATCH(RIGHT(Table13[[#This Row],[spawner_sku]],LEN(Table13[[#This Row],[spawner_sku]])-FIND("/",Table13[[#This Row],[spawner_sku]])),Table1[Entity Prefab],0)),10,1,1,"Entities"))</f>
        <v>75</v>
      </c>
      <c r="CV161">
        <f ca="1">ROUND((Table13[[#This Row],[XP]]*Table13[[#This Row],[entity_spawned (AVG)]])*(Table13[[#This Row],[activating_chance]]/100),0)</f>
        <v>75</v>
      </c>
      <c r="CW161" s="73" t="s">
        <v>344</v>
      </c>
      <c r="CY161" t="s">
        <v>391</v>
      </c>
      <c r="CZ161">
        <v>1</v>
      </c>
      <c r="DA161" s="76">
        <v>200</v>
      </c>
      <c r="DB161" s="76">
        <v>100</v>
      </c>
      <c r="DC161">
        <f ca="1">INDIRECT(ADDRESS(11+(MATCH(RIGHT(Table14[[#This Row],[spawner_sku]],LEN(Table14[[#This Row],[spawner_sku]])-FIND("/",Table14[[#This Row],[spawner_sku]])),Table1[Entity Prefab],0)),10,1,1,"Entities"))</f>
        <v>75</v>
      </c>
      <c r="DD161">
        <f ca="1">ROUND((Table14[[#This Row],[XP]]*Table14[[#This Row],[entity_spawned (AVG)]])*(Table14[[#This Row],[activating_chance]]/100),0)</f>
        <v>75</v>
      </c>
      <c r="DE161" s="73" t="s">
        <v>344</v>
      </c>
      <c r="DG161" t="s">
        <v>631</v>
      </c>
      <c r="DH161">
        <v>1</v>
      </c>
      <c r="DI161" s="76">
        <v>120</v>
      </c>
      <c r="DJ161" s="76">
        <v>100</v>
      </c>
      <c r="DK161" s="115">
        <f ca="1">INDIRECT(ADDRESS(11+(MATCH(RIGHT(Table18[[#This Row],[spawner_sku]],LEN(Table18[[#This Row],[spawner_sku]])-FIND("/",Table18[[#This Row],[spawner_sku]])),Table1[Entity Prefab],0)),10,1,1,"Entities"))</f>
        <v>50</v>
      </c>
      <c r="DL161" s="115">
        <f ca="1">ROUND((Table18[[#This Row],[XP]]*Table18[[#This Row],[entity_spawned (AVG)]])*(Table18[[#This Row],[activating_chance]]/100),0)</f>
        <v>50</v>
      </c>
      <c r="DM161" t="s">
        <v>343</v>
      </c>
      <c r="DO161" t="s">
        <v>521</v>
      </c>
      <c r="DP161">
        <v>2</v>
      </c>
      <c r="DQ161" s="76">
        <v>120</v>
      </c>
      <c r="DR161" s="76">
        <v>100</v>
      </c>
      <c r="DS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61">
        <f ca="1">ROUND((Table1820[[#This Row],[XP]]*Table1820[[#This Row],[entity_spawned (AVG)]])*(Table1820[[#This Row],[activating_chance]]/100),0)</f>
        <v>70</v>
      </c>
      <c r="DU161" t="s">
        <v>343</v>
      </c>
    </row>
    <row r="162" spans="2:125" x14ac:dyDescent="0.25">
      <c r="B162" s="74" t="s">
        <v>229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6">
        <v>1</v>
      </c>
      <c r="J162" s="76">
        <v>3</v>
      </c>
      <c r="K162" s="73" t="b">
        <v>0</v>
      </c>
      <c r="M162" t="s">
        <v>395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6">
        <v>1</v>
      </c>
      <c r="U162" s="76">
        <v>1</v>
      </c>
      <c r="V162" t="b">
        <v>0</v>
      </c>
      <c r="W162" s="73"/>
      <c r="AI162" t="s">
        <v>232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254</v>
      </c>
      <c r="AU162">
        <v>1</v>
      </c>
      <c r="AV162">
        <v>170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70</v>
      </c>
      <c r="AY162" s="76">
        <f ca="1">ROUND((Table6[[#This Row],[XP]]*Table6[[#This Row],[entity_spawned (AVG)]])*(Table6[[#This Row],[activating_chance]]/100),0)</f>
        <v>70</v>
      </c>
      <c r="AZ16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492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446</v>
      </c>
      <c r="BQ162">
        <v>1</v>
      </c>
      <c r="BR162">
        <v>200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62" s="76">
        <f ca="1">ROUND((Table61011[[#This Row],[XP]]*Table61011[[#This Row],[entity_spawned (AVG)]])*(Table61011[[#This Row],[activating_chance]]/100),0)</f>
        <v>25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396</v>
      </c>
      <c r="CB162">
        <v>2</v>
      </c>
      <c r="CC162" s="76">
        <v>200</v>
      </c>
      <c r="CD162">
        <v>100</v>
      </c>
      <c r="CE162">
        <f ca="1">INDIRECT(ADDRESS(11+(MATCH(RIGHT(Table11[[#This Row],[spawner_sku]],LEN(Table11[[#This Row],[spawner_sku]])-FIND("/",Table11[[#This Row],[spawner_sku]])),Table1[Entity Prefab],0)),10,1,1,"Entities"))</f>
        <v>50</v>
      </c>
      <c r="CF162">
        <f ca="1">ROUND((Table11[[#This Row],[XP]]*Table11[[#This Row],[entity_spawned (AVG)]])*(Table11[[#This Row],[activating_chance]]/100),0)</f>
        <v>100</v>
      </c>
      <c r="CG162" s="73" t="s">
        <v>343</v>
      </c>
      <c r="CI162" t="s">
        <v>257</v>
      </c>
      <c r="CJ162">
        <v>1</v>
      </c>
      <c r="CK162" s="76">
        <v>150</v>
      </c>
      <c r="CL162" s="76">
        <v>100</v>
      </c>
      <c r="CM162">
        <f ca="1">INDIRECT(ADDRESS(11+(MATCH(RIGHT(Table12[[#This Row],[spawner_sku]],LEN(Table12[[#This Row],[spawner_sku]])-FIND("/",Table12[[#This Row],[spawner_sku]])),Table1[Entity Prefab],0)),10,1,1,"Entities"))</f>
        <v>25</v>
      </c>
      <c r="CN162">
        <f ca="1">ROUND((Table12[[#This Row],[XP]]*Table12[[#This Row],[entity_spawned (AVG)]])*(Table12[[#This Row],[activating_chance]]/100),0)</f>
        <v>25</v>
      </c>
      <c r="CO162" s="73" t="s">
        <v>343</v>
      </c>
      <c r="CQ162" t="s">
        <v>237</v>
      </c>
      <c r="CR162">
        <v>1</v>
      </c>
      <c r="CS162" s="76">
        <v>170</v>
      </c>
      <c r="CT162" s="76">
        <v>100</v>
      </c>
      <c r="CU162">
        <f ca="1">INDIRECT(ADDRESS(11+(MATCH(RIGHT(Table13[[#This Row],[spawner_sku]],LEN(Table13[[#This Row],[spawner_sku]])-FIND("/",Table13[[#This Row],[spawner_sku]])),Table1[Entity Prefab],0)),10,1,1,"Entities"))</f>
        <v>70</v>
      </c>
      <c r="CV162">
        <f ca="1">ROUND((Table13[[#This Row],[XP]]*Table13[[#This Row],[entity_spawned (AVG)]])*(Table13[[#This Row],[activating_chance]]/100),0)</f>
        <v>70</v>
      </c>
      <c r="CW162" s="73" t="s">
        <v>343</v>
      </c>
      <c r="CY162" t="s">
        <v>391</v>
      </c>
      <c r="CZ162">
        <v>1</v>
      </c>
      <c r="DA162" s="76">
        <v>200</v>
      </c>
      <c r="DB162" s="76">
        <v>30</v>
      </c>
      <c r="DC162">
        <f ca="1">INDIRECT(ADDRESS(11+(MATCH(RIGHT(Table14[[#This Row],[spawner_sku]],LEN(Table14[[#This Row],[spawner_sku]])-FIND("/",Table14[[#This Row],[spawner_sku]])),Table1[Entity Prefab],0)),10,1,1,"Entities"))</f>
        <v>75</v>
      </c>
      <c r="DD162">
        <f ca="1">ROUND((Table14[[#This Row],[XP]]*Table14[[#This Row],[entity_spawned (AVG)]])*(Table14[[#This Row],[activating_chance]]/100),0)</f>
        <v>23</v>
      </c>
      <c r="DE162" s="73" t="s">
        <v>344</v>
      </c>
      <c r="DG162" t="s">
        <v>631</v>
      </c>
      <c r="DH162">
        <v>1</v>
      </c>
      <c r="DI162" s="76">
        <v>120</v>
      </c>
      <c r="DJ162" s="76">
        <v>100</v>
      </c>
      <c r="DK162" s="115">
        <f ca="1">INDIRECT(ADDRESS(11+(MATCH(RIGHT(Table18[[#This Row],[spawner_sku]],LEN(Table18[[#This Row],[spawner_sku]])-FIND("/",Table18[[#This Row],[spawner_sku]])),Table1[Entity Prefab],0)),10,1,1,"Entities"))</f>
        <v>50</v>
      </c>
      <c r="DL162" s="115">
        <f ca="1">ROUND((Table18[[#This Row],[XP]]*Table18[[#This Row],[entity_spawned (AVG)]])*(Table18[[#This Row],[activating_chance]]/100),0)</f>
        <v>50</v>
      </c>
      <c r="DM162" t="s">
        <v>343</v>
      </c>
      <c r="DO162" t="s">
        <v>521</v>
      </c>
      <c r="DP162">
        <v>2</v>
      </c>
      <c r="DQ162" s="76">
        <v>120</v>
      </c>
      <c r="DR162" s="76">
        <v>100</v>
      </c>
      <c r="DS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62">
        <f ca="1">ROUND((Table1820[[#This Row],[XP]]*Table1820[[#This Row],[entity_spawned (AVG)]])*(Table1820[[#This Row],[activating_chance]]/100),0)</f>
        <v>70</v>
      </c>
      <c r="DU162" t="s">
        <v>343</v>
      </c>
    </row>
    <row r="163" spans="2:125" x14ac:dyDescent="0.25">
      <c r="B163" s="74" t="s">
        <v>229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6">
        <v>3</v>
      </c>
      <c r="J163" s="76">
        <v>4</v>
      </c>
      <c r="K163" s="73" t="b">
        <v>0</v>
      </c>
      <c r="M163" t="s">
        <v>395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6">
        <v>1</v>
      </c>
      <c r="U163" s="76">
        <v>1</v>
      </c>
      <c r="V163" t="b">
        <v>0</v>
      </c>
      <c r="W163" s="73"/>
      <c r="AI163" t="s">
        <v>232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254</v>
      </c>
      <c r="AU163">
        <v>1</v>
      </c>
      <c r="AV163">
        <v>170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70</v>
      </c>
      <c r="AY163" s="76">
        <f ca="1">ROUND((Table6[[#This Row],[XP]]*Table6[[#This Row],[entity_spawned (AVG)]])*(Table6[[#This Row],[activating_chance]]/100),0)</f>
        <v>70</v>
      </c>
      <c r="AZ16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492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446</v>
      </c>
      <c r="BQ163">
        <v>1</v>
      </c>
      <c r="BR163">
        <v>200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63" s="76">
        <f ca="1">ROUND((Table61011[[#This Row],[XP]]*Table61011[[#This Row],[entity_spawned (AVG)]])*(Table61011[[#This Row],[activating_chance]]/100),0)</f>
        <v>25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244</v>
      </c>
      <c r="CB163">
        <v>1</v>
      </c>
      <c r="CC163" s="76">
        <v>200</v>
      </c>
      <c r="CD163">
        <v>100</v>
      </c>
      <c r="CE163">
        <f ca="1">INDIRECT(ADDRESS(11+(MATCH(RIGHT(Table11[[#This Row],[spawner_sku]],LEN(Table11[[#This Row],[spawner_sku]])-FIND("/",Table11[[#This Row],[spawner_sku]])),Table1[Entity Prefab],0)),10,1,1,"Entities"))</f>
        <v>28</v>
      </c>
      <c r="CF163">
        <f ca="1">ROUND((Table11[[#This Row],[XP]]*Table11[[#This Row],[entity_spawned (AVG)]])*(Table11[[#This Row],[activating_chance]]/100),0)</f>
        <v>28</v>
      </c>
      <c r="CG163" s="73" t="s">
        <v>343</v>
      </c>
      <c r="CI163" t="s">
        <v>257</v>
      </c>
      <c r="CJ163">
        <v>1</v>
      </c>
      <c r="CK163" s="76">
        <v>150</v>
      </c>
      <c r="CL163" s="76">
        <v>30</v>
      </c>
      <c r="CM163">
        <f ca="1">INDIRECT(ADDRESS(11+(MATCH(RIGHT(Table12[[#This Row],[spawner_sku]],LEN(Table12[[#This Row],[spawner_sku]])-FIND("/",Table12[[#This Row],[spawner_sku]])),Table1[Entity Prefab],0)),10,1,1,"Entities"))</f>
        <v>25</v>
      </c>
      <c r="CN163">
        <f ca="1">ROUND((Table12[[#This Row],[XP]]*Table12[[#This Row],[entity_spawned (AVG)]])*(Table12[[#This Row],[activating_chance]]/100),0)</f>
        <v>8</v>
      </c>
      <c r="CO163" s="73" t="s">
        <v>343</v>
      </c>
      <c r="CQ163" t="s">
        <v>237</v>
      </c>
      <c r="CR163">
        <v>1</v>
      </c>
      <c r="CS163" s="76">
        <v>170</v>
      </c>
      <c r="CT163" s="76">
        <v>100</v>
      </c>
      <c r="CU163">
        <f ca="1">INDIRECT(ADDRESS(11+(MATCH(RIGHT(Table13[[#This Row],[spawner_sku]],LEN(Table13[[#This Row],[spawner_sku]])-FIND("/",Table13[[#This Row],[spawner_sku]])),Table1[Entity Prefab],0)),10,1,1,"Entities"))</f>
        <v>70</v>
      </c>
      <c r="CV163">
        <f ca="1">ROUND((Table13[[#This Row],[XP]]*Table13[[#This Row],[entity_spawned (AVG)]])*(Table13[[#This Row],[activating_chance]]/100),0)</f>
        <v>70</v>
      </c>
      <c r="CW163" s="73" t="s">
        <v>343</v>
      </c>
      <c r="CY163" t="s">
        <v>391</v>
      </c>
      <c r="CZ163">
        <v>1</v>
      </c>
      <c r="DA163" s="76">
        <v>200</v>
      </c>
      <c r="DB163" s="76">
        <v>100</v>
      </c>
      <c r="DC163">
        <f ca="1">INDIRECT(ADDRESS(11+(MATCH(RIGHT(Table14[[#This Row],[spawner_sku]],LEN(Table14[[#This Row],[spawner_sku]])-FIND("/",Table14[[#This Row],[spawner_sku]])),Table1[Entity Prefab],0)),10,1,1,"Entities"))</f>
        <v>75</v>
      </c>
      <c r="DD163">
        <f ca="1">ROUND((Table14[[#This Row],[XP]]*Table14[[#This Row],[entity_spawned (AVG)]])*(Table14[[#This Row],[activating_chance]]/100),0)</f>
        <v>75</v>
      </c>
      <c r="DE163" s="73" t="s">
        <v>344</v>
      </c>
      <c r="DG163" t="s">
        <v>631</v>
      </c>
      <c r="DH163">
        <v>2</v>
      </c>
      <c r="DI163" s="76">
        <v>120</v>
      </c>
      <c r="DJ163" s="76">
        <v>100</v>
      </c>
      <c r="DK163" s="115">
        <f ca="1">INDIRECT(ADDRESS(11+(MATCH(RIGHT(Table18[[#This Row],[spawner_sku]],LEN(Table18[[#This Row],[spawner_sku]])-FIND("/",Table18[[#This Row],[spawner_sku]])),Table1[Entity Prefab],0)),10,1,1,"Entities"))</f>
        <v>50</v>
      </c>
      <c r="DL163" s="115">
        <f ca="1">ROUND((Table18[[#This Row],[XP]]*Table18[[#This Row],[entity_spawned (AVG)]])*(Table18[[#This Row],[activating_chance]]/100),0)</f>
        <v>100</v>
      </c>
      <c r="DM163" t="s">
        <v>343</v>
      </c>
      <c r="DO163" t="s">
        <v>521</v>
      </c>
      <c r="DP163">
        <v>1</v>
      </c>
      <c r="DQ163" s="76">
        <v>120</v>
      </c>
      <c r="DR163" s="76">
        <v>80</v>
      </c>
      <c r="DS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DT163">
        <f ca="1">ROUND((Table1820[[#This Row],[XP]]*Table1820[[#This Row],[entity_spawned (AVG)]])*(Table1820[[#This Row],[activating_chance]]/100),0)</f>
        <v>28</v>
      </c>
      <c r="DU163" t="s">
        <v>343</v>
      </c>
    </row>
    <row r="164" spans="2:125" x14ac:dyDescent="0.25">
      <c r="B164" s="74" t="s">
        <v>229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6">
        <v>1</v>
      </c>
      <c r="J164" s="76">
        <v>1</v>
      </c>
      <c r="K164" s="73" t="b">
        <v>0</v>
      </c>
      <c r="M164" t="s">
        <v>395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6">
        <v>1</v>
      </c>
      <c r="U164" s="76">
        <v>1</v>
      </c>
      <c r="V164" t="b">
        <v>0</v>
      </c>
      <c r="W164" s="73"/>
      <c r="AI164" t="s">
        <v>232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254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492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447</v>
      </c>
      <c r="BQ164">
        <v>1</v>
      </c>
      <c r="BR164">
        <v>210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164" s="76">
        <f ca="1">ROUND((Table61011[[#This Row],[XP]]*Table61011[[#This Row],[entity_spawned (AVG)]])*(Table61011[[#This Row],[activating_chance]]/100),0)</f>
        <v>55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244</v>
      </c>
      <c r="CB164">
        <v>1</v>
      </c>
      <c r="CC164" s="76">
        <v>200</v>
      </c>
      <c r="CD164">
        <v>100</v>
      </c>
      <c r="CE164">
        <f ca="1">INDIRECT(ADDRESS(11+(MATCH(RIGHT(Table11[[#This Row],[spawner_sku]],LEN(Table11[[#This Row],[spawner_sku]])-FIND("/",Table11[[#This Row],[spawner_sku]])),Table1[Entity Prefab],0)),10,1,1,"Entities"))</f>
        <v>28</v>
      </c>
      <c r="CF164">
        <f ca="1">ROUND((Table11[[#This Row],[XP]]*Table11[[#This Row],[entity_spawned (AVG)]])*(Table11[[#This Row],[activating_chance]]/100),0)</f>
        <v>28</v>
      </c>
      <c r="CG164" s="73" t="s">
        <v>343</v>
      </c>
      <c r="CI164" t="s">
        <v>257</v>
      </c>
      <c r="CJ164">
        <v>1</v>
      </c>
      <c r="CK164" s="76">
        <v>150</v>
      </c>
      <c r="CL164" s="76">
        <v>100</v>
      </c>
      <c r="CM164">
        <f ca="1">INDIRECT(ADDRESS(11+(MATCH(RIGHT(Table12[[#This Row],[spawner_sku]],LEN(Table12[[#This Row],[spawner_sku]])-FIND("/",Table12[[#This Row],[spawner_sku]])),Table1[Entity Prefab],0)),10,1,1,"Entities"))</f>
        <v>25</v>
      </c>
      <c r="CN164">
        <f ca="1">ROUND((Table12[[#This Row],[XP]]*Table12[[#This Row],[entity_spawned (AVG)]])*(Table12[[#This Row],[activating_chance]]/100),0)</f>
        <v>25</v>
      </c>
      <c r="CO164" s="73" t="s">
        <v>343</v>
      </c>
      <c r="CQ164" t="s">
        <v>237</v>
      </c>
      <c r="CR164">
        <v>1</v>
      </c>
      <c r="CS164" s="76">
        <v>170</v>
      </c>
      <c r="CT164" s="76">
        <v>100</v>
      </c>
      <c r="CU164">
        <f ca="1">INDIRECT(ADDRESS(11+(MATCH(RIGHT(Table13[[#This Row],[spawner_sku]],LEN(Table13[[#This Row],[spawner_sku]])-FIND("/",Table13[[#This Row],[spawner_sku]])),Table1[Entity Prefab],0)),10,1,1,"Entities"))</f>
        <v>70</v>
      </c>
      <c r="CV164">
        <f ca="1">ROUND((Table13[[#This Row],[XP]]*Table13[[#This Row],[entity_spawned (AVG)]])*(Table13[[#This Row],[activating_chance]]/100),0)</f>
        <v>70</v>
      </c>
      <c r="CW164" s="73" t="s">
        <v>343</v>
      </c>
      <c r="CY164" t="s">
        <v>391</v>
      </c>
      <c r="CZ164">
        <v>1</v>
      </c>
      <c r="DA164" s="76">
        <v>200</v>
      </c>
      <c r="DB164" s="76">
        <v>30</v>
      </c>
      <c r="DC164">
        <f ca="1">INDIRECT(ADDRESS(11+(MATCH(RIGHT(Table14[[#This Row],[spawner_sku]],LEN(Table14[[#This Row],[spawner_sku]])-FIND("/",Table14[[#This Row],[spawner_sku]])),Table1[Entity Prefab],0)),10,1,1,"Entities"))</f>
        <v>75</v>
      </c>
      <c r="DD164">
        <f ca="1">ROUND((Table14[[#This Row],[XP]]*Table14[[#This Row],[entity_spawned (AVG)]])*(Table14[[#This Row],[activating_chance]]/100),0)</f>
        <v>23</v>
      </c>
      <c r="DE164" s="73" t="s">
        <v>344</v>
      </c>
      <c r="DG164" t="s">
        <v>631</v>
      </c>
      <c r="DH164">
        <v>1</v>
      </c>
      <c r="DI164" s="76">
        <v>120</v>
      </c>
      <c r="DJ164" s="76">
        <v>10</v>
      </c>
      <c r="DK164" s="115">
        <f ca="1">INDIRECT(ADDRESS(11+(MATCH(RIGHT(Table18[[#This Row],[spawner_sku]],LEN(Table18[[#This Row],[spawner_sku]])-FIND("/",Table18[[#This Row],[spawner_sku]])),Table1[Entity Prefab],0)),10,1,1,"Entities"))</f>
        <v>50</v>
      </c>
      <c r="DL164" s="115">
        <f ca="1">ROUND((Table18[[#This Row],[XP]]*Table18[[#This Row],[entity_spawned (AVG)]])*(Table18[[#This Row],[activating_chance]]/100),0)</f>
        <v>5</v>
      </c>
      <c r="DM164" t="s">
        <v>343</v>
      </c>
      <c r="DO164" t="s">
        <v>390</v>
      </c>
      <c r="DP164">
        <v>1</v>
      </c>
      <c r="DQ164" s="76">
        <v>450</v>
      </c>
      <c r="DR164" s="76">
        <v>100</v>
      </c>
      <c r="DS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DT164">
        <f ca="1">ROUND((Table1820[[#This Row],[XP]]*Table1820[[#This Row],[entity_spawned (AVG)]])*(Table1820[[#This Row],[activating_chance]]/100),0)</f>
        <v>0</v>
      </c>
      <c r="DU164" t="s">
        <v>343</v>
      </c>
    </row>
    <row r="165" spans="2:125" x14ac:dyDescent="0.25">
      <c r="B165" s="74" t="s">
        <v>229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6">
        <v>2</v>
      </c>
      <c r="J165" s="76">
        <v>3</v>
      </c>
      <c r="K165" s="73" t="b">
        <v>0</v>
      </c>
      <c r="M165" t="s">
        <v>512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6">
        <v>1</v>
      </c>
      <c r="U165" s="76">
        <v>1</v>
      </c>
      <c r="V165" t="b">
        <v>0</v>
      </c>
      <c r="W165" s="73"/>
      <c r="AI165" t="s">
        <v>232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254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492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232</v>
      </c>
      <c r="BQ165">
        <v>1</v>
      </c>
      <c r="BR165">
        <v>5000</v>
      </c>
      <c r="BS165">
        <v>75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65" s="76">
        <f ca="1">ROUND((Table61011[[#This Row],[XP]]*Table61011[[#This Row],[entity_spawned (AVG)]])*(Table61011[[#This Row],[activating_chance]]/100),0)</f>
        <v>56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5" s="73">
        <v>1</v>
      </c>
      <c r="BX165" s="73">
        <v>1</v>
      </c>
      <c r="BY165" s="73" t="b">
        <v>0</v>
      </c>
      <c r="CA165" t="s">
        <v>244</v>
      </c>
      <c r="CB165">
        <v>1</v>
      </c>
      <c r="CC165" s="76">
        <v>200</v>
      </c>
      <c r="CD165">
        <v>100</v>
      </c>
      <c r="CE165">
        <f ca="1">INDIRECT(ADDRESS(11+(MATCH(RIGHT(Table11[[#This Row],[spawner_sku]],LEN(Table11[[#This Row],[spawner_sku]])-FIND("/",Table11[[#This Row],[spawner_sku]])),Table1[Entity Prefab],0)),10,1,1,"Entities"))</f>
        <v>28</v>
      </c>
      <c r="CF165">
        <f ca="1">ROUND((Table11[[#This Row],[XP]]*Table11[[#This Row],[entity_spawned (AVG)]])*(Table11[[#This Row],[activating_chance]]/100),0)</f>
        <v>28</v>
      </c>
      <c r="CG165" s="73" t="s">
        <v>343</v>
      </c>
      <c r="CI165" t="s">
        <v>257</v>
      </c>
      <c r="CJ165">
        <v>1</v>
      </c>
      <c r="CK165" s="76">
        <v>150</v>
      </c>
      <c r="CL165" s="76">
        <v>100</v>
      </c>
      <c r="CM165">
        <f ca="1">INDIRECT(ADDRESS(11+(MATCH(RIGHT(Table12[[#This Row],[spawner_sku]],LEN(Table12[[#This Row],[spawner_sku]])-FIND("/",Table12[[#This Row],[spawner_sku]])),Table1[Entity Prefab],0)),10,1,1,"Entities"))</f>
        <v>25</v>
      </c>
      <c r="CN165">
        <f ca="1">ROUND((Table12[[#This Row],[XP]]*Table12[[#This Row],[entity_spawned (AVG)]])*(Table12[[#This Row],[activating_chance]]/100),0)</f>
        <v>25</v>
      </c>
      <c r="CO165" s="73" t="s">
        <v>343</v>
      </c>
      <c r="CQ165" t="s">
        <v>254</v>
      </c>
      <c r="CR165">
        <v>1</v>
      </c>
      <c r="CS165" s="76">
        <v>170</v>
      </c>
      <c r="CT165" s="76">
        <v>80</v>
      </c>
      <c r="CU165">
        <f ca="1">INDIRECT(ADDRESS(11+(MATCH(RIGHT(Table13[[#This Row],[spawner_sku]],LEN(Table13[[#This Row],[spawner_sku]])-FIND("/",Table13[[#This Row],[spawner_sku]])),Table1[Entity Prefab],0)),10,1,1,"Entities"))</f>
        <v>70</v>
      </c>
      <c r="CV165">
        <f ca="1">ROUND((Table13[[#This Row],[XP]]*Table13[[#This Row],[entity_spawned (AVG)]])*(Table13[[#This Row],[activating_chance]]/100),0)</f>
        <v>56</v>
      </c>
      <c r="CW165" s="73" t="s">
        <v>344</v>
      </c>
      <c r="CY165" t="s">
        <v>391</v>
      </c>
      <c r="CZ165">
        <v>1</v>
      </c>
      <c r="DA165" s="76">
        <v>200</v>
      </c>
      <c r="DB165" s="76">
        <v>40</v>
      </c>
      <c r="DC165">
        <f ca="1">INDIRECT(ADDRESS(11+(MATCH(RIGHT(Table14[[#This Row],[spawner_sku]],LEN(Table14[[#This Row],[spawner_sku]])-FIND("/",Table14[[#This Row],[spawner_sku]])),Table1[Entity Prefab],0)),10,1,1,"Entities"))</f>
        <v>75</v>
      </c>
      <c r="DD165">
        <f ca="1">ROUND((Table14[[#This Row],[XP]]*Table14[[#This Row],[entity_spawned (AVG)]])*(Table14[[#This Row],[activating_chance]]/100),0)</f>
        <v>30</v>
      </c>
      <c r="DE165" s="73" t="s">
        <v>344</v>
      </c>
      <c r="DG165" t="s">
        <v>631</v>
      </c>
      <c r="DH165">
        <v>2</v>
      </c>
      <c r="DI165" s="76">
        <v>120</v>
      </c>
      <c r="DJ165" s="76">
        <v>100</v>
      </c>
      <c r="DK165" s="115">
        <f ca="1">INDIRECT(ADDRESS(11+(MATCH(RIGHT(Table18[[#This Row],[spawner_sku]],LEN(Table18[[#This Row],[spawner_sku]])-FIND("/",Table18[[#This Row],[spawner_sku]])),Table1[Entity Prefab],0)),10,1,1,"Entities"))</f>
        <v>50</v>
      </c>
      <c r="DL165" s="115">
        <f ca="1">ROUND((Table18[[#This Row],[XP]]*Table18[[#This Row],[entity_spawned (AVG)]])*(Table18[[#This Row],[activating_chance]]/100),0)</f>
        <v>100</v>
      </c>
      <c r="DM165" t="s">
        <v>343</v>
      </c>
      <c r="DO165" t="s">
        <v>390</v>
      </c>
      <c r="DP165">
        <v>1</v>
      </c>
      <c r="DQ165" s="76">
        <v>450</v>
      </c>
      <c r="DR165" s="76">
        <v>30</v>
      </c>
      <c r="DS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DT165">
        <f ca="1">ROUND((Table1820[[#This Row],[XP]]*Table1820[[#This Row],[entity_spawned (AVG)]])*(Table1820[[#This Row],[activating_chance]]/100),0)</f>
        <v>0</v>
      </c>
      <c r="DU165" t="s">
        <v>343</v>
      </c>
    </row>
    <row r="166" spans="2:125" x14ac:dyDescent="0.25">
      <c r="B166" s="74" t="s">
        <v>229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6">
        <v>5</v>
      </c>
      <c r="J166" s="76">
        <v>10</v>
      </c>
      <c r="K166" s="73" t="b">
        <v>1</v>
      </c>
      <c r="M166" t="s">
        <v>512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6">
        <v>1</v>
      </c>
      <c r="U166" s="76">
        <v>1</v>
      </c>
      <c r="V166" t="b">
        <v>0</v>
      </c>
      <c r="W166" s="73"/>
      <c r="AI166" t="s">
        <v>232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255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248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255</v>
      </c>
      <c r="BQ166">
        <v>1</v>
      </c>
      <c r="BR166">
        <v>200</v>
      </c>
      <c r="BS166">
        <v>80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66" s="76">
        <f ca="1">ROUND((Table61011[[#This Row],[XP]]*Table61011[[#This Row],[entity_spawned (AVG)]])*(Table61011[[#This Row],[activating_chance]]/100),0)</f>
        <v>56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244</v>
      </c>
      <c r="CB166">
        <v>1</v>
      </c>
      <c r="CC166" s="76">
        <v>200</v>
      </c>
      <c r="CD166">
        <v>100</v>
      </c>
      <c r="CE166">
        <f ca="1">INDIRECT(ADDRESS(11+(MATCH(RIGHT(Table11[[#This Row],[spawner_sku]],LEN(Table11[[#This Row],[spawner_sku]])-FIND("/",Table11[[#This Row],[spawner_sku]])),Table1[Entity Prefab],0)),10,1,1,"Entities"))</f>
        <v>28</v>
      </c>
      <c r="CF166">
        <f ca="1">ROUND((Table11[[#This Row],[XP]]*Table11[[#This Row],[entity_spawned (AVG)]])*(Table11[[#This Row],[activating_chance]]/100),0)</f>
        <v>28</v>
      </c>
      <c r="CG166" s="73" t="s">
        <v>343</v>
      </c>
      <c r="CI166" t="s">
        <v>530</v>
      </c>
      <c r="CJ166">
        <v>1</v>
      </c>
      <c r="CK166" s="76">
        <v>130</v>
      </c>
      <c r="CL166" s="76">
        <v>100</v>
      </c>
      <c r="CM166">
        <f ca="1">INDIRECT(ADDRESS(11+(MATCH(RIGHT(Table12[[#This Row],[spawner_sku]],LEN(Table12[[#This Row],[spawner_sku]])-FIND("/",Table12[[#This Row],[spawner_sku]])),Table1[Entity Prefab],0)),10,1,1,"Entities"))</f>
        <v>50</v>
      </c>
      <c r="CN166">
        <f ca="1">ROUND((Table12[[#This Row],[XP]]*Table12[[#This Row],[entity_spawned (AVG)]])*(Table12[[#This Row],[activating_chance]]/100),0)</f>
        <v>50</v>
      </c>
      <c r="CO166" s="73" t="s">
        <v>343</v>
      </c>
      <c r="CQ166" t="s">
        <v>254</v>
      </c>
      <c r="CR166">
        <v>1</v>
      </c>
      <c r="CS166" s="76">
        <v>170</v>
      </c>
      <c r="CT166" s="76">
        <v>100</v>
      </c>
      <c r="CU166">
        <f ca="1">INDIRECT(ADDRESS(11+(MATCH(RIGHT(Table13[[#This Row],[spawner_sku]],LEN(Table13[[#This Row],[spawner_sku]])-FIND("/",Table13[[#This Row],[spawner_sku]])),Table1[Entity Prefab],0)),10,1,1,"Entities"))</f>
        <v>70</v>
      </c>
      <c r="CV166">
        <f ca="1">ROUND((Table13[[#This Row],[XP]]*Table13[[#This Row],[entity_spawned (AVG)]])*(Table13[[#This Row],[activating_chance]]/100),0)</f>
        <v>70</v>
      </c>
      <c r="CW166" s="73" t="s">
        <v>344</v>
      </c>
      <c r="CY166" t="s">
        <v>386</v>
      </c>
      <c r="CZ166">
        <v>1</v>
      </c>
      <c r="DA166" s="76">
        <v>200</v>
      </c>
      <c r="DB166" s="76">
        <v>80</v>
      </c>
      <c r="DC166">
        <f ca="1">INDIRECT(ADDRESS(11+(MATCH(RIGHT(Table14[[#This Row],[spawner_sku]],LEN(Table14[[#This Row],[spawner_sku]])-FIND("/",Table14[[#This Row],[spawner_sku]])),Table1[Entity Prefab],0)),10,1,1,"Entities"))</f>
        <v>75</v>
      </c>
      <c r="DD166">
        <f ca="1">ROUND((Table14[[#This Row],[XP]]*Table14[[#This Row],[entity_spawned (AVG)]])*(Table14[[#This Row],[activating_chance]]/100),0)</f>
        <v>60</v>
      </c>
      <c r="DE166" s="73" t="s">
        <v>343</v>
      </c>
      <c r="DG166" t="s">
        <v>390</v>
      </c>
      <c r="DH166">
        <v>1</v>
      </c>
      <c r="DI166" s="76">
        <v>350</v>
      </c>
      <c r="DJ166" s="76">
        <v>100</v>
      </c>
      <c r="DK166" s="115">
        <f ca="1">INDIRECT(ADDRESS(11+(MATCH(RIGHT(Table18[[#This Row],[spawner_sku]],LEN(Table18[[#This Row],[spawner_sku]])-FIND("/",Table18[[#This Row],[spawner_sku]])),Table1[Entity Prefab],0)),10,1,1,"Entities"))</f>
        <v>0</v>
      </c>
      <c r="DL166" s="115">
        <f ca="1">ROUND((Table18[[#This Row],[XP]]*Table18[[#This Row],[entity_spawned (AVG)]])*(Table18[[#This Row],[activating_chance]]/100),0)</f>
        <v>0</v>
      </c>
      <c r="DM166" t="s">
        <v>343</v>
      </c>
      <c r="DO166" t="s">
        <v>390</v>
      </c>
      <c r="DP166">
        <v>1</v>
      </c>
      <c r="DQ166" s="76">
        <v>450</v>
      </c>
      <c r="DR166" s="76">
        <v>100</v>
      </c>
      <c r="DS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DT166">
        <f ca="1">ROUND((Table1820[[#This Row],[XP]]*Table1820[[#This Row],[entity_spawned (AVG)]])*(Table1820[[#This Row],[activating_chance]]/100),0)</f>
        <v>0</v>
      </c>
      <c r="DU166" t="s">
        <v>343</v>
      </c>
    </row>
    <row r="167" spans="2:125" x14ac:dyDescent="0.25">
      <c r="B167" s="74" t="s">
        <v>229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6">
        <v>5</v>
      </c>
      <c r="J167" s="76">
        <v>10</v>
      </c>
      <c r="K167" s="73" t="b">
        <v>1</v>
      </c>
      <c r="M167" t="s">
        <v>512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6">
        <v>1</v>
      </c>
      <c r="U167" s="76">
        <v>1</v>
      </c>
      <c r="V167" t="b">
        <v>0</v>
      </c>
      <c r="W167" s="73"/>
      <c r="AI167" t="s">
        <v>233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255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248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253</v>
      </c>
      <c r="BQ167">
        <v>1</v>
      </c>
      <c r="BR167">
        <v>220</v>
      </c>
      <c r="BS167">
        <v>30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67" s="76">
        <f ca="1">ROUND((Table61011[[#This Row],[XP]]*Table61011[[#This Row],[entity_spawned (AVG)]])*(Table61011[[#This Row],[activating_chance]]/100),0)</f>
        <v>23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7" s="73">
        <v>1</v>
      </c>
      <c r="BX167" s="73">
        <v>1</v>
      </c>
      <c r="BY167" s="73" t="b">
        <v>0</v>
      </c>
      <c r="CA167" t="s">
        <v>472</v>
      </c>
      <c r="CB167">
        <v>1</v>
      </c>
      <c r="CC167" s="76">
        <v>200</v>
      </c>
      <c r="CD167">
        <v>10</v>
      </c>
      <c r="CE167">
        <f ca="1">INDIRECT(ADDRESS(11+(MATCH(RIGHT(Table11[[#This Row],[spawner_sku]],LEN(Table11[[#This Row],[spawner_sku]])-FIND("/",Table11[[#This Row],[spawner_sku]])),Table1[Entity Prefab],0)),10,1,1,"Entities"))</f>
        <v>105</v>
      </c>
      <c r="CF167">
        <f ca="1">ROUND((Table11[[#This Row],[XP]]*Table11[[#This Row],[entity_spawned (AVG)]])*(Table11[[#This Row],[activating_chance]]/100),0)</f>
        <v>11</v>
      </c>
      <c r="CG167" s="73" t="s">
        <v>344</v>
      </c>
      <c r="CI167" t="s">
        <v>530</v>
      </c>
      <c r="CJ167">
        <v>1</v>
      </c>
      <c r="CK167" s="76">
        <v>130</v>
      </c>
      <c r="CL167" s="76">
        <v>100</v>
      </c>
      <c r="CM167">
        <f ca="1">INDIRECT(ADDRESS(11+(MATCH(RIGHT(Table12[[#This Row],[spawner_sku]],LEN(Table12[[#This Row],[spawner_sku]])-FIND("/",Table12[[#This Row],[spawner_sku]])),Table1[Entity Prefab],0)),10,1,1,"Entities"))</f>
        <v>50</v>
      </c>
      <c r="CN167">
        <f ca="1">ROUND((Table12[[#This Row],[XP]]*Table12[[#This Row],[entity_spawned (AVG)]])*(Table12[[#This Row],[activating_chance]]/100),0)</f>
        <v>50</v>
      </c>
      <c r="CO167" s="73" t="s">
        <v>343</v>
      </c>
      <c r="CQ167" t="s">
        <v>254</v>
      </c>
      <c r="CR167">
        <v>1</v>
      </c>
      <c r="CS167" s="76">
        <v>170</v>
      </c>
      <c r="CT167" s="76">
        <v>100</v>
      </c>
      <c r="CU167">
        <f ca="1">INDIRECT(ADDRESS(11+(MATCH(RIGHT(Table13[[#This Row],[spawner_sku]],LEN(Table13[[#This Row],[spawner_sku]])-FIND("/",Table13[[#This Row],[spawner_sku]])),Table1[Entity Prefab],0)),10,1,1,"Entities"))</f>
        <v>70</v>
      </c>
      <c r="CV167">
        <f ca="1">ROUND((Table13[[#This Row],[XP]]*Table13[[#This Row],[entity_spawned (AVG)]])*(Table13[[#This Row],[activating_chance]]/100),0)</f>
        <v>70</v>
      </c>
      <c r="CW167" s="73" t="s">
        <v>344</v>
      </c>
      <c r="CY167" t="s">
        <v>386</v>
      </c>
      <c r="CZ167">
        <v>1</v>
      </c>
      <c r="DA167" s="76">
        <v>200</v>
      </c>
      <c r="DB167" s="76">
        <v>100</v>
      </c>
      <c r="DC167">
        <f ca="1">INDIRECT(ADDRESS(11+(MATCH(RIGHT(Table14[[#This Row],[spawner_sku]],LEN(Table14[[#This Row],[spawner_sku]])-FIND("/",Table14[[#This Row],[spawner_sku]])),Table1[Entity Prefab],0)),10,1,1,"Entities"))</f>
        <v>75</v>
      </c>
      <c r="DD167">
        <f ca="1">ROUND((Table14[[#This Row],[XP]]*Table14[[#This Row],[entity_spawned (AVG)]])*(Table14[[#This Row],[activating_chance]]/100),0)</f>
        <v>75</v>
      </c>
      <c r="DE167" s="73" t="s">
        <v>343</v>
      </c>
      <c r="DG167" t="s">
        <v>472</v>
      </c>
      <c r="DH167">
        <v>1</v>
      </c>
      <c r="DI167" s="76">
        <v>180</v>
      </c>
      <c r="DJ167" s="76">
        <v>100</v>
      </c>
      <c r="DK167" s="115">
        <f ca="1">INDIRECT(ADDRESS(11+(MATCH(RIGHT(Table18[[#This Row],[spawner_sku]],LEN(Table18[[#This Row],[spawner_sku]])-FIND("/",Table18[[#This Row],[spawner_sku]])),Table1[Entity Prefab],0)),10,1,1,"Entities"))</f>
        <v>105</v>
      </c>
      <c r="DL167" s="115">
        <f ca="1">ROUND((Table18[[#This Row],[XP]]*Table18[[#This Row],[entity_spawned (AVG)]])*(Table18[[#This Row],[activating_chance]]/100),0)</f>
        <v>105</v>
      </c>
      <c r="DM167" t="s">
        <v>344</v>
      </c>
      <c r="DO167" t="s">
        <v>390</v>
      </c>
      <c r="DP167">
        <v>1</v>
      </c>
      <c r="DQ167" s="76">
        <v>450</v>
      </c>
      <c r="DR167" s="76">
        <v>10</v>
      </c>
      <c r="DS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DT167">
        <f ca="1">ROUND((Table1820[[#This Row],[XP]]*Table1820[[#This Row],[entity_spawned (AVG)]])*(Table1820[[#This Row],[activating_chance]]/100),0)</f>
        <v>0</v>
      </c>
      <c r="DU167" t="s">
        <v>343</v>
      </c>
    </row>
    <row r="168" spans="2:125" x14ac:dyDescent="0.25">
      <c r="B168" s="74" t="s">
        <v>229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6">
        <v>1</v>
      </c>
      <c r="J168" s="76">
        <v>1</v>
      </c>
      <c r="K168" s="73" t="b">
        <v>0</v>
      </c>
      <c r="M168" t="s">
        <v>512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6">
        <v>1</v>
      </c>
      <c r="U168" s="76">
        <v>1</v>
      </c>
      <c r="V168" t="b">
        <v>0</v>
      </c>
      <c r="W168" s="73"/>
      <c r="AI168" t="s">
        <v>233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257</v>
      </c>
      <c r="AU168">
        <v>1</v>
      </c>
      <c r="AV168">
        <v>150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25</v>
      </c>
      <c r="AY168" s="76">
        <f ca="1">ROUND((Table6[[#This Row],[XP]]*Table6[[#This Row],[entity_spawned (AVG)]])*(Table6[[#This Row],[activating_chance]]/100),0)</f>
        <v>25</v>
      </c>
      <c r="AZ1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397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643</v>
      </c>
      <c r="BQ168">
        <v>1</v>
      </c>
      <c r="BR168">
        <v>100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68" s="76">
        <f ca="1">ROUND((Table61011[[#This Row],[XP]]*Table61011[[#This Row],[entity_spawned (AVG)]])*(Table61011[[#This Row],[activating_chance]]/100),0)</f>
        <v>25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8" s="73">
        <v>1</v>
      </c>
      <c r="BX168" s="73">
        <v>1</v>
      </c>
      <c r="BY168" s="73" t="b">
        <v>0</v>
      </c>
      <c r="CA168" t="s">
        <v>472</v>
      </c>
      <c r="CB168">
        <v>1</v>
      </c>
      <c r="CC168" s="76">
        <v>200</v>
      </c>
      <c r="CD168">
        <v>10</v>
      </c>
      <c r="CE168">
        <f ca="1">INDIRECT(ADDRESS(11+(MATCH(RIGHT(Table11[[#This Row],[spawner_sku]],LEN(Table11[[#This Row],[spawner_sku]])-FIND("/",Table11[[#This Row],[spawner_sku]])),Table1[Entity Prefab],0)),10,1,1,"Entities"))</f>
        <v>105</v>
      </c>
      <c r="CF168">
        <f ca="1">ROUND((Table11[[#This Row],[XP]]*Table11[[#This Row],[entity_spawned (AVG)]])*(Table11[[#This Row],[activating_chance]]/100),0)</f>
        <v>11</v>
      </c>
      <c r="CG168" s="73" t="s">
        <v>344</v>
      </c>
      <c r="CI168" t="s">
        <v>397</v>
      </c>
      <c r="CJ168">
        <v>1</v>
      </c>
      <c r="CK168" s="76">
        <v>120</v>
      </c>
      <c r="CL168" s="76">
        <v>100</v>
      </c>
      <c r="CM168">
        <f ca="1">INDIRECT(ADDRESS(11+(MATCH(RIGHT(Table12[[#This Row],[spawner_sku]],LEN(Table12[[#This Row],[spawner_sku]])-FIND("/",Table12[[#This Row],[spawner_sku]])),Table1[Entity Prefab],0)),10,1,1,"Entities"))</f>
        <v>25</v>
      </c>
      <c r="CN168">
        <f ca="1">ROUND((Table12[[#This Row],[XP]]*Table12[[#This Row],[entity_spawned (AVG)]])*(Table12[[#This Row],[activating_chance]]/100),0)</f>
        <v>25</v>
      </c>
      <c r="CO168" s="73" t="s">
        <v>343</v>
      </c>
      <c r="CQ168" t="s">
        <v>254</v>
      </c>
      <c r="CR168">
        <v>1</v>
      </c>
      <c r="CS168" s="76">
        <v>170</v>
      </c>
      <c r="CT168" s="76">
        <v>100</v>
      </c>
      <c r="CU168">
        <f ca="1">INDIRECT(ADDRESS(11+(MATCH(RIGHT(Table13[[#This Row],[spawner_sku]],LEN(Table13[[#This Row],[spawner_sku]])-FIND("/",Table13[[#This Row],[spawner_sku]])),Table1[Entity Prefab],0)),10,1,1,"Entities"))</f>
        <v>70</v>
      </c>
      <c r="CV168">
        <f ca="1">ROUND((Table13[[#This Row],[XP]]*Table13[[#This Row],[entity_spawned (AVG)]])*(Table13[[#This Row],[activating_chance]]/100),0)</f>
        <v>70</v>
      </c>
      <c r="CW168" s="73" t="s">
        <v>344</v>
      </c>
      <c r="CY168" t="s">
        <v>539</v>
      </c>
      <c r="CZ168">
        <v>1</v>
      </c>
      <c r="DA168" s="76">
        <v>200</v>
      </c>
      <c r="DB168" s="76">
        <v>100</v>
      </c>
      <c r="DC168">
        <f ca="1">INDIRECT(ADDRESS(11+(MATCH(RIGHT(Table14[[#This Row],[spawner_sku]],LEN(Table14[[#This Row],[spawner_sku]])-FIND("/",Table14[[#This Row],[spawner_sku]])),Table1[Entity Prefab],0)),10,1,1,"Entities"))</f>
        <v>75</v>
      </c>
      <c r="DD168">
        <f ca="1">ROUND((Table14[[#This Row],[XP]]*Table14[[#This Row],[entity_spawned (AVG)]])*(Table14[[#This Row],[activating_chance]]/100),0)</f>
        <v>75</v>
      </c>
      <c r="DE168" s="73" t="s">
        <v>343</v>
      </c>
      <c r="DG168" t="s">
        <v>473</v>
      </c>
      <c r="DH168">
        <v>1</v>
      </c>
      <c r="DI168" s="76">
        <v>280</v>
      </c>
      <c r="DJ168" s="76">
        <v>100</v>
      </c>
      <c r="DK168" s="115">
        <f ca="1">INDIRECT(ADDRESS(11+(MATCH(RIGHT(Table18[[#This Row],[spawner_sku]],LEN(Table18[[#This Row],[spawner_sku]])-FIND("/",Table18[[#This Row],[spawner_sku]])),Table1[Entity Prefab],0)),10,1,1,"Entities"))</f>
        <v>143</v>
      </c>
      <c r="DL168" s="115">
        <f ca="1">ROUND((Table18[[#This Row],[XP]]*Table18[[#This Row],[entity_spawned (AVG)]])*(Table18[[#This Row],[activating_chance]]/100),0)</f>
        <v>143</v>
      </c>
      <c r="DM168" t="s">
        <v>344</v>
      </c>
      <c r="DO168" t="s">
        <v>390</v>
      </c>
      <c r="DP168">
        <v>1</v>
      </c>
      <c r="DQ168" s="76">
        <v>450</v>
      </c>
      <c r="DR168" s="76">
        <v>100</v>
      </c>
      <c r="DS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DT168">
        <f ca="1">ROUND((Table1820[[#This Row],[XP]]*Table1820[[#This Row],[entity_spawned (AVG)]])*(Table1820[[#This Row],[activating_chance]]/100),0)</f>
        <v>0</v>
      </c>
      <c r="DU168" t="s">
        <v>343</v>
      </c>
    </row>
    <row r="169" spans="2:125" x14ac:dyDescent="0.25">
      <c r="B169" s="74" t="s">
        <v>229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6">
        <v>3</v>
      </c>
      <c r="J169" s="76">
        <v>4</v>
      </c>
      <c r="K169" s="73" t="b">
        <v>0</v>
      </c>
      <c r="M169" t="s">
        <v>512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6">
        <v>1</v>
      </c>
      <c r="U169" s="76">
        <v>1</v>
      </c>
      <c r="V169" t="b">
        <v>0</v>
      </c>
      <c r="W169" s="73"/>
      <c r="AI169" t="s">
        <v>233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257</v>
      </c>
      <c r="AU169">
        <v>1</v>
      </c>
      <c r="AV169">
        <v>150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25</v>
      </c>
      <c r="AY169" s="76">
        <f ca="1">ROUND((Table6[[#This Row],[XP]]*Table6[[#This Row],[entity_spawned (AVG)]])*(Table6[[#This Row],[activating_chance]]/100),0)</f>
        <v>25</v>
      </c>
      <c r="AZ1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397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258</v>
      </c>
      <c r="BQ169">
        <v>1</v>
      </c>
      <c r="BR169">
        <v>240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69" s="76">
        <f ca="1">ROUND((Table61011[[#This Row],[XP]]*Table61011[[#This Row],[entity_spawned (AVG)]])*(Table61011[[#This Row],[activating_chance]]/100),0)</f>
        <v>50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9" s="73">
        <v>1</v>
      </c>
      <c r="BX169" s="73">
        <v>1</v>
      </c>
      <c r="BY169" s="73" t="b">
        <v>0</v>
      </c>
      <c r="CA169" t="s">
        <v>472</v>
      </c>
      <c r="CB169">
        <v>1</v>
      </c>
      <c r="CC169" s="76">
        <v>200</v>
      </c>
      <c r="CD169">
        <v>50</v>
      </c>
      <c r="CE169">
        <f ca="1">INDIRECT(ADDRESS(11+(MATCH(RIGHT(Table11[[#This Row],[spawner_sku]],LEN(Table11[[#This Row],[spawner_sku]])-FIND("/",Table11[[#This Row],[spawner_sku]])),Table1[Entity Prefab],0)),10,1,1,"Entities"))</f>
        <v>105</v>
      </c>
      <c r="CF169">
        <f ca="1">ROUND((Table11[[#This Row],[XP]]*Table11[[#This Row],[entity_spawned (AVG)]])*(Table11[[#This Row],[activating_chance]]/100),0)</f>
        <v>53</v>
      </c>
      <c r="CG169" s="73" t="s">
        <v>344</v>
      </c>
      <c r="CI169" t="s">
        <v>397</v>
      </c>
      <c r="CJ169">
        <v>1</v>
      </c>
      <c r="CK169" s="76">
        <v>120</v>
      </c>
      <c r="CL169" s="76">
        <v>100</v>
      </c>
      <c r="CM169">
        <f ca="1">INDIRECT(ADDRESS(11+(MATCH(RIGHT(Table12[[#This Row],[spawner_sku]],LEN(Table12[[#This Row],[spawner_sku]])-FIND("/",Table12[[#This Row],[spawner_sku]])),Table1[Entity Prefab],0)),10,1,1,"Entities"))</f>
        <v>25</v>
      </c>
      <c r="CN169">
        <f ca="1">ROUND((Table12[[#This Row],[XP]]*Table12[[#This Row],[entity_spawned (AVG)]])*(Table12[[#This Row],[activating_chance]]/100),0)</f>
        <v>25</v>
      </c>
      <c r="CO169" s="73" t="s">
        <v>343</v>
      </c>
      <c r="CQ169" t="s">
        <v>254</v>
      </c>
      <c r="CR169">
        <v>1</v>
      </c>
      <c r="CS169" s="76">
        <v>170</v>
      </c>
      <c r="CT169" s="76">
        <v>30</v>
      </c>
      <c r="CU169">
        <f ca="1">INDIRECT(ADDRESS(11+(MATCH(RIGHT(Table13[[#This Row],[spawner_sku]],LEN(Table13[[#This Row],[spawner_sku]])-FIND("/",Table13[[#This Row],[spawner_sku]])),Table1[Entity Prefab],0)),10,1,1,"Entities"))</f>
        <v>70</v>
      </c>
      <c r="CV169">
        <f ca="1">ROUND((Table13[[#This Row],[XP]]*Table13[[#This Row],[entity_spawned (AVG)]])*(Table13[[#This Row],[activating_chance]]/100),0)</f>
        <v>21</v>
      </c>
      <c r="CW169" s="73" t="s">
        <v>344</v>
      </c>
      <c r="CY169" t="s">
        <v>538</v>
      </c>
      <c r="CZ169">
        <v>1</v>
      </c>
      <c r="DA169" s="76">
        <v>200</v>
      </c>
      <c r="DB169" s="76">
        <v>100</v>
      </c>
      <c r="DC169">
        <f ca="1">INDIRECT(ADDRESS(11+(MATCH(RIGHT(Table14[[#This Row],[spawner_sku]],LEN(Table14[[#This Row],[spawner_sku]])-FIND("/",Table14[[#This Row],[spawner_sku]])),Table1[Entity Prefab],0)),10,1,1,"Entities"))</f>
        <v>75</v>
      </c>
      <c r="DD169">
        <f ca="1">ROUND((Table14[[#This Row],[XP]]*Table14[[#This Row],[entity_spawned (AVG)]])*(Table14[[#This Row],[activating_chance]]/100),0)</f>
        <v>75</v>
      </c>
      <c r="DE169" s="73" t="s">
        <v>343</v>
      </c>
      <c r="DG169" t="s">
        <v>473</v>
      </c>
      <c r="DH169">
        <v>1</v>
      </c>
      <c r="DI169" s="76">
        <v>280</v>
      </c>
      <c r="DJ169" s="76">
        <v>100</v>
      </c>
      <c r="DK169" s="115">
        <f ca="1">INDIRECT(ADDRESS(11+(MATCH(RIGHT(Table18[[#This Row],[spawner_sku]],LEN(Table18[[#This Row],[spawner_sku]])-FIND("/",Table18[[#This Row],[spawner_sku]])),Table1[Entity Prefab],0)),10,1,1,"Entities"))</f>
        <v>143</v>
      </c>
      <c r="DL169" s="115">
        <f ca="1">ROUND((Table18[[#This Row],[XP]]*Table18[[#This Row],[entity_spawned (AVG)]])*(Table18[[#This Row],[activating_chance]]/100),0)</f>
        <v>143</v>
      </c>
      <c r="DM169" t="s">
        <v>344</v>
      </c>
      <c r="DO169" t="s">
        <v>390</v>
      </c>
      <c r="DP169">
        <v>1</v>
      </c>
      <c r="DQ169" s="76">
        <v>450</v>
      </c>
      <c r="DR169" s="76">
        <v>100</v>
      </c>
      <c r="DS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DT169">
        <f ca="1">ROUND((Table1820[[#This Row],[XP]]*Table1820[[#This Row],[entity_spawned (AVG)]])*(Table1820[[#This Row],[activating_chance]]/100),0)</f>
        <v>0</v>
      </c>
      <c r="DU169" t="s">
        <v>343</v>
      </c>
    </row>
    <row r="170" spans="2:125" x14ac:dyDescent="0.25">
      <c r="B170" s="74" t="s">
        <v>229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6">
        <v>1</v>
      </c>
      <c r="J170" s="76">
        <v>2</v>
      </c>
      <c r="K170" s="73" t="b">
        <v>0</v>
      </c>
      <c r="M170" t="s">
        <v>385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6">
        <v>5</v>
      </c>
      <c r="U170" s="76">
        <v>5</v>
      </c>
      <c r="V170" t="b">
        <v>1</v>
      </c>
      <c r="W170" s="73"/>
      <c r="AI170" t="s">
        <v>233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257</v>
      </c>
      <c r="AU170">
        <v>1</v>
      </c>
      <c r="AV170">
        <v>150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25</v>
      </c>
      <c r="AY170" s="76">
        <f ca="1">ROUND((Table6[[#This Row],[XP]]*Table6[[#This Row],[entity_spawned (AVG)]])*(Table6[[#This Row],[activating_chance]]/100),0)</f>
        <v>25</v>
      </c>
      <c r="AZ1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397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256</v>
      </c>
      <c r="BQ170">
        <v>1</v>
      </c>
      <c r="BR170">
        <v>200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6">
        <f ca="1">ROUND((Table61011[[#This Row],[XP]]*Table61011[[#This Row],[entity_spawned (AVG)]])*(Table61011[[#This Row],[activating_chance]]/100),0)</f>
        <v>25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0" s="73">
        <v>1</v>
      </c>
      <c r="BX170" s="73">
        <v>1</v>
      </c>
      <c r="BY170" s="73" t="b">
        <v>0</v>
      </c>
      <c r="CA170" t="s">
        <v>472</v>
      </c>
      <c r="CB170">
        <v>1</v>
      </c>
      <c r="CC170" s="76">
        <v>200</v>
      </c>
      <c r="CD170">
        <v>100</v>
      </c>
      <c r="CE170">
        <f ca="1">INDIRECT(ADDRESS(11+(MATCH(RIGHT(Table11[[#This Row],[spawner_sku]],LEN(Table11[[#This Row],[spawner_sku]])-FIND("/",Table11[[#This Row],[spawner_sku]])),Table1[Entity Prefab],0)),10,1,1,"Entities"))</f>
        <v>105</v>
      </c>
      <c r="CF170">
        <f ca="1">ROUND((Table11[[#This Row],[XP]]*Table11[[#This Row],[entity_spawned (AVG)]])*(Table11[[#This Row],[activating_chance]]/100),0)</f>
        <v>105</v>
      </c>
      <c r="CG170" s="73" t="s">
        <v>344</v>
      </c>
      <c r="CI170" t="s">
        <v>397</v>
      </c>
      <c r="CJ170">
        <v>2</v>
      </c>
      <c r="CK170" s="76">
        <v>120</v>
      </c>
      <c r="CL170" s="76">
        <v>100</v>
      </c>
      <c r="CM170">
        <f ca="1">INDIRECT(ADDRESS(11+(MATCH(RIGHT(Table12[[#This Row],[spawner_sku]],LEN(Table12[[#This Row],[spawner_sku]])-FIND("/",Table12[[#This Row],[spawner_sku]])),Table1[Entity Prefab],0)),10,1,1,"Entities"))</f>
        <v>25</v>
      </c>
      <c r="CN170">
        <f ca="1">ROUND((Table12[[#This Row],[XP]]*Table12[[#This Row],[entity_spawned (AVG)]])*(Table12[[#This Row],[activating_chance]]/100),0)</f>
        <v>50</v>
      </c>
      <c r="CO170" s="73" t="s">
        <v>343</v>
      </c>
      <c r="CQ170" t="s">
        <v>254</v>
      </c>
      <c r="CR170">
        <v>1</v>
      </c>
      <c r="CS170" s="76">
        <v>170</v>
      </c>
      <c r="CT170" s="76">
        <v>100</v>
      </c>
      <c r="CU170">
        <f ca="1">INDIRECT(ADDRESS(11+(MATCH(RIGHT(Table13[[#This Row],[spawner_sku]],LEN(Table13[[#This Row],[spawner_sku]])-FIND("/",Table13[[#This Row],[spawner_sku]])),Table1[Entity Prefab],0)),10,1,1,"Entities"))</f>
        <v>70</v>
      </c>
      <c r="CV170">
        <f ca="1">ROUND((Table13[[#This Row],[XP]]*Table13[[#This Row],[entity_spawned (AVG)]])*(Table13[[#This Row],[activating_chance]]/100),0)</f>
        <v>70</v>
      </c>
      <c r="CW170" s="73" t="s">
        <v>344</v>
      </c>
      <c r="CY170" t="s">
        <v>538</v>
      </c>
      <c r="CZ170">
        <v>1</v>
      </c>
      <c r="DA170" s="76">
        <v>200</v>
      </c>
      <c r="DB170" s="76">
        <v>100</v>
      </c>
      <c r="DC170">
        <f ca="1">INDIRECT(ADDRESS(11+(MATCH(RIGHT(Table14[[#This Row],[spawner_sku]],LEN(Table14[[#This Row],[spawner_sku]])-FIND("/",Table14[[#This Row],[spawner_sku]])),Table1[Entity Prefab],0)),10,1,1,"Entities"))</f>
        <v>75</v>
      </c>
      <c r="DD170">
        <f ca="1">ROUND((Table14[[#This Row],[XP]]*Table14[[#This Row],[entity_spawned (AVG)]])*(Table14[[#This Row],[activating_chance]]/100),0)</f>
        <v>75</v>
      </c>
      <c r="DE170" s="73" t="s">
        <v>343</v>
      </c>
      <c r="DG170" t="s">
        <v>474</v>
      </c>
      <c r="DH170">
        <v>1</v>
      </c>
      <c r="DI170" s="76">
        <v>300</v>
      </c>
      <c r="DJ170" s="76">
        <v>100</v>
      </c>
      <c r="DK170" s="115">
        <f ca="1">INDIRECT(ADDRESS(11+(MATCH(RIGHT(Table18[[#This Row],[spawner_sku]],LEN(Table18[[#This Row],[spawner_sku]])-FIND("/",Table18[[#This Row],[spawner_sku]])),Table1[Entity Prefab],0)),10,1,1,"Entities"))</f>
        <v>195</v>
      </c>
      <c r="DL170" s="115">
        <f ca="1">ROUND((Table18[[#This Row],[XP]]*Table18[[#This Row],[entity_spawned (AVG)]])*(Table18[[#This Row],[activating_chance]]/100),0)</f>
        <v>195</v>
      </c>
      <c r="DM170" t="s">
        <v>344</v>
      </c>
      <c r="DO170" t="s">
        <v>473</v>
      </c>
      <c r="DP170">
        <v>1</v>
      </c>
      <c r="DQ170" s="76">
        <v>200</v>
      </c>
      <c r="DR170" s="76">
        <v>100</v>
      </c>
      <c r="DS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DT170">
        <f ca="1">ROUND((Table1820[[#This Row],[XP]]*Table1820[[#This Row],[entity_spawned (AVG)]])*(Table1820[[#This Row],[activating_chance]]/100),0)</f>
        <v>143</v>
      </c>
      <c r="DU170" t="s">
        <v>344</v>
      </c>
    </row>
    <row r="171" spans="2:125" x14ac:dyDescent="0.25">
      <c r="B171" s="74" t="s">
        <v>229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6">
        <v>1</v>
      </c>
      <c r="J171" s="76">
        <v>2</v>
      </c>
      <c r="K171" s="73" t="b">
        <v>0</v>
      </c>
      <c r="M171" t="s">
        <v>385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6">
        <v>3</v>
      </c>
      <c r="U171" s="76">
        <v>3</v>
      </c>
      <c r="V171" t="b">
        <v>0</v>
      </c>
      <c r="W171" s="73"/>
      <c r="AI171" t="s">
        <v>233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257</v>
      </c>
      <c r="AU171">
        <v>1</v>
      </c>
      <c r="AV171">
        <v>150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25</v>
      </c>
      <c r="AY171" s="76">
        <f ca="1">ROUND((Table6[[#This Row],[XP]]*Table6[[#This Row],[entity_spawned (AVG)]])*(Table6[[#This Row],[activating_chance]]/100),0)</f>
        <v>25</v>
      </c>
      <c r="AZ1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397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256</v>
      </c>
      <c r="BQ171">
        <v>1</v>
      </c>
      <c r="BR171">
        <v>200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6">
        <f ca="1">ROUND((Table61011[[#This Row],[XP]]*Table61011[[#This Row],[entity_spawned (AVG)]])*(Table61011[[#This Row],[activating_chance]]/100),0)</f>
        <v>25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1" s="73">
        <v>1</v>
      </c>
      <c r="BX171" s="73">
        <v>1</v>
      </c>
      <c r="BY171" s="73" t="b">
        <v>0</v>
      </c>
      <c r="CA171" t="s">
        <v>446</v>
      </c>
      <c r="CB171">
        <v>1</v>
      </c>
      <c r="CC171" s="76">
        <v>200</v>
      </c>
      <c r="CD171">
        <v>30</v>
      </c>
      <c r="CE171">
        <f ca="1">INDIRECT(ADDRESS(11+(MATCH(RIGHT(Table11[[#This Row],[spawner_sku]],LEN(Table11[[#This Row],[spawner_sku]])-FIND("/",Table11[[#This Row],[spawner_sku]])),Table1[Entity Prefab],0)),10,1,1,"Entities"))</f>
        <v>25</v>
      </c>
      <c r="CF171">
        <f ca="1">ROUND((Table11[[#This Row],[XP]]*Table11[[#This Row],[entity_spawned (AVG)]])*(Table11[[#This Row],[activating_chance]]/100),0)</f>
        <v>8</v>
      </c>
      <c r="CG171" s="73" t="s">
        <v>344</v>
      </c>
      <c r="CI171" t="s">
        <v>397</v>
      </c>
      <c r="CJ171">
        <v>1</v>
      </c>
      <c r="CK171" s="76">
        <v>120</v>
      </c>
      <c r="CL171" s="76">
        <v>100</v>
      </c>
      <c r="CM171">
        <f ca="1">INDIRECT(ADDRESS(11+(MATCH(RIGHT(Table12[[#This Row],[spawner_sku]],LEN(Table12[[#This Row],[spawner_sku]])-FIND("/",Table12[[#This Row],[spawner_sku]])),Table1[Entity Prefab],0)),10,1,1,"Entities"))</f>
        <v>25</v>
      </c>
      <c r="CN171">
        <f ca="1">ROUND((Table12[[#This Row],[XP]]*Table12[[#This Row],[entity_spawned (AVG)]])*(Table12[[#This Row],[activating_chance]]/100),0)</f>
        <v>25</v>
      </c>
      <c r="CO171" s="73" t="s">
        <v>343</v>
      </c>
      <c r="CQ171" t="s">
        <v>255</v>
      </c>
      <c r="CR171">
        <v>1</v>
      </c>
      <c r="CS171" s="76">
        <v>170</v>
      </c>
      <c r="CT171" s="76">
        <v>100</v>
      </c>
      <c r="CU171">
        <f ca="1">INDIRECT(ADDRESS(11+(MATCH(RIGHT(Table13[[#This Row],[spawner_sku]],LEN(Table13[[#This Row],[spawner_sku]])-FIND("/",Table13[[#This Row],[spawner_sku]])),Table1[Entity Prefab],0)),10,1,1,"Entities"))</f>
        <v>70</v>
      </c>
      <c r="CV171">
        <f ca="1">ROUND((Table13[[#This Row],[XP]]*Table13[[#This Row],[entity_spawned (AVG)]])*(Table13[[#This Row],[activating_chance]]/100),0)</f>
        <v>70</v>
      </c>
      <c r="CW171" s="73" t="s">
        <v>344</v>
      </c>
      <c r="CY171" t="s">
        <v>538</v>
      </c>
      <c r="CZ171">
        <v>1</v>
      </c>
      <c r="DA171" s="76">
        <v>200</v>
      </c>
      <c r="DB171" s="76">
        <v>100</v>
      </c>
      <c r="DC171">
        <f ca="1">INDIRECT(ADDRESS(11+(MATCH(RIGHT(Table14[[#This Row],[spawner_sku]],LEN(Table14[[#This Row],[spawner_sku]])-FIND("/",Table14[[#This Row],[spawner_sku]])),Table1[Entity Prefab],0)),10,1,1,"Entities"))</f>
        <v>75</v>
      </c>
      <c r="DD171">
        <f ca="1">ROUND((Table14[[#This Row],[XP]]*Table14[[#This Row],[entity_spawned (AVG)]])*(Table14[[#This Row],[activating_chance]]/100),0)</f>
        <v>75</v>
      </c>
      <c r="DE171" s="73" t="s">
        <v>343</v>
      </c>
      <c r="DG171" t="s">
        <v>446</v>
      </c>
      <c r="DH171">
        <v>1</v>
      </c>
      <c r="DI171" s="76">
        <v>160</v>
      </c>
      <c r="DJ171" s="76">
        <v>100</v>
      </c>
      <c r="DK171" s="115">
        <f ca="1">INDIRECT(ADDRESS(11+(MATCH(RIGHT(Table18[[#This Row],[spawner_sku]],LEN(Table18[[#This Row],[spawner_sku]])-FIND("/",Table18[[#This Row],[spawner_sku]])),Table1[Entity Prefab],0)),10,1,1,"Entities"))</f>
        <v>25</v>
      </c>
      <c r="DL171" s="115">
        <f ca="1">ROUND((Table18[[#This Row],[XP]]*Table18[[#This Row],[entity_spawned (AVG)]])*(Table18[[#This Row],[activating_chance]]/100),0)</f>
        <v>25</v>
      </c>
      <c r="DM171" t="s">
        <v>344</v>
      </c>
      <c r="DO171" t="s">
        <v>473</v>
      </c>
      <c r="DP171">
        <v>1</v>
      </c>
      <c r="DQ171" s="76">
        <v>200</v>
      </c>
      <c r="DR171" s="76">
        <v>100</v>
      </c>
      <c r="DS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DT171">
        <f ca="1">ROUND((Table1820[[#This Row],[XP]]*Table1820[[#This Row],[entity_spawned (AVG)]])*(Table1820[[#This Row],[activating_chance]]/100),0)</f>
        <v>143</v>
      </c>
      <c r="DU171" t="s">
        <v>344</v>
      </c>
    </row>
    <row r="172" spans="2:125" x14ac:dyDescent="0.25">
      <c r="B172" s="74" t="s">
        <v>229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6">
        <v>1</v>
      </c>
      <c r="J172" s="76">
        <v>2</v>
      </c>
      <c r="K172" s="73" t="b">
        <v>0</v>
      </c>
      <c r="M172" t="s">
        <v>385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6">
        <v>2</v>
      </c>
      <c r="U172" s="76">
        <v>2</v>
      </c>
      <c r="V172" t="b">
        <v>0</v>
      </c>
      <c r="W172" s="73"/>
      <c r="AI172" t="s">
        <v>233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257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397</v>
      </c>
      <c r="BF172">
        <v>6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150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4</v>
      </c>
      <c r="BM172">
        <v>9</v>
      </c>
      <c r="BN172" t="b">
        <v>0</v>
      </c>
      <c r="BP172" t="s">
        <v>403</v>
      </c>
      <c r="BQ172">
        <v>1</v>
      </c>
      <c r="BR172">
        <v>340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2" s="76">
        <f ca="1">ROUND((Table61011[[#This Row],[XP]]*Table61011[[#This Row],[entity_spawned (AVG)]])*(Table61011[[#This Row],[activating_chance]]/100),0)</f>
        <v>263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446</v>
      </c>
      <c r="CB172">
        <v>1</v>
      </c>
      <c r="CC172" s="76">
        <v>200</v>
      </c>
      <c r="CD172">
        <v>100</v>
      </c>
      <c r="CE172">
        <f ca="1">INDIRECT(ADDRESS(11+(MATCH(RIGHT(Table11[[#This Row],[spawner_sku]],LEN(Table11[[#This Row],[spawner_sku]])-FIND("/",Table11[[#This Row],[spawner_sku]])),Table1[Entity Prefab],0)),10,1,1,"Entities"))</f>
        <v>25</v>
      </c>
      <c r="CF172">
        <f ca="1">ROUND((Table11[[#This Row],[XP]]*Table11[[#This Row],[entity_spawned (AVG)]])*(Table11[[#This Row],[activating_chance]]/100),0)</f>
        <v>25</v>
      </c>
      <c r="CG172" s="73" t="s">
        <v>344</v>
      </c>
      <c r="CI172" t="s">
        <v>397</v>
      </c>
      <c r="CJ172">
        <v>4</v>
      </c>
      <c r="CK172" s="76">
        <v>120</v>
      </c>
      <c r="CL172" s="76">
        <v>100</v>
      </c>
      <c r="CM172">
        <f ca="1">INDIRECT(ADDRESS(11+(MATCH(RIGHT(Table12[[#This Row],[spawner_sku]],LEN(Table12[[#This Row],[spawner_sku]])-FIND("/",Table12[[#This Row],[spawner_sku]])),Table1[Entity Prefab],0)),10,1,1,"Entities"))</f>
        <v>25</v>
      </c>
      <c r="CN172">
        <f ca="1">ROUND((Table12[[#This Row],[XP]]*Table12[[#This Row],[entity_spawned (AVG)]])*(Table12[[#This Row],[activating_chance]]/100),0)</f>
        <v>100</v>
      </c>
      <c r="CO172" s="73" t="s">
        <v>343</v>
      </c>
      <c r="CQ172" t="s">
        <v>255</v>
      </c>
      <c r="CR172">
        <v>1</v>
      </c>
      <c r="CS172" s="76">
        <v>170</v>
      </c>
      <c r="CT172" s="76">
        <v>80</v>
      </c>
      <c r="CU172">
        <f ca="1">INDIRECT(ADDRESS(11+(MATCH(RIGHT(Table13[[#This Row],[spawner_sku]],LEN(Table13[[#This Row],[spawner_sku]])-FIND("/",Table13[[#This Row],[spawner_sku]])),Table1[Entity Prefab],0)),10,1,1,"Entities"))</f>
        <v>70</v>
      </c>
      <c r="CV172">
        <f ca="1">ROUND((Table13[[#This Row],[XP]]*Table13[[#This Row],[entity_spawned (AVG)]])*(Table13[[#This Row],[activating_chance]]/100),0)</f>
        <v>56</v>
      </c>
      <c r="CW172" s="73" t="s">
        <v>344</v>
      </c>
      <c r="CY172" t="s">
        <v>446</v>
      </c>
      <c r="CZ172">
        <v>3</v>
      </c>
      <c r="DA172" s="76">
        <v>200</v>
      </c>
      <c r="DB172" s="76">
        <v>100</v>
      </c>
      <c r="DC172">
        <f ca="1">INDIRECT(ADDRESS(11+(MATCH(RIGHT(Table14[[#This Row],[spawner_sku]],LEN(Table14[[#This Row],[spawner_sku]])-FIND("/",Table14[[#This Row],[spawner_sku]])),Table1[Entity Prefab],0)),10,1,1,"Entities"))</f>
        <v>25</v>
      </c>
      <c r="DD172">
        <f ca="1">ROUND((Table14[[#This Row],[XP]]*Table14[[#This Row],[entity_spawned (AVG)]])*(Table14[[#This Row],[activating_chance]]/100),0)</f>
        <v>75</v>
      </c>
      <c r="DE172" s="73" t="s">
        <v>344</v>
      </c>
      <c r="DG172" t="s">
        <v>446</v>
      </c>
      <c r="DH172">
        <v>1</v>
      </c>
      <c r="DI172" s="76">
        <v>160</v>
      </c>
      <c r="DJ172" s="76">
        <v>100</v>
      </c>
      <c r="DK172" s="115">
        <f ca="1">INDIRECT(ADDRESS(11+(MATCH(RIGHT(Table18[[#This Row],[spawner_sku]],LEN(Table18[[#This Row],[spawner_sku]])-FIND("/",Table18[[#This Row],[spawner_sku]])),Table1[Entity Prefab],0)),10,1,1,"Entities"))</f>
        <v>25</v>
      </c>
      <c r="DL172" s="115">
        <f ca="1">ROUND((Table18[[#This Row],[XP]]*Table18[[#This Row],[entity_spawned (AVG)]])*(Table18[[#This Row],[activating_chance]]/100),0)</f>
        <v>25</v>
      </c>
      <c r="DM172" t="s">
        <v>344</v>
      </c>
      <c r="DO172" t="s">
        <v>474</v>
      </c>
      <c r="DP172">
        <v>1</v>
      </c>
      <c r="DQ172" s="76">
        <v>230</v>
      </c>
      <c r="DR172" s="76">
        <v>100</v>
      </c>
      <c r="DS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72">
        <f ca="1">ROUND((Table1820[[#This Row],[XP]]*Table1820[[#This Row],[entity_spawned (AVG)]])*(Table1820[[#This Row],[activating_chance]]/100),0)</f>
        <v>195</v>
      </c>
      <c r="DU172" t="s">
        <v>344</v>
      </c>
    </row>
    <row r="173" spans="2:125" x14ac:dyDescent="0.25">
      <c r="B173" s="74" t="s">
        <v>229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6">
        <v>1</v>
      </c>
      <c r="J173" s="76">
        <v>1</v>
      </c>
      <c r="K173" s="73" t="b">
        <v>0</v>
      </c>
      <c r="M173" t="s">
        <v>385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6">
        <v>3</v>
      </c>
      <c r="U173" s="76">
        <v>3</v>
      </c>
      <c r="V173" t="b">
        <v>0</v>
      </c>
      <c r="AI173" t="s">
        <v>233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257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397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401</v>
      </c>
      <c r="BQ173">
        <v>1</v>
      </c>
      <c r="BR173">
        <v>280</v>
      </c>
      <c r="BS173">
        <v>100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73" s="76">
        <f ca="1">ROUND((Table61011[[#This Row],[XP]]*Table61011[[#This Row],[entity_spawned (AVG)]])*(Table61011[[#This Row],[activating_chance]]/100),0)</f>
        <v>75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446</v>
      </c>
      <c r="CB173">
        <v>1</v>
      </c>
      <c r="CC173" s="76">
        <v>200</v>
      </c>
      <c r="CD173">
        <v>100</v>
      </c>
      <c r="CE173">
        <f ca="1">INDIRECT(ADDRESS(11+(MATCH(RIGHT(Table11[[#This Row],[spawner_sku]],LEN(Table11[[#This Row],[spawner_sku]])-FIND("/",Table11[[#This Row],[spawner_sku]])),Table1[Entity Prefab],0)),10,1,1,"Entities"))</f>
        <v>25</v>
      </c>
      <c r="CF173">
        <f ca="1">ROUND((Table11[[#This Row],[XP]]*Table11[[#This Row],[entity_spawned (AVG)]])*(Table11[[#This Row],[activating_chance]]/100),0)</f>
        <v>25</v>
      </c>
      <c r="CG173" s="73" t="s">
        <v>344</v>
      </c>
      <c r="CI173" t="s">
        <v>397</v>
      </c>
      <c r="CJ173">
        <v>1</v>
      </c>
      <c r="CK173" s="76">
        <v>120</v>
      </c>
      <c r="CL173" s="76">
        <v>100</v>
      </c>
      <c r="CM173">
        <f ca="1">INDIRECT(ADDRESS(11+(MATCH(RIGHT(Table12[[#This Row],[spawner_sku]],LEN(Table12[[#This Row],[spawner_sku]])-FIND("/",Table12[[#This Row],[spawner_sku]])),Table1[Entity Prefab],0)),10,1,1,"Entities"))</f>
        <v>25</v>
      </c>
      <c r="CN173">
        <f ca="1">ROUND((Table12[[#This Row],[XP]]*Table12[[#This Row],[entity_spawned (AVG)]])*(Table12[[#This Row],[activating_chance]]/100),0)</f>
        <v>25</v>
      </c>
      <c r="CO173" s="73" t="s">
        <v>343</v>
      </c>
      <c r="CQ173" t="s">
        <v>255</v>
      </c>
      <c r="CR173">
        <v>1</v>
      </c>
      <c r="CS173" s="76">
        <v>170</v>
      </c>
      <c r="CT173" s="76">
        <v>100</v>
      </c>
      <c r="CU173">
        <f ca="1">INDIRECT(ADDRESS(11+(MATCH(RIGHT(Table13[[#This Row],[spawner_sku]],LEN(Table13[[#This Row],[spawner_sku]])-FIND("/",Table13[[#This Row],[spawner_sku]])),Table1[Entity Prefab],0)),10,1,1,"Entities"))</f>
        <v>70</v>
      </c>
      <c r="CV173">
        <f ca="1">ROUND((Table13[[#This Row],[XP]]*Table13[[#This Row],[entity_spawned (AVG)]])*(Table13[[#This Row],[activating_chance]]/100),0)</f>
        <v>70</v>
      </c>
      <c r="CW173" s="73" t="s">
        <v>344</v>
      </c>
      <c r="CY173" t="s">
        <v>446</v>
      </c>
      <c r="CZ173">
        <v>1</v>
      </c>
      <c r="DA173" s="76">
        <v>200</v>
      </c>
      <c r="DB173" s="76">
        <v>100</v>
      </c>
      <c r="DC173">
        <f ca="1">INDIRECT(ADDRESS(11+(MATCH(RIGHT(Table14[[#This Row],[spawner_sku]],LEN(Table14[[#This Row],[spawner_sku]])-FIND("/",Table14[[#This Row],[spawner_sku]])),Table1[Entity Prefab],0)),10,1,1,"Entities"))</f>
        <v>25</v>
      </c>
      <c r="DD173">
        <f ca="1">ROUND((Table14[[#This Row],[XP]]*Table14[[#This Row],[entity_spawned (AVG)]])*(Table14[[#This Row],[activating_chance]]/100),0)</f>
        <v>25</v>
      </c>
      <c r="DE173" s="73" t="s">
        <v>344</v>
      </c>
      <c r="DG173" t="s">
        <v>446</v>
      </c>
      <c r="DH173">
        <v>1</v>
      </c>
      <c r="DI173" s="76">
        <v>160</v>
      </c>
      <c r="DJ173" s="76">
        <v>100</v>
      </c>
      <c r="DK173" s="115">
        <f ca="1">INDIRECT(ADDRESS(11+(MATCH(RIGHT(Table18[[#This Row],[spawner_sku]],LEN(Table18[[#This Row],[spawner_sku]])-FIND("/",Table18[[#This Row],[spawner_sku]])),Table1[Entity Prefab],0)),10,1,1,"Entities"))</f>
        <v>25</v>
      </c>
      <c r="DL173" s="115">
        <f ca="1">ROUND((Table18[[#This Row],[XP]]*Table18[[#This Row],[entity_spawned (AVG)]])*(Table18[[#This Row],[activating_chance]]/100),0)</f>
        <v>25</v>
      </c>
      <c r="DM173" t="s">
        <v>344</v>
      </c>
      <c r="DO173" t="s">
        <v>474</v>
      </c>
      <c r="DP173">
        <v>1</v>
      </c>
      <c r="DQ173" s="76">
        <v>230</v>
      </c>
      <c r="DR173" s="76">
        <v>100</v>
      </c>
      <c r="DS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DT173">
        <f ca="1">ROUND((Table1820[[#This Row],[XP]]*Table1820[[#This Row],[entity_spawned (AVG)]])*(Table1820[[#This Row],[activating_chance]]/100),0)</f>
        <v>195</v>
      </c>
      <c r="DU173" t="s">
        <v>344</v>
      </c>
    </row>
    <row r="174" spans="2:125" x14ac:dyDescent="0.25">
      <c r="B174" s="74" t="s">
        <v>230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6">
        <v>1</v>
      </c>
      <c r="J174" s="76">
        <v>1</v>
      </c>
      <c r="K174" s="73" t="b">
        <v>0</v>
      </c>
      <c r="M174" t="s">
        <v>385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6">
        <v>3</v>
      </c>
      <c r="U174" s="76">
        <v>4</v>
      </c>
      <c r="V174" t="b">
        <v>0</v>
      </c>
      <c r="AI174" t="s">
        <v>233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257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397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248</v>
      </c>
      <c r="BQ174">
        <v>1</v>
      </c>
      <c r="BR174">
        <v>420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174" s="76">
        <f ca="1">ROUND((Table61011[[#This Row],[XP]]*Table61011[[#This Row],[entity_spawned (AVG)]])*(Table61011[[#This Row],[activating_chance]]/100),0)</f>
        <v>83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446</v>
      </c>
      <c r="CB174">
        <v>1</v>
      </c>
      <c r="CC174" s="76">
        <v>200</v>
      </c>
      <c r="CD174">
        <v>100</v>
      </c>
      <c r="CE174">
        <f ca="1">INDIRECT(ADDRESS(11+(MATCH(RIGHT(Table11[[#This Row],[spawner_sku]],LEN(Table11[[#This Row],[spawner_sku]])-FIND("/",Table11[[#This Row],[spawner_sku]])),Table1[Entity Prefab],0)),10,1,1,"Entities"))</f>
        <v>25</v>
      </c>
      <c r="CF174">
        <f ca="1">ROUND((Table11[[#This Row],[XP]]*Table11[[#This Row],[entity_spawned (AVG)]])*(Table11[[#This Row],[activating_chance]]/100),0)</f>
        <v>25</v>
      </c>
      <c r="CG174" s="73" t="s">
        <v>344</v>
      </c>
      <c r="CI174" t="s">
        <v>397</v>
      </c>
      <c r="CJ174">
        <v>1</v>
      </c>
      <c r="CK174" s="76">
        <v>120</v>
      </c>
      <c r="CL174" s="76">
        <v>100</v>
      </c>
      <c r="CM174">
        <f ca="1">INDIRECT(ADDRESS(11+(MATCH(RIGHT(Table12[[#This Row],[spawner_sku]],LEN(Table12[[#This Row],[spawner_sku]])-FIND("/",Table12[[#This Row],[spawner_sku]])),Table1[Entity Prefab],0)),10,1,1,"Entities"))</f>
        <v>25</v>
      </c>
      <c r="CN174">
        <f ca="1">ROUND((Table12[[#This Row],[XP]]*Table12[[#This Row],[entity_spawned (AVG)]])*(Table12[[#This Row],[activating_chance]]/100),0)</f>
        <v>25</v>
      </c>
      <c r="CO174" s="73" t="s">
        <v>343</v>
      </c>
      <c r="CQ174" t="s">
        <v>255</v>
      </c>
      <c r="CR174">
        <v>1</v>
      </c>
      <c r="CS174" s="76">
        <v>170</v>
      </c>
      <c r="CT174" s="76">
        <v>100</v>
      </c>
      <c r="CU174">
        <f ca="1">INDIRECT(ADDRESS(11+(MATCH(RIGHT(Table13[[#This Row],[spawner_sku]],LEN(Table13[[#This Row],[spawner_sku]])-FIND("/",Table13[[#This Row],[spawner_sku]])),Table1[Entity Prefab],0)),10,1,1,"Entities"))</f>
        <v>70</v>
      </c>
      <c r="CV174">
        <f ca="1">ROUND((Table13[[#This Row],[XP]]*Table13[[#This Row],[entity_spawned (AVG)]])*(Table13[[#This Row],[activating_chance]]/100),0)</f>
        <v>70</v>
      </c>
      <c r="CW174" s="73" t="s">
        <v>344</v>
      </c>
      <c r="CY174" t="s">
        <v>446</v>
      </c>
      <c r="CZ174">
        <v>2</v>
      </c>
      <c r="DA174" s="76">
        <v>200</v>
      </c>
      <c r="DB174" s="76">
        <v>100</v>
      </c>
      <c r="DC174">
        <f ca="1">INDIRECT(ADDRESS(11+(MATCH(RIGHT(Table14[[#This Row],[spawner_sku]],LEN(Table14[[#This Row],[spawner_sku]])-FIND("/",Table14[[#This Row],[spawner_sku]])),Table1[Entity Prefab],0)),10,1,1,"Entities"))</f>
        <v>25</v>
      </c>
      <c r="DD174">
        <f ca="1">ROUND((Table14[[#This Row],[XP]]*Table14[[#This Row],[entity_spawned (AVG)]])*(Table14[[#This Row],[activating_chance]]/100),0)</f>
        <v>50</v>
      </c>
      <c r="DE174" s="73" t="s">
        <v>344</v>
      </c>
      <c r="DG174" t="s">
        <v>446</v>
      </c>
      <c r="DH174">
        <v>1</v>
      </c>
      <c r="DI174" s="76">
        <v>160</v>
      </c>
      <c r="DJ174" s="76">
        <v>100</v>
      </c>
      <c r="DK174" s="115">
        <f ca="1">INDIRECT(ADDRESS(11+(MATCH(RIGHT(Table18[[#This Row],[spawner_sku]],LEN(Table18[[#This Row],[spawner_sku]])-FIND("/",Table18[[#This Row],[spawner_sku]])),Table1[Entity Prefab],0)),10,1,1,"Entities"))</f>
        <v>25</v>
      </c>
      <c r="DL174" s="115">
        <f ca="1">ROUND((Table18[[#This Row],[XP]]*Table18[[#This Row],[entity_spawned (AVG)]])*(Table18[[#This Row],[activating_chance]]/100),0)</f>
        <v>25</v>
      </c>
      <c r="DM174" t="s">
        <v>344</v>
      </c>
      <c r="DO174" t="s">
        <v>657</v>
      </c>
      <c r="DP174">
        <v>1</v>
      </c>
      <c r="DQ174" s="76">
        <v>120</v>
      </c>
      <c r="DR174" s="76">
        <v>30</v>
      </c>
      <c r="DS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74">
        <f ca="1">ROUND((Table1820[[#This Row],[XP]]*Table1820[[#This Row],[entity_spawned (AVG)]])*(Table1820[[#This Row],[activating_chance]]/100),0)</f>
        <v>23</v>
      </c>
      <c r="DU174" t="s">
        <v>343</v>
      </c>
    </row>
    <row r="175" spans="2:125" x14ac:dyDescent="0.25">
      <c r="B175" s="74" t="s">
        <v>230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6">
        <v>1</v>
      </c>
      <c r="J175" s="76">
        <v>2</v>
      </c>
      <c r="K175" s="73" t="b">
        <v>0</v>
      </c>
      <c r="M175" t="s">
        <v>385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6">
        <v>2</v>
      </c>
      <c r="U175" s="76">
        <v>2</v>
      </c>
      <c r="V175" t="b">
        <v>0</v>
      </c>
      <c r="AI175" t="s">
        <v>233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257</v>
      </c>
      <c r="AU175">
        <v>1</v>
      </c>
      <c r="AV175">
        <v>150</v>
      </c>
      <c r="AW175">
        <v>80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20</v>
      </c>
      <c r="AZ17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397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140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5" s="73">
        <v>1</v>
      </c>
      <c r="BX175" s="73">
        <v>2</v>
      </c>
      <c r="BY175" s="73" t="b">
        <v>0</v>
      </c>
      <c r="CA175" t="s">
        <v>446</v>
      </c>
      <c r="CB175">
        <v>1</v>
      </c>
      <c r="CC175" s="76">
        <v>200</v>
      </c>
      <c r="CD175">
        <v>100</v>
      </c>
      <c r="CE175">
        <f ca="1">INDIRECT(ADDRESS(11+(MATCH(RIGHT(Table11[[#This Row],[spawner_sku]],LEN(Table11[[#This Row],[spawner_sku]])-FIND("/",Table11[[#This Row],[spawner_sku]])),Table1[Entity Prefab],0)),10,1,1,"Entities"))</f>
        <v>25</v>
      </c>
      <c r="CF175">
        <f ca="1">ROUND((Table11[[#This Row],[XP]]*Table11[[#This Row],[entity_spawned (AVG)]])*(Table11[[#This Row],[activating_chance]]/100),0)</f>
        <v>25</v>
      </c>
      <c r="CG175" s="73" t="s">
        <v>344</v>
      </c>
      <c r="CI175" t="s">
        <v>397</v>
      </c>
      <c r="CJ175">
        <v>1</v>
      </c>
      <c r="CK175" s="76">
        <v>120</v>
      </c>
      <c r="CL175" s="76">
        <v>100</v>
      </c>
      <c r="CM175">
        <f ca="1">INDIRECT(ADDRESS(11+(MATCH(RIGHT(Table12[[#This Row],[spawner_sku]],LEN(Table12[[#This Row],[spawner_sku]])-FIND("/",Table12[[#This Row],[spawner_sku]])),Table1[Entity Prefab],0)),10,1,1,"Entities"))</f>
        <v>25</v>
      </c>
      <c r="CN175">
        <f ca="1">ROUND((Table12[[#This Row],[XP]]*Table12[[#This Row],[entity_spawned (AVG)]])*(Table12[[#This Row],[activating_chance]]/100),0)</f>
        <v>25</v>
      </c>
      <c r="CO175" s="73" t="s">
        <v>343</v>
      </c>
      <c r="CQ175" t="s">
        <v>255</v>
      </c>
      <c r="CR175">
        <v>1</v>
      </c>
      <c r="CS175" s="76">
        <v>170</v>
      </c>
      <c r="CT175" s="76">
        <v>100</v>
      </c>
      <c r="CU175">
        <f ca="1">INDIRECT(ADDRESS(11+(MATCH(RIGHT(Table13[[#This Row],[spawner_sku]],LEN(Table13[[#This Row],[spawner_sku]])-FIND("/",Table13[[#This Row],[spawner_sku]])),Table1[Entity Prefab],0)),10,1,1,"Entities"))</f>
        <v>70</v>
      </c>
      <c r="CV175">
        <f ca="1">ROUND((Table13[[#This Row],[XP]]*Table13[[#This Row],[entity_spawned (AVG)]])*(Table13[[#This Row],[activating_chance]]/100),0)</f>
        <v>70</v>
      </c>
      <c r="CW175" s="73" t="s">
        <v>344</v>
      </c>
      <c r="CY175" t="s">
        <v>446</v>
      </c>
      <c r="CZ175">
        <v>3</v>
      </c>
      <c r="DA175" s="76">
        <v>200</v>
      </c>
      <c r="DB175" s="76">
        <v>80</v>
      </c>
      <c r="DC175">
        <f ca="1">INDIRECT(ADDRESS(11+(MATCH(RIGHT(Table14[[#This Row],[spawner_sku]],LEN(Table14[[#This Row],[spawner_sku]])-FIND("/",Table14[[#This Row],[spawner_sku]])),Table1[Entity Prefab],0)),10,1,1,"Entities"))</f>
        <v>25</v>
      </c>
      <c r="DD175">
        <f ca="1">ROUND((Table14[[#This Row],[XP]]*Table14[[#This Row],[entity_spawned (AVG)]])*(Table14[[#This Row],[activating_chance]]/100),0)</f>
        <v>60</v>
      </c>
      <c r="DE175" s="73" t="s">
        <v>344</v>
      </c>
      <c r="DG175" t="s">
        <v>446</v>
      </c>
      <c r="DH175">
        <v>1</v>
      </c>
      <c r="DI175" s="76">
        <v>160</v>
      </c>
      <c r="DJ175" s="76">
        <v>100</v>
      </c>
      <c r="DK175" s="115">
        <f ca="1">INDIRECT(ADDRESS(11+(MATCH(RIGHT(Table18[[#This Row],[spawner_sku]],LEN(Table18[[#This Row],[spawner_sku]])-FIND("/",Table18[[#This Row],[spawner_sku]])),Table1[Entity Prefab],0)),10,1,1,"Entities"))</f>
        <v>25</v>
      </c>
      <c r="DL175" s="115">
        <f ca="1">ROUND((Table18[[#This Row],[XP]]*Table18[[#This Row],[entity_spawned (AVG)]])*(Table18[[#This Row],[activating_chance]]/100),0)</f>
        <v>25</v>
      </c>
      <c r="DM175" t="s">
        <v>344</v>
      </c>
      <c r="DO175" t="s">
        <v>657</v>
      </c>
      <c r="DP175">
        <v>1</v>
      </c>
      <c r="DQ175" s="76">
        <v>120</v>
      </c>
      <c r="DR175" s="76">
        <v>30</v>
      </c>
      <c r="DS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75">
        <f ca="1">ROUND((Table1820[[#This Row],[XP]]*Table1820[[#This Row],[entity_spawned (AVG)]])*(Table1820[[#This Row],[activating_chance]]/100),0)</f>
        <v>23</v>
      </c>
      <c r="DU175" t="s">
        <v>343</v>
      </c>
    </row>
    <row r="176" spans="2:125" x14ac:dyDescent="0.25">
      <c r="B176" s="74" t="s">
        <v>230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6">
        <v>1</v>
      </c>
      <c r="J176" s="76">
        <v>3</v>
      </c>
      <c r="K176" s="73" t="b">
        <v>0</v>
      </c>
      <c r="M176" t="s">
        <v>385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6">
        <v>2</v>
      </c>
      <c r="U176" s="76">
        <v>2</v>
      </c>
      <c r="V176" t="b">
        <v>0</v>
      </c>
      <c r="AI176" t="s">
        <v>233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257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397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396</v>
      </c>
      <c r="BQ176">
        <v>2</v>
      </c>
      <c r="BR176">
        <v>190</v>
      </c>
      <c r="BS176">
        <v>100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76" s="76">
        <f ca="1">ROUND((Table61011[[#This Row],[XP]]*Table61011[[#This Row],[entity_spawned (AVG)]])*(Table61011[[#This Row],[activating_chance]]/100),0)</f>
        <v>100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6" s="73">
        <v>1</v>
      </c>
      <c r="BX176" s="73">
        <v>3</v>
      </c>
      <c r="BY176" s="73" t="b">
        <v>0</v>
      </c>
      <c r="CA176" t="s">
        <v>446</v>
      </c>
      <c r="CB176">
        <v>2</v>
      </c>
      <c r="CC176" s="76">
        <v>200</v>
      </c>
      <c r="CD176">
        <v>100</v>
      </c>
      <c r="CE176">
        <f ca="1">INDIRECT(ADDRESS(11+(MATCH(RIGHT(Table11[[#This Row],[spawner_sku]],LEN(Table11[[#This Row],[spawner_sku]])-FIND("/",Table11[[#This Row],[spawner_sku]])),Table1[Entity Prefab],0)),10,1,1,"Entities"))</f>
        <v>25</v>
      </c>
      <c r="CF176">
        <f ca="1">ROUND((Table11[[#This Row],[XP]]*Table11[[#This Row],[entity_spawned (AVG)]])*(Table11[[#This Row],[activating_chance]]/100),0)</f>
        <v>50</v>
      </c>
      <c r="CG176" s="73" t="s">
        <v>344</v>
      </c>
      <c r="CI176" t="s">
        <v>397</v>
      </c>
      <c r="CJ176">
        <v>1</v>
      </c>
      <c r="CK176" s="76">
        <v>120</v>
      </c>
      <c r="CL176" s="76">
        <v>100</v>
      </c>
      <c r="CM176">
        <f ca="1">INDIRECT(ADDRESS(11+(MATCH(RIGHT(Table12[[#This Row],[spawner_sku]],LEN(Table12[[#This Row],[spawner_sku]])-FIND("/",Table12[[#This Row],[spawner_sku]])),Table1[Entity Prefab],0)),10,1,1,"Entities"))</f>
        <v>25</v>
      </c>
      <c r="CN176">
        <f ca="1">ROUND((Table12[[#This Row],[XP]]*Table12[[#This Row],[entity_spawned (AVG)]])*(Table12[[#This Row],[activating_chance]]/100),0)</f>
        <v>25</v>
      </c>
      <c r="CO176" s="73" t="s">
        <v>343</v>
      </c>
      <c r="CQ176" t="s">
        <v>255</v>
      </c>
      <c r="CR176">
        <v>1</v>
      </c>
      <c r="CS176" s="76">
        <v>170</v>
      </c>
      <c r="CT176" s="76">
        <v>100</v>
      </c>
      <c r="CU176">
        <f ca="1">INDIRECT(ADDRESS(11+(MATCH(RIGHT(Table13[[#This Row],[spawner_sku]],LEN(Table13[[#This Row],[spawner_sku]])-FIND("/",Table13[[#This Row],[spawner_sku]])),Table1[Entity Prefab],0)),10,1,1,"Entities"))</f>
        <v>70</v>
      </c>
      <c r="CV176">
        <f ca="1">ROUND((Table13[[#This Row],[XP]]*Table13[[#This Row],[entity_spawned (AVG)]])*(Table13[[#This Row],[activating_chance]]/100),0)</f>
        <v>70</v>
      </c>
      <c r="CW176" s="73" t="s">
        <v>344</v>
      </c>
      <c r="CY176" t="s">
        <v>446</v>
      </c>
      <c r="CZ176">
        <v>1</v>
      </c>
      <c r="DA176" s="76">
        <v>200</v>
      </c>
      <c r="DB176" s="76">
        <v>100</v>
      </c>
      <c r="DC176">
        <f ca="1">INDIRECT(ADDRESS(11+(MATCH(RIGHT(Table14[[#This Row],[spawner_sku]],LEN(Table14[[#This Row],[spawner_sku]])-FIND("/",Table14[[#This Row],[spawner_sku]])),Table1[Entity Prefab],0)),10,1,1,"Entities"))</f>
        <v>25</v>
      </c>
      <c r="DD176">
        <f ca="1">ROUND((Table14[[#This Row],[XP]]*Table14[[#This Row],[entity_spawned (AVG)]])*(Table14[[#This Row],[activating_chance]]/100),0)</f>
        <v>25</v>
      </c>
      <c r="DE176" s="73" t="s">
        <v>344</v>
      </c>
      <c r="DG176" t="s">
        <v>608</v>
      </c>
      <c r="DH176">
        <v>1</v>
      </c>
      <c r="DI176" s="76">
        <v>5000</v>
      </c>
      <c r="DJ176" s="76">
        <v>75</v>
      </c>
      <c r="DK176" s="115">
        <f ca="1">INDIRECT(ADDRESS(11+(MATCH(RIGHT(Table18[[#This Row],[spawner_sku]],LEN(Table18[[#This Row],[spawner_sku]])-FIND("/",Table18[[#This Row],[spawner_sku]])),Table1[Entity Prefab],0)),10,1,1,"Entities"))</f>
        <v>75</v>
      </c>
      <c r="DL176" s="115">
        <f ca="1">ROUND((Table18[[#This Row],[XP]]*Table18[[#This Row],[entity_spawned (AVG)]])*(Table18[[#This Row],[activating_chance]]/100),0)</f>
        <v>56</v>
      </c>
      <c r="DM176" t="s">
        <v>343</v>
      </c>
      <c r="DO176" t="s">
        <v>657</v>
      </c>
      <c r="DP176">
        <v>1</v>
      </c>
      <c r="DQ176" s="76">
        <v>120</v>
      </c>
      <c r="DR176" s="76">
        <v>80</v>
      </c>
      <c r="DS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76">
        <f ca="1">ROUND((Table1820[[#This Row],[XP]]*Table1820[[#This Row],[entity_spawned (AVG)]])*(Table1820[[#This Row],[activating_chance]]/100),0)</f>
        <v>60</v>
      </c>
      <c r="DU176" t="s">
        <v>343</v>
      </c>
    </row>
    <row r="177" spans="2:125" x14ac:dyDescent="0.25">
      <c r="B177" s="74" t="s">
        <v>230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6">
        <v>1</v>
      </c>
      <c r="J177" s="76">
        <v>3</v>
      </c>
      <c r="K177" s="73" t="b">
        <v>0</v>
      </c>
      <c r="M177" t="s">
        <v>385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6">
        <v>5</v>
      </c>
      <c r="U177" s="76">
        <v>5</v>
      </c>
      <c r="V177" t="b">
        <v>1</v>
      </c>
      <c r="AI177" t="s">
        <v>233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257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397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229</v>
      </c>
      <c r="BQ177">
        <v>3</v>
      </c>
      <c r="BR177">
        <v>210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75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7" s="73">
        <v>3</v>
      </c>
      <c r="BX177" s="73">
        <v>4</v>
      </c>
      <c r="BY177" s="73" t="b">
        <v>0</v>
      </c>
      <c r="CA177" t="s">
        <v>446</v>
      </c>
      <c r="CB177">
        <v>1</v>
      </c>
      <c r="CC177" s="76">
        <v>200</v>
      </c>
      <c r="CD177">
        <v>10</v>
      </c>
      <c r="CE177">
        <f ca="1">INDIRECT(ADDRESS(11+(MATCH(RIGHT(Table11[[#This Row],[spawner_sku]],LEN(Table11[[#This Row],[spawner_sku]])-FIND("/",Table11[[#This Row],[spawner_sku]])),Table1[Entity Prefab],0)),10,1,1,"Entities"))</f>
        <v>25</v>
      </c>
      <c r="CF177">
        <f ca="1">ROUND((Table11[[#This Row],[XP]]*Table11[[#This Row],[entity_spawned (AVG)]])*(Table11[[#This Row],[activating_chance]]/100),0)</f>
        <v>3</v>
      </c>
      <c r="CG177" s="73" t="s">
        <v>344</v>
      </c>
      <c r="CI177" t="s">
        <v>397</v>
      </c>
      <c r="CJ177">
        <v>2</v>
      </c>
      <c r="CK177" s="76">
        <v>120</v>
      </c>
      <c r="CL177" s="76">
        <v>100</v>
      </c>
      <c r="CM177">
        <f ca="1">INDIRECT(ADDRESS(11+(MATCH(RIGHT(Table12[[#This Row],[spawner_sku]],LEN(Table12[[#This Row],[spawner_sku]])-FIND("/",Table12[[#This Row],[spawner_sku]])),Table1[Entity Prefab],0)),10,1,1,"Entities"))</f>
        <v>25</v>
      </c>
      <c r="CN177">
        <f ca="1">ROUND((Table12[[#This Row],[XP]]*Table12[[#This Row],[entity_spawned (AVG)]])*(Table12[[#This Row],[activating_chance]]/100),0)</f>
        <v>50</v>
      </c>
      <c r="CO177" s="73" t="s">
        <v>343</v>
      </c>
      <c r="CQ177" t="s">
        <v>255</v>
      </c>
      <c r="CR177">
        <v>1</v>
      </c>
      <c r="CS177" s="76">
        <v>170</v>
      </c>
      <c r="CT177" s="76">
        <v>100</v>
      </c>
      <c r="CU177">
        <f ca="1">INDIRECT(ADDRESS(11+(MATCH(RIGHT(Table13[[#This Row],[spawner_sku]],LEN(Table13[[#This Row],[spawner_sku]])-FIND("/",Table13[[#This Row],[spawner_sku]])),Table1[Entity Prefab],0)),10,1,1,"Entities"))</f>
        <v>70</v>
      </c>
      <c r="CV177">
        <f ca="1">ROUND((Table13[[#This Row],[XP]]*Table13[[#This Row],[entity_spawned (AVG)]])*(Table13[[#This Row],[activating_chance]]/100),0)</f>
        <v>70</v>
      </c>
      <c r="CW177" s="73" t="s">
        <v>344</v>
      </c>
      <c r="CY177" t="s">
        <v>446</v>
      </c>
      <c r="CZ177">
        <v>1</v>
      </c>
      <c r="DA177" s="76">
        <v>200</v>
      </c>
      <c r="DB177" s="76">
        <v>100</v>
      </c>
      <c r="DC177">
        <f ca="1">INDIRECT(ADDRESS(11+(MATCH(RIGHT(Table14[[#This Row],[spawner_sku]],LEN(Table14[[#This Row],[spawner_sku]])-FIND("/",Table14[[#This Row],[spawner_sku]])),Table1[Entity Prefab],0)),10,1,1,"Entities"))</f>
        <v>25</v>
      </c>
      <c r="DD177">
        <f ca="1">ROUND((Table14[[#This Row],[XP]]*Table14[[#This Row],[entity_spawned (AVG)]])*(Table14[[#This Row],[activating_chance]]/100),0)</f>
        <v>25</v>
      </c>
      <c r="DE177" s="73" t="s">
        <v>344</v>
      </c>
      <c r="DG177" t="s">
        <v>608</v>
      </c>
      <c r="DH177">
        <v>1</v>
      </c>
      <c r="DI177" s="76">
        <v>5000</v>
      </c>
      <c r="DJ177" s="76">
        <v>75</v>
      </c>
      <c r="DK177" s="115">
        <f ca="1">INDIRECT(ADDRESS(11+(MATCH(RIGHT(Table18[[#This Row],[spawner_sku]],LEN(Table18[[#This Row],[spawner_sku]])-FIND("/",Table18[[#This Row],[spawner_sku]])),Table1[Entity Prefab],0)),10,1,1,"Entities"))</f>
        <v>75</v>
      </c>
      <c r="DL177" s="115">
        <f ca="1">ROUND((Table18[[#This Row],[XP]]*Table18[[#This Row],[entity_spawned (AVG)]])*(Table18[[#This Row],[activating_chance]]/100),0)</f>
        <v>56</v>
      </c>
      <c r="DM177" t="s">
        <v>343</v>
      </c>
      <c r="DO177" t="s">
        <v>657</v>
      </c>
      <c r="DP177">
        <v>1</v>
      </c>
      <c r="DQ177" s="76">
        <v>120</v>
      </c>
      <c r="DR177" s="76">
        <v>80</v>
      </c>
      <c r="DS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77">
        <f ca="1">ROUND((Table1820[[#This Row],[XP]]*Table1820[[#This Row],[entity_spawned (AVG)]])*(Table1820[[#This Row],[activating_chance]]/100),0)</f>
        <v>60</v>
      </c>
      <c r="DU177" t="s">
        <v>343</v>
      </c>
    </row>
    <row r="178" spans="2:125" x14ac:dyDescent="0.25">
      <c r="B178" s="74" t="s">
        <v>230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6">
        <v>1</v>
      </c>
      <c r="J178" s="76">
        <v>1</v>
      </c>
      <c r="K178" s="73" t="b">
        <v>0</v>
      </c>
      <c r="M178" t="s">
        <v>385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6">
        <v>3</v>
      </c>
      <c r="U178" s="76">
        <v>3</v>
      </c>
      <c r="V178" t="b">
        <v>0</v>
      </c>
      <c r="AI178" t="s">
        <v>233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257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397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229</v>
      </c>
      <c r="BQ178">
        <v>5</v>
      </c>
      <c r="BR178">
        <v>200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125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8" s="73">
        <v>5</v>
      </c>
      <c r="BX178" s="73">
        <v>5</v>
      </c>
      <c r="BY178" s="73" t="b">
        <v>1</v>
      </c>
      <c r="CA178" t="s">
        <v>446</v>
      </c>
      <c r="CB178">
        <v>1</v>
      </c>
      <c r="CC178" s="76">
        <v>200</v>
      </c>
      <c r="CD178">
        <v>70</v>
      </c>
      <c r="CE178">
        <f ca="1">INDIRECT(ADDRESS(11+(MATCH(RIGHT(Table11[[#This Row],[spawner_sku]],LEN(Table11[[#This Row],[spawner_sku]])-FIND("/",Table11[[#This Row],[spawner_sku]])),Table1[Entity Prefab],0)),10,1,1,"Entities"))</f>
        <v>25</v>
      </c>
      <c r="CF178">
        <f ca="1">ROUND((Table11[[#This Row],[XP]]*Table11[[#This Row],[entity_spawned (AVG)]])*(Table11[[#This Row],[activating_chance]]/100),0)</f>
        <v>18</v>
      </c>
      <c r="CG178" s="73" t="s">
        <v>344</v>
      </c>
      <c r="CI178" t="s">
        <v>397</v>
      </c>
      <c r="CJ178">
        <v>1</v>
      </c>
      <c r="CK178" s="76">
        <v>120</v>
      </c>
      <c r="CL178" s="76">
        <v>100</v>
      </c>
      <c r="CM178">
        <f ca="1">INDIRECT(ADDRESS(11+(MATCH(RIGHT(Table12[[#This Row],[spawner_sku]],LEN(Table12[[#This Row],[spawner_sku]])-FIND("/",Table12[[#This Row],[spawner_sku]])),Table1[Entity Prefab],0)),10,1,1,"Entities"))</f>
        <v>25</v>
      </c>
      <c r="CN178">
        <f ca="1">ROUND((Table12[[#This Row],[XP]]*Table12[[#This Row],[entity_spawned (AVG)]])*(Table12[[#This Row],[activating_chance]]/100),0)</f>
        <v>25</v>
      </c>
      <c r="CO178" s="73" t="s">
        <v>343</v>
      </c>
      <c r="CQ178" t="s">
        <v>255</v>
      </c>
      <c r="CR178">
        <v>1</v>
      </c>
      <c r="CS178" s="76">
        <v>170</v>
      </c>
      <c r="CT178" s="76">
        <v>100</v>
      </c>
      <c r="CU178">
        <f ca="1">INDIRECT(ADDRESS(11+(MATCH(RIGHT(Table13[[#This Row],[spawner_sku]],LEN(Table13[[#This Row],[spawner_sku]])-FIND("/",Table13[[#This Row],[spawner_sku]])),Table1[Entity Prefab],0)),10,1,1,"Entities"))</f>
        <v>70</v>
      </c>
      <c r="CV178">
        <f ca="1">ROUND((Table13[[#This Row],[XP]]*Table13[[#This Row],[entity_spawned (AVG)]])*(Table13[[#This Row],[activating_chance]]/100),0)</f>
        <v>70</v>
      </c>
      <c r="CW178" s="73" t="s">
        <v>344</v>
      </c>
      <c r="CY178" t="s">
        <v>446</v>
      </c>
      <c r="CZ178">
        <v>1</v>
      </c>
      <c r="DA178" s="76">
        <v>200</v>
      </c>
      <c r="DB178" s="76">
        <v>100</v>
      </c>
      <c r="DC178">
        <f ca="1">INDIRECT(ADDRESS(11+(MATCH(RIGHT(Table14[[#This Row],[spawner_sku]],LEN(Table14[[#This Row],[spawner_sku]])-FIND("/",Table14[[#This Row],[spawner_sku]])),Table1[Entity Prefab],0)),10,1,1,"Entities"))</f>
        <v>25</v>
      </c>
      <c r="DD178">
        <f ca="1">ROUND((Table14[[#This Row],[XP]]*Table14[[#This Row],[entity_spawned (AVG)]])*(Table14[[#This Row],[activating_chance]]/100),0)</f>
        <v>25</v>
      </c>
      <c r="DE178" s="73" t="s">
        <v>344</v>
      </c>
      <c r="DG178" t="s">
        <v>608</v>
      </c>
      <c r="DH178">
        <v>1</v>
      </c>
      <c r="DI178" s="76">
        <v>5000</v>
      </c>
      <c r="DJ178" s="76">
        <v>75</v>
      </c>
      <c r="DK178" s="115">
        <f ca="1">INDIRECT(ADDRESS(11+(MATCH(RIGHT(Table18[[#This Row],[spawner_sku]],LEN(Table18[[#This Row],[spawner_sku]])-FIND("/",Table18[[#This Row],[spawner_sku]])),Table1[Entity Prefab],0)),10,1,1,"Entities"))</f>
        <v>75</v>
      </c>
      <c r="DL178" s="115">
        <f ca="1">ROUND((Table18[[#This Row],[XP]]*Table18[[#This Row],[entity_spawned (AVG)]])*(Table18[[#This Row],[activating_chance]]/100),0)</f>
        <v>56</v>
      </c>
      <c r="DM178" t="s">
        <v>343</v>
      </c>
      <c r="DO178" t="s">
        <v>657</v>
      </c>
      <c r="DP178">
        <v>1</v>
      </c>
      <c r="DQ178" s="76">
        <v>120</v>
      </c>
      <c r="DR178" s="76">
        <v>100</v>
      </c>
      <c r="DS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78">
        <f ca="1">ROUND((Table1820[[#This Row],[XP]]*Table1820[[#This Row],[entity_spawned (AVG)]])*(Table1820[[#This Row],[activating_chance]]/100),0)</f>
        <v>75</v>
      </c>
      <c r="DU178" t="s">
        <v>343</v>
      </c>
    </row>
    <row r="179" spans="2:125" x14ac:dyDescent="0.25">
      <c r="B179" s="74" t="s">
        <v>230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6">
        <v>1</v>
      </c>
      <c r="J179" s="76">
        <v>1</v>
      </c>
      <c r="K179" s="73" t="b">
        <v>0</v>
      </c>
      <c r="M179" t="s">
        <v>385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6">
        <v>5</v>
      </c>
      <c r="U179" s="76">
        <v>5</v>
      </c>
      <c r="V179" t="b">
        <v>1</v>
      </c>
      <c r="AI179" t="s">
        <v>233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257</v>
      </c>
      <c r="AU179">
        <v>1</v>
      </c>
      <c r="AV179">
        <v>150</v>
      </c>
      <c r="AW179">
        <v>100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25</v>
      </c>
      <c r="AZ17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397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247</v>
      </c>
      <c r="BQ179">
        <v>1</v>
      </c>
      <c r="BR179">
        <v>500</v>
      </c>
      <c r="BS179">
        <v>75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79" s="76">
        <f ca="1">ROUND((Table61011[[#This Row],[XP]]*Table61011[[#This Row],[entity_spawned (AVG)]])*(Table61011[[#This Row],[activating_chance]]/100),0)</f>
        <v>56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9" s="73">
        <v>1</v>
      </c>
      <c r="BX179" s="73">
        <v>1</v>
      </c>
      <c r="BY179" s="73" t="b">
        <v>0</v>
      </c>
      <c r="CA179" t="s">
        <v>446</v>
      </c>
      <c r="CB179">
        <v>1</v>
      </c>
      <c r="CC179" s="76">
        <v>200</v>
      </c>
      <c r="CD179">
        <v>100</v>
      </c>
      <c r="CE179">
        <f ca="1">INDIRECT(ADDRESS(11+(MATCH(RIGHT(Table11[[#This Row],[spawner_sku]],LEN(Table11[[#This Row],[spawner_sku]])-FIND("/",Table11[[#This Row],[spawner_sku]])),Table1[Entity Prefab],0)),10,1,1,"Entities"))</f>
        <v>25</v>
      </c>
      <c r="CF179">
        <f ca="1">ROUND((Table11[[#This Row],[XP]]*Table11[[#This Row],[entity_spawned (AVG)]])*(Table11[[#This Row],[activating_chance]]/100),0)</f>
        <v>25</v>
      </c>
      <c r="CG179" s="73" t="s">
        <v>344</v>
      </c>
      <c r="CI179" t="s">
        <v>397</v>
      </c>
      <c r="CJ179">
        <v>1</v>
      </c>
      <c r="CK179" s="76">
        <v>120</v>
      </c>
      <c r="CL179" s="76">
        <v>100</v>
      </c>
      <c r="CM179">
        <f ca="1">INDIRECT(ADDRESS(11+(MATCH(RIGHT(Table12[[#This Row],[spawner_sku]],LEN(Table12[[#This Row],[spawner_sku]])-FIND("/",Table12[[#This Row],[spawner_sku]])),Table1[Entity Prefab],0)),10,1,1,"Entities"))</f>
        <v>25</v>
      </c>
      <c r="CN179">
        <f ca="1">ROUND((Table12[[#This Row],[XP]]*Table12[[#This Row],[entity_spawned (AVG)]])*(Table12[[#This Row],[activating_chance]]/100),0)</f>
        <v>25</v>
      </c>
      <c r="CO179" s="73" t="s">
        <v>343</v>
      </c>
      <c r="CQ179" t="s">
        <v>255</v>
      </c>
      <c r="CR179">
        <v>1</v>
      </c>
      <c r="CS179" s="76">
        <v>170</v>
      </c>
      <c r="CT179" s="76">
        <v>100</v>
      </c>
      <c r="CU179">
        <f ca="1">INDIRECT(ADDRESS(11+(MATCH(RIGHT(Table13[[#This Row],[spawner_sku]],LEN(Table13[[#This Row],[spawner_sku]])-FIND("/",Table13[[#This Row],[spawner_sku]])),Table1[Entity Prefab],0)),10,1,1,"Entities"))</f>
        <v>70</v>
      </c>
      <c r="CV179">
        <f ca="1">ROUND((Table13[[#This Row],[XP]]*Table13[[#This Row],[entity_spawned (AVG)]])*(Table13[[#This Row],[activating_chance]]/100),0)</f>
        <v>70</v>
      </c>
      <c r="CW179" s="73" t="s">
        <v>344</v>
      </c>
      <c r="CY179" t="s">
        <v>446</v>
      </c>
      <c r="CZ179">
        <v>1</v>
      </c>
      <c r="DA179" s="76">
        <v>200</v>
      </c>
      <c r="DB179" s="76">
        <v>80</v>
      </c>
      <c r="DC179">
        <f ca="1">INDIRECT(ADDRESS(11+(MATCH(RIGHT(Table14[[#This Row],[spawner_sku]],LEN(Table14[[#This Row],[spawner_sku]])-FIND("/",Table14[[#This Row],[spawner_sku]])),Table1[Entity Prefab],0)),10,1,1,"Entities"))</f>
        <v>25</v>
      </c>
      <c r="DD179">
        <f ca="1">ROUND((Table14[[#This Row],[XP]]*Table14[[#This Row],[entity_spawned (AVG)]])*(Table14[[#This Row],[activating_chance]]/100),0)</f>
        <v>20</v>
      </c>
      <c r="DE179" s="73" t="s">
        <v>344</v>
      </c>
      <c r="DG179" t="s">
        <v>247</v>
      </c>
      <c r="DH179">
        <v>1</v>
      </c>
      <c r="DI179" s="76">
        <v>500</v>
      </c>
      <c r="DJ179" s="76">
        <v>75</v>
      </c>
      <c r="DK179" s="115">
        <f ca="1">INDIRECT(ADDRESS(11+(MATCH(RIGHT(Table18[[#This Row],[spawner_sku]],LEN(Table18[[#This Row],[spawner_sku]])-FIND("/",Table18[[#This Row],[spawner_sku]])),Table1[Entity Prefab],0)),10,1,1,"Entities"))</f>
        <v>75</v>
      </c>
      <c r="DL179" s="115">
        <f ca="1">ROUND((Table18[[#This Row],[XP]]*Table18[[#This Row],[entity_spawned (AVG)]])*(Table18[[#This Row],[activating_chance]]/100),0)</f>
        <v>56</v>
      </c>
      <c r="DM179" t="s">
        <v>343</v>
      </c>
      <c r="DO179" t="s">
        <v>657</v>
      </c>
      <c r="DP179">
        <v>1</v>
      </c>
      <c r="DQ179" s="76">
        <v>120</v>
      </c>
      <c r="DR179" s="76">
        <v>100</v>
      </c>
      <c r="DS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79">
        <f ca="1">ROUND((Table1820[[#This Row],[XP]]*Table1820[[#This Row],[entity_spawned (AVG)]])*(Table1820[[#This Row],[activating_chance]]/100),0)</f>
        <v>75</v>
      </c>
      <c r="DU179" t="s">
        <v>343</v>
      </c>
    </row>
    <row r="180" spans="2:125" x14ac:dyDescent="0.25">
      <c r="B180" s="74" t="s">
        <v>230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6">
        <v>1</v>
      </c>
      <c r="J180" s="76">
        <v>3</v>
      </c>
      <c r="K180" s="73" t="b">
        <v>0</v>
      </c>
      <c r="M180" t="s">
        <v>385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6">
        <v>2</v>
      </c>
      <c r="U180" s="76">
        <v>2</v>
      </c>
      <c r="V180" t="b">
        <v>0</v>
      </c>
      <c r="AI180" t="s">
        <v>234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257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397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229</v>
      </c>
      <c r="BQ180">
        <v>9</v>
      </c>
      <c r="BR180">
        <v>160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80" s="76">
        <f ca="1">ROUND((Table61011[[#This Row],[XP]]*Table61011[[#This Row],[entity_spawned (AVG)]])*(Table61011[[#This Row],[activating_chance]]/100),0)</f>
        <v>225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0" s="73">
        <v>8</v>
      </c>
      <c r="BX180" s="73">
        <v>10</v>
      </c>
      <c r="BY180" s="73" t="b">
        <v>1</v>
      </c>
      <c r="CA180" t="s">
        <v>446</v>
      </c>
      <c r="CB180">
        <v>1</v>
      </c>
      <c r="CC180" s="76">
        <v>200</v>
      </c>
      <c r="CD180">
        <v>100</v>
      </c>
      <c r="CE180">
        <f ca="1">INDIRECT(ADDRESS(11+(MATCH(RIGHT(Table11[[#This Row],[spawner_sku]],LEN(Table11[[#This Row],[spawner_sku]])-FIND("/",Table11[[#This Row],[spawner_sku]])),Table1[Entity Prefab],0)),10,1,1,"Entities"))</f>
        <v>25</v>
      </c>
      <c r="CF180">
        <f ca="1">ROUND((Table11[[#This Row],[XP]]*Table11[[#This Row],[entity_spawned (AVG)]])*(Table11[[#This Row],[activating_chance]]/100),0)</f>
        <v>25</v>
      </c>
      <c r="CG180" s="73" t="s">
        <v>344</v>
      </c>
      <c r="CI180" t="s">
        <v>397</v>
      </c>
      <c r="CJ180">
        <v>1</v>
      </c>
      <c r="CK180" s="76">
        <v>120</v>
      </c>
      <c r="CL180" s="76">
        <v>100</v>
      </c>
      <c r="CM180">
        <f ca="1">INDIRECT(ADDRESS(11+(MATCH(RIGHT(Table12[[#This Row],[spawner_sku]],LEN(Table12[[#This Row],[spawner_sku]])-FIND("/",Table12[[#This Row],[spawner_sku]])),Table1[Entity Prefab],0)),10,1,1,"Entities"))</f>
        <v>25</v>
      </c>
      <c r="CN180">
        <f ca="1">ROUND((Table12[[#This Row],[XP]]*Table12[[#This Row],[entity_spawned (AVG)]])*(Table12[[#This Row],[activating_chance]]/100),0)</f>
        <v>25</v>
      </c>
      <c r="CO180" s="73" t="s">
        <v>343</v>
      </c>
      <c r="CQ180" t="s">
        <v>255</v>
      </c>
      <c r="CR180">
        <v>1</v>
      </c>
      <c r="CS180" s="76">
        <v>170</v>
      </c>
      <c r="CT180" s="76">
        <v>100</v>
      </c>
      <c r="CU180">
        <f ca="1">INDIRECT(ADDRESS(11+(MATCH(RIGHT(Table13[[#This Row],[spawner_sku]],LEN(Table13[[#This Row],[spawner_sku]])-FIND("/",Table13[[#This Row],[spawner_sku]])),Table1[Entity Prefab],0)),10,1,1,"Entities"))</f>
        <v>70</v>
      </c>
      <c r="CV180">
        <f ca="1">ROUND((Table13[[#This Row],[XP]]*Table13[[#This Row],[entity_spawned (AVG)]])*(Table13[[#This Row],[activating_chance]]/100),0)</f>
        <v>70</v>
      </c>
      <c r="CW180" s="73" t="s">
        <v>344</v>
      </c>
      <c r="CY180" t="s">
        <v>446</v>
      </c>
      <c r="CZ180">
        <v>1</v>
      </c>
      <c r="DA180" s="76">
        <v>200</v>
      </c>
      <c r="DB180" s="76">
        <v>100</v>
      </c>
      <c r="DC180">
        <f ca="1">INDIRECT(ADDRESS(11+(MATCH(RIGHT(Table14[[#This Row],[spawner_sku]],LEN(Table14[[#This Row],[spawner_sku]])-FIND("/",Table14[[#This Row],[spawner_sku]])),Table1[Entity Prefab],0)),10,1,1,"Entities"))</f>
        <v>25</v>
      </c>
      <c r="DD180">
        <f ca="1">ROUND((Table14[[#This Row],[XP]]*Table14[[#This Row],[entity_spawned (AVG)]])*(Table14[[#This Row],[activating_chance]]/100),0)</f>
        <v>25</v>
      </c>
      <c r="DE180" s="73" t="s">
        <v>344</v>
      </c>
      <c r="DG180" t="s">
        <v>247</v>
      </c>
      <c r="DH180">
        <v>1</v>
      </c>
      <c r="DI180" s="76">
        <v>500</v>
      </c>
      <c r="DJ180" s="76">
        <v>100</v>
      </c>
      <c r="DK180" s="115">
        <f ca="1">INDIRECT(ADDRESS(11+(MATCH(RIGHT(Table18[[#This Row],[spawner_sku]],LEN(Table18[[#This Row],[spawner_sku]])-FIND("/",Table18[[#This Row],[spawner_sku]])),Table1[Entity Prefab],0)),10,1,1,"Entities"))</f>
        <v>75</v>
      </c>
      <c r="DL180" s="115">
        <f ca="1">ROUND((Table18[[#This Row],[XP]]*Table18[[#This Row],[entity_spawned (AVG)]])*(Table18[[#This Row],[activating_chance]]/100),0)</f>
        <v>75</v>
      </c>
      <c r="DM180" t="s">
        <v>343</v>
      </c>
      <c r="DO180" t="s">
        <v>657</v>
      </c>
      <c r="DP180">
        <v>1</v>
      </c>
      <c r="DQ180" s="76">
        <v>120</v>
      </c>
      <c r="DR180" s="76">
        <v>100</v>
      </c>
      <c r="DS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80">
        <f ca="1">ROUND((Table1820[[#This Row],[XP]]*Table1820[[#This Row],[entity_spawned (AVG)]])*(Table1820[[#This Row],[activating_chance]]/100),0)</f>
        <v>75</v>
      </c>
      <c r="DU180" t="s">
        <v>343</v>
      </c>
    </row>
    <row r="181" spans="2:125" x14ac:dyDescent="0.25">
      <c r="B181" s="74" t="s">
        <v>230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6">
        <v>1</v>
      </c>
      <c r="J181" s="76">
        <v>1</v>
      </c>
      <c r="K181" s="73" t="b">
        <v>0</v>
      </c>
      <c r="M181" t="s">
        <v>385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6">
        <v>2</v>
      </c>
      <c r="U181" s="76">
        <v>2</v>
      </c>
      <c r="V181" t="b">
        <v>0</v>
      </c>
      <c r="AI181" t="s">
        <v>234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257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397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258</v>
      </c>
      <c r="BQ181">
        <v>1</v>
      </c>
      <c r="BR181">
        <v>240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81" s="76">
        <f ca="1">ROUND((Table61011[[#This Row],[XP]]*Table61011[[#This Row],[entity_spawned (AVG)]])*(Table61011[[#This Row],[activating_chance]]/100),0)</f>
        <v>50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1" s="73">
        <v>1</v>
      </c>
      <c r="BX181" s="73">
        <v>1</v>
      </c>
      <c r="BY181" s="73" t="b">
        <v>0</v>
      </c>
      <c r="CA181" t="s">
        <v>446</v>
      </c>
      <c r="CB181">
        <v>2</v>
      </c>
      <c r="CC181" s="76">
        <v>200</v>
      </c>
      <c r="CD181">
        <v>30</v>
      </c>
      <c r="CE181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15</v>
      </c>
      <c r="CG181" s="73" t="s">
        <v>344</v>
      </c>
      <c r="CI181" t="s">
        <v>397</v>
      </c>
      <c r="CJ181">
        <v>2</v>
      </c>
      <c r="CK181" s="76">
        <v>120</v>
      </c>
      <c r="CL181" s="76">
        <v>100</v>
      </c>
      <c r="CM181">
        <f ca="1">INDIRECT(ADDRESS(11+(MATCH(RIGHT(Table12[[#This Row],[spawner_sku]],LEN(Table12[[#This Row],[spawner_sku]])-FIND("/",Table12[[#This Row],[spawner_sku]])),Table1[Entity Prefab],0)),10,1,1,"Entities"))</f>
        <v>25</v>
      </c>
      <c r="CN181">
        <f ca="1">ROUND((Table12[[#This Row],[XP]]*Table12[[#This Row],[entity_spawned (AVG)]])*(Table12[[#This Row],[activating_chance]]/100),0)</f>
        <v>50</v>
      </c>
      <c r="CO181" s="73" t="s">
        <v>343</v>
      </c>
      <c r="CQ181" t="s">
        <v>255</v>
      </c>
      <c r="CR181">
        <v>1</v>
      </c>
      <c r="CS181" s="76">
        <v>170</v>
      </c>
      <c r="CT181" s="76">
        <v>100</v>
      </c>
      <c r="CU181">
        <f ca="1">INDIRECT(ADDRESS(11+(MATCH(RIGHT(Table13[[#This Row],[spawner_sku]],LEN(Table13[[#This Row],[spawner_sku]])-FIND("/",Table13[[#This Row],[spawner_sku]])),Table1[Entity Prefab],0)),10,1,1,"Entities"))</f>
        <v>70</v>
      </c>
      <c r="CV181">
        <f ca="1">ROUND((Table13[[#This Row],[XP]]*Table13[[#This Row],[entity_spawned (AVG)]])*(Table13[[#This Row],[activating_chance]]/100),0)</f>
        <v>70</v>
      </c>
      <c r="CW181" s="73" t="s">
        <v>344</v>
      </c>
      <c r="CY181" t="s">
        <v>446</v>
      </c>
      <c r="CZ181">
        <v>1</v>
      </c>
      <c r="DA181" s="76">
        <v>200</v>
      </c>
      <c r="DB181" s="76">
        <v>100</v>
      </c>
      <c r="DC181">
        <f ca="1">INDIRECT(ADDRESS(11+(MATCH(RIGHT(Table14[[#This Row],[spawner_sku]],LEN(Table14[[#This Row],[spawner_sku]])-FIND("/",Table14[[#This Row],[spawner_sku]])),Table1[Entity Prefab],0)),10,1,1,"Entities"))</f>
        <v>25</v>
      </c>
      <c r="DD181">
        <f ca="1">ROUND((Table14[[#This Row],[XP]]*Table14[[#This Row],[entity_spawned (AVG)]])*(Table14[[#This Row],[activating_chance]]/100),0)</f>
        <v>25</v>
      </c>
      <c r="DE181" s="73" t="s">
        <v>344</v>
      </c>
      <c r="DG181" t="s">
        <v>247</v>
      </c>
      <c r="DH181">
        <v>1</v>
      </c>
      <c r="DI181" s="76">
        <v>500</v>
      </c>
      <c r="DJ181" s="76">
        <v>75</v>
      </c>
      <c r="DK181" s="115">
        <f ca="1">INDIRECT(ADDRESS(11+(MATCH(RIGHT(Table18[[#This Row],[spawner_sku]],LEN(Table18[[#This Row],[spawner_sku]])-FIND("/",Table18[[#This Row],[spawner_sku]])),Table1[Entity Prefab],0)),10,1,1,"Entities"))</f>
        <v>75</v>
      </c>
      <c r="DL181" s="115">
        <f ca="1">ROUND((Table18[[#This Row],[XP]]*Table18[[#This Row],[entity_spawned (AVG)]])*(Table18[[#This Row],[activating_chance]]/100),0)</f>
        <v>56</v>
      </c>
      <c r="DM181" t="s">
        <v>343</v>
      </c>
      <c r="DO181" t="s">
        <v>657</v>
      </c>
      <c r="DP181">
        <v>1</v>
      </c>
      <c r="DQ181" s="76">
        <v>120</v>
      </c>
      <c r="DR181" s="76">
        <v>100</v>
      </c>
      <c r="DS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81">
        <f ca="1">ROUND((Table1820[[#This Row],[XP]]*Table1820[[#This Row],[entity_spawned (AVG)]])*(Table1820[[#This Row],[activating_chance]]/100),0)</f>
        <v>75</v>
      </c>
      <c r="DU181" t="s">
        <v>343</v>
      </c>
    </row>
    <row r="182" spans="2:125" x14ac:dyDescent="0.25">
      <c r="B182" s="74" t="s">
        <v>230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6">
        <v>1</v>
      </c>
      <c r="J182" s="76">
        <v>3</v>
      </c>
      <c r="K182" s="73" t="b">
        <v>0</v>
      </c>
      <c r="M182" t="s">
        <v>385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6">
        <v>3</v>
      </c>
      <c r="U182" s="76">
        <v>3</v>
      </c>
      <c r="V182" t="b">
        <v>0</v>
      </c>
      <c r="AI182" t="s">
        <v>403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257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397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233</v>
      </c>
      <c r="BQ182">
        <v>1</v>
      </c>
      <c r="BR182">
        <v>250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82" s="76">
        <f ca="1">ROUND((Table61011[[#This Row],[XP]]*Table61011[[#This Row],[entity_spawned (AVG)]])*(Table61011[[#This Row],[activating_chance]]/100),0)</f>
        <v>95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446</v>
      </c>
      <c r="CB182">
        <v>1</v>
      </c>
      <c r="CC182" s="76">
        <v>200</v>
      </c>
      <c r="CD182">
        <v>100</v>
      </c>
      <c r="CE182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25</v>
      </c>
      <c r="CG182" s="73" t="s">
        <v>344</v>
      </c>
      <c r="CI182" t="s">
        <v>397</v>
      </c>
      <c r="CJ182">
        <v>1</v>
      </c>
      <c r="CK182" s="76">
        <v>120</v>
      </c>
      <c r="CL182" s="76">
        <v>80</v>
      </c>
      <c r="CM182">
        <f ca="1">INDIRECT(ADDRESS(11+(MATCH(RIGHT(Table12[[#This Row],[spawner_sku]],LEN(Table12[[#This Row],[spawner_sku]])-FIND("/",Table12[[#This Row],[spawner_sku]])),Table1[Entity Prefab],0)),10,1,1,"Entities"))</f>
        <v>25</v>
      </c>
      <c r="CN182">
        <f ca="1">ROUND((Table12[[#This Row],[XP]]*Table12[[#This Row],[entity_spawned (AVG)]])*(Table12[[#This Row],[activating_chance]]/100),0)</f>
        <v>20</v>
      </c>
      <c r="CO182" s="73" t="s">
        <v>343</v>
      </c>
      <c r="CQ182" t="s">
        <v>255</v>
      </c>
      <c r="CR182">
        <v>1</v>
      </c>
      <c r="CS182" s="76">
        <v>170</v>
      </c>
      <c r="CT182" s="76">
        <v>100</v>
      </c>
      <c r="CU182">
        <f ca="1">INDIRECT(ADDRESS(11+(MATCH(RIGHT(Table13[[#This Row],[spawner_sku]],LEN(Table13[[#This Row],[spawner_sku]])-FIND("/",Table13[[#This Row],[spawner_sku]])),Table1[Entity Prefab],0)),10,1,1,"Entities"))</f>
        <v>70</v>
      </c>
      <c r="CV182">
        <f ca="1">ROUND((Table13[[#This Row],[XP]]*Table13[[#This Row],[entity_spawned (AVG)]])*(Table13[[#This Row],[activating_chance]]/100),0)</f>
        <v>70</v>
      </c>
      <c r="CW182" s="73" t="s">
        <v>344</v>
      </c>
      <c r="CY182" t="s">
        <v>446</v>
      </c>
      <c r="CZ182">
        <v>1</v>
      </c>
      <c r="DA182" s="76">
        <v>200</v>
      </c>
      <c r="DB182" s="76">
        <v>100</v>
      </c>
      <c r="DC182">
        <f ca="1">INDIRECT(ADDRESS(11+(MATCH(RIGHT(Table14[[#This Row],[spawner_sku]],LEN(Table14[[#This Row],[spawner_sku]])-FIND("/",Table14[[#This Row],[spawner_sku]])),Table1[Entity Prefab],0)),10,1,1,"Entities"))</f>
        <v>25</v>
      </c>
      <c r="DD182">
        <f ca="1">ROUND((Table14[[#This Row],[XP]]*Table14[[#This Row],[entity_spawned (AVG)]])*(Table14[[#This Row],[activating_chance]]/100),0)</f>
        <v>25</v>
      </c>
      <c r="DE182" s="73" t="s">
        <v>344</v>
      </c>
      <c r="DG182" t="s">
        <v>247</v>
      </c>
      <c r="DH182">
        <v>1</v>
      </c>
      <c r="DI182" s="76">
        <v>500</v>
      </c>
      <c r="DJ182" s="76">
        <v>100</v>
      </c>
      <c r="DK182" s="115">
        <f ca="1">INDIRECT(ADDRESS(11+(MATCH(RIGHT(Table18[[#This Row],[spawner_sku]],LEN(Table18[[#This Row],[spawner_sku]])-FIND("/",Table18[[#This Row],[spawner_sku]])),Table1[Entity Prefab],0)),10,1,1,"Entities"))</f>
        <v>75</v>
      </c>
      <c r="DL182" s="115">
        <f ca="1">ROUND((Table18[[#This Row],[XP]]*Table18[[#This Row],[entity_spawned (AVG)]])*(Table18[[#This Row],[activating_chance]]/100),0)</f>
        <v>75</v>
      </c>
      <c r="DM182" t="s">
        <v>343</v>
      </c>
      <c r="DO182" t="s">
        <v>657</v>
      </c>
      <c r="DP182">
        <v>1</v>
      </c>
      <c r="DQ182" s="76">
        <v>120</v>
      </c>
      <c r="DR182" s="76">
        <v>80</v>
      </c>
      <c r="DS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82">
        <f ca="1">ROUND((Table1820[[#This Row],[XP]]*Table1820[[#This Row],[entity_spawned (AVG)]])*(Table1820[[#This Row],[activating_chance]]/100),0)</f>
        <v>60</v>
      </c>
      <c r="DU182" t="s">
        <v>343</v>
      </c>
    </row>
    <row r="183" spans="2:125" x14ac:dyDescent="0.25">
      <c r="B183" s="74" t="s">
        <v>230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6">
        <v>1</v>
      </c>
      <c r="J183" s="76">
        <v>1</v>
      </c>
      <c r="K183" s="73" t="b">
        <v>0</v>
      </c>
      <c r="M183" t="s">
        <v>385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6">
        <v>3</v>
      </c>
      <c r="U183" s="76">
        <v>3</v>
      </c>
      <c r="V183" t="b">
        <v>0</v>
      </c>
      <c r="AI183" t="s">
        <v>403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257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397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229</v>
      </c>
      <c r="BQ183">
        <v>3</v>
      </c>
      <c r="BR183">
        <v>210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83" s="76">
        <f ca="1">ROUND((Table61011[[#This Row],[XP]]*Table61011[[#This Row],[entity_spawned (AVG)]])*(Table61011[[#This Row],[activating_chance]]/100),0)</f>
        <v>75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3" s="73">
        <v>3</v>
      </c>
      <c r="BX183" s="73">
        <v>4</v>
      </c>
      <c r="BY183" s="73" t="b">
        <v>0</v>
      </c>
      <c r="CA183" t="s">
        <v>446</v>
      </c>
      <c r="CB183">
        <v>1</v>
      </c>
      <c r="CC183" s="76">
        <v>200</v>
      </c>
      <c r="CD183">
        <v>100</v>
      </c>
      <c r="CE183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73" t="s">
        <v>344</v>
      </c>
      <c r="CI183" t="s">
        <v>397</v>
      </c>
      <c r="CJ183">
        <v>1</v>
      </c>
      <c r="CK183" s="76">
        <v>120</v>
      </c>
      <c r="CL183" s="76">
        <v>80</v>
      </c>
      <c r="CM183">
        <f ca="1">INDIRECT(ADDRESS(11+(MATCH(RIGHT(Table12[[#This Row],[spawner_sku]],LEN(Table12[[#This Row],[spawner_sku]])-FIND("/",Table12[[#This Row],[spawner_sku]])),Table1[Entity Prefab],0)),10,1,1,"Entities"))</f>
        <v>25</v>
      </c>
      <c r="CN183">
        <f ca="1">ROUND((Table12[[#This Row],[XP]]*Table12[[#This Row],[entity_spawned (AVG)]])*(Table12[[#This Row],[activating_chance]]/100),0)</f>
        <v>20</v>
      </c>
      <c r="CO183" s="73" t="s">
        <v>343</v>
      </c>
      <c r="CQ183" t="s">
        <v>255</v>
      </c>
      <c r="CR183">
        <v>1</v>
      </c>
      <c r="CS183" s="76">
        <v>170</v>
      </c>
      <c r="CT183" s="76">
        <v>100</v>
      </c>
      <c r="CU183">
        <f ca="1">INDIRECT(ADDRESS(11+(MATCH(RIGHT(Table13[[#This Row],[spawner_sku]],LEN(Table13[[#This Row],[spawner_sku]])-FIND("/",Table13[[#This Row],[spawner_sku]])),Table1[Entity Prefab],0)),10,1,1,"Entities"))</f>
        <v>70</v>
      </c>
      <c r="CV183">
        <f ca="1">ROUND((Table13[[#This Row],[XP]]*Table13[[#This Row],[entity_spawned (AVG)]])*(Table13[[#This Row],[activating_chance]]/100),0)</f>
        <v>70</v>
      </c>
      <c r="CW183" s="73" t="s">
        <v>344</v>
      </c>
      <c r="CY183" t="s">
        <v>446</v>
      </c>
      <c r="CZ183">
        <v>1</v>
      </c>
      <c r="DA183" s="76">
        <v>200</v>
      </c>
      <c r="DB183" s="76">
        <v>30</v>
      </c>
      <c r="DC183">
        <f ca="1">INDIRECT(ADDRESS(11+(MATCH(RIGHT(Table14[[#This Row],[spawner_sku]],LEN(Table14[[#This Row],[spawner_sku]])-FIND("/",Table14[[#This Row],[spawner_sku]])),Table1[Entity Prefab],0)),10,1,1,"Entities"))</f>
        <v>25</v>
      </c>
      <c r="DD183">
        <f ca="1">ROUND((Table14[[#This Row],[XP]]*Table14[[#This Row],[entity_spawned (AVG)]])*(Table14[[#This Row],[activating_chance]]/100),0)</f>
        <v>8</v>
      </c>
      <c r="DE183" s="73" t="s">
        <v>344</v>
      </c>
      <c r="DG183" t="s">
        <v>247</v>
      </c>
      <c r="DH183">
        <v>1</v>
      </c>
      <c r="DI183" s="76">
        <v>500</v>
      </c>
      <c r="DJ183" s="76">
        <v>100</v>
      </c>
      <c r="DK183" s="115">
        <f ca="1">INDIRECT(ADDRESS(11+(MATCH(RIGHT(Table18[[#This Row],[spawner_sku]],LEN(Table18[[#This Row],[spawner_sku]])-FIND("/",Table18[[#This Row],[spawner_sku]])),Table1[Entity Prefab],0)),10,1,1,"Entities"))</f>
        <v>75</v>
      </c>
      <c r="DL183" s="115">
        <f ca="1">ROUND((Table18[[#This Row],[XP]]*Table18[[#This Row],[entity_spawned (AVG)]])*(Table18[[#This Row],[activating_chance]]/100),0)</f>
        <v>75</v>
      </c>
      <c r="DM183" t="s">
        <v>343</v>
      </c>
      <c r="DO183" t="s">
        <v>657</v>
      </c>
      <c r="DP183">
        <v>1</v>
      </c>
      <c r="DQ183" s="76">
        <v>120</v>
      </c>
      <c r="DR183" s="76">
        <v>100</v>
      </c>
      <c r="DS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83">
        <f ca="1">ROUND((Table1820[[#This Row],[XP]]*Table1820[[#This Row],[entity_spawned (AVG)]])*(Table1820[[#This Row],[activating_chance]]/100),0)</f>
        <v>75</v>
      </c>
      <c r="DU183" t="s">
        <v>343</v>
      </c>
    </row>
    <row r="184" spans="2:125" x14ac:dyDescent="0.25">
      <c r="B184" s="74" t="s">
        <v>230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6">
        <v>2</v>
      </c>
      <c r="J184" s="76">
        <v>4</v>
      </c>
      <c r="K184" s="73" t="b">
        <v>0</v>
      </c>
      <c r="M184" t="s">
        <v>385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6">
        <v>2</v>
      </c>
      <c r="U184" s="76">
        <v>2</v>
      </c>
      <c r="V184" t="b">
        <v>0</v>
      </c>
      <c r="AI184" t="s">
        <v>403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257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397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233</v>
      </c>
      <c r="BQ184">
        <v>1</v>
      </c>
      <c r="BR184">
        <v>250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84" s="76">
        <f ca="1">ROUND((Table61011[[#This Row],[XP]]*Table61011[[#This Row],[entity_spawned (AVG)]])*(Table61011[[#This Row],[activating_chance]]/100),0)</f>
        <v>95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446</v>
      </c>
      <c r="CB184">
        <v>1</v>
      </c>
      <c r="CC184" s="76">
        <v>200</v>
      </c>
      <c r="CD184">
        <v>30</v>
      </c>
      <c r="CE184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8</v>
      </c>
      <c r="CG184" s="73" t="s">
        <v>344</v>
      </c>
      <c r="CI184" t="s">
        <v>397</v>
      </c>
      <c r="CJ184">
        <v>1</v>
      </c>
      <c r="CK184" s="76">
        <v>120</v>
      </c>
      <c r="CL184" s="76">
        <v>100</v>
      </c>
      <c r="CM184">
        <f ca="1">INDIRECT(ADDRESS(11+(MATCH(RIGHT(Table12[[#This Row],[spawner_sku]],LEN(Table12[[#This Row],[spawner_sku]])-FIND("/",Table12[[#This Row],[spawner_sku]])),Table1[Entity Prefab],0)),10,1,1,"Entities"))</f>
        <v>25</v>
      </c>
      <c r="CN184">
        <f ca="1">ROUND((Table12[[#This Row],[XP]]*Table12[[#This Row],[entity_spawned (AVG)]])*(Table12[[#This Row],[activating_chance]]/100),0)</f>
        <v>25</v>
      </c>
      <c r="CO184" s="73" t="s">
        <v>343</v>
      </c>
      <c r="CQ184" t="s">
        <v>255</v>
      </c>
      <c r="CR184">
        <v>1</v>
      </c>
      <c r="CS184" s="76">
        <v>170</v>
      </c>
      <c r="CT184" s="76">
        <v>100</v>
      </c>
      <c r="CU184">
        <f ca="1">INDIRECT(ADDRESS(11+(MATCH(RIGHT(Table13[[#This Row],[spawner_sku]],LEN(Table13[[#This Row],[spawner_sku]])-FIND("/",Table13[[#This Row],[spawner_sku]])),Table1[Entity Prefab],0)),10,1,1,"Entities"))</f>
        <v>70</v>
      </c>
      <c r="CV184">
        <f ca="1">ROUND((Table13[[#This Row],[XP]]*Table13[[#This Row],[entity_spawned (AVG)]])*(Table13[[#This Row],[activating_chance]]/100),0)</f>
        <v>70</v>
      </c>
      <c r="CW184" s="73" t="s">
        <v>344</v>
      </c>
      <c r="CY184" t="s">
        <v>446</v>
      </c>
      <c r="CZ184">
        <v>1</v>
      </c>
      <c r="DA184" s="76">
        <v>200</v>
      </c>
      <c r="DB184" s="76">
        <v>100</v>
      </c>
      <c r="DC184">
        <f ca="1">INDIRECT(ADDRESS(11+(MATCH(RIGHT(Table14[[#This Row],[spawner_sku]],LEN(Table14[[#This Row],[spawner_sku]])-FIND("/",Table14[[#This Row],[spawner_sku]])),Table1[Entity Prefab],0)),10,1,1,"Entities"))</f>
        <v>25</v>
      </c>
      <c r="DD184">
        <f ca="1">ROUND((Table14[[#This Row],[XP]]*Table14[[#This Row],[entity_spawned (AVG)]])*(Table14[[#This Row],[activating_chance]]/100),0)</f>
        <v>25</v>
      </c>
      <c r="DE184" s="73" t="s">
        <v>344</v>
      </c>
      <c r="DG184" t="s">
        <v>247</v>
      </c>
      <c r="DH184">
        <v>1</v>
      </c>
      <c r="DI184" s="76">
        <v>500</v>
      </c>
      <c r="DJ184" s="76">
        <v>75</v>
      </c>
      <c r="DK184" s="115">
        <f ca="1">INDIRECT(ADDRESS(11+(MATCH(RIGHT(Table18[[#This Row],[spawner_sku]],LEN(Table18[[#This Row],[spawner_sku]])-FIND("/",Table18[[#This Row],[spawner_sku]])),Table1[Entity Prefab],0)),10,1,1,"Entities"))</f>
        <v>75</v>
      </c>
      <c r="DL184" s="115">
        <f ca="1">ROUND((Table18[[#This Row],[XP]]*Table18[[#This Row],[entity_spawned (AVG)]])*(Table18[[#This Row],[activating_chance]]/100),0)</f>
        <v>56</v>
      </c>
      <c r="DM184" t="s">
        <v>343</v>
      </c>
      <c r="DO184" t="s">
        <v>657</v>
      </c>
      <c r="DP184">
        <v>1</v>
      </c>
      <c r="DQ184" s="76">
        <v>120</v>
      </c>
      <c r="DR184" s="76">
        <v>80</v>
      </c>
      <c r="DS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84">
        <f ca="1">ROUND((Table1820[[#This Row],[XP]]*Table1820[[#This Row],[entity_spawned (AVG)]])*(Table1820[[#This Row],[activating_chance]]/100),0)</f>
        <v>60</v>
      </c>
      <c r="DU184" t="s">
        <v>343</v>
      </c>
    </row>
    <row r="185" spans="2:125" x14ac:dyDescent="0.25">
      <c r="B185" s="74" t="s">
        <v>230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6">
        <v>2</v>
      </c>
      <c r="J185" s="76">
        <v>4</v>
      </c>
      <c r="K185" s="73" t="b">
        <v>0</v>
      </c>
      <c r="M185" t="s">
        <v>385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6">
        <v>5</v>
      </c>
      <c r="U185" s="76">
        <v>5</v>
      </c>
      <c r="V185" t="b">
        <v>1</v>
      </c>
      <c r="AI185" t="s">
        <v>403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257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397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608</v>
      </c>
      <c r="BQ185">
        <v>1</v>
      </c>
      <c r="BR185">
        <v>5000</v>
      </c>
      <c r="BS185">
        <v>30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85" s="76">
        <f ca="1">ROUND((Table61011[[#This Row],[XP]]*Table61011[[#This Row],[entity_spawned (AVG)]])*(Table61011[[#This Row],[activating_chance]]/100),0)</f>
        <v>23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5" s="73">
        <v>1</v>
      </c>
      <c r="BX185" s="73">
        <v>1</v>
      </c>
      <c r="BY185" s="73" t="b">
        <v>0</v>
      </c>
      <c r="CA185" t="s">
        <v>446</v>
      </c>
      <c r="CB185">
        <v>1</v>
      </c>
      <c r="CC185" s="76">
        <v>200</v>
      </c>
      <c r="CD185">
        <v>100</v>
      </c>
      <c r="CE18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25</v>
      </c>
      <c r="CG185" s="73" t="s">
        <v>344</v>
      </c>
      <c r="CI185" t="s">
        <v>397</v>
      </c>
      <c r="CJ185">
        <v>1</v>
      </c>
      <c r="CK185" s="76">
        <v>120</v>
      </c>
      <c r="CL185" s="76">
        <v>100</v>
      </c>
      <c r="CM185">
        <f ca="1">INDIRECT(ADDRESS(11+(MATCH(RIGHT(Table12[[#This Row],[spawner_sku]],LEN(Table12[[#This Row],[spawner_sku]])-FIND("/",Table12[[#This Row],[spawner_sku]])),Table1[Entity Prefab],0)),10,1,1,"Entities"))</f>
        <v>25</v>
      </c>
      <c r="CN185">
        <f ca="1">ROUND((Table12[[#This Row],[XP]]*Table12[[#This Row],[entity_spawned (AVG)]])*(Table12[[#This Row],[activating_chance]]/100),0)</f>
        <v>25</v>
      </c>
      <c r="CO185" s="73" t="s">
        <v>343</v>
      </c>
      <c r="CQ185" t="s">
        <v>255</v>
      </c>
      <c r="CR185">
        <v>1</v>
      </c>
      <c r="CS185" s="76">
        <v>170</v>
      </c>
      <c r="CT185" s="76">
        <v>100</v>
      </c>
      <c r="CU185">
        <f ca="1">INDIRECT(ADDRESS(11+(MATCH(RIGHT(Table13[[#This Row],[spawner_sku]],LEN(Table13[[#This Row],[spawner_sku]])-FIND("/",Table13[[#This Row],[spawner_sku]])),Table1[Entity Prefab],0)),10,1,1,"Entities"))</f>
        <v>70</v>
      </c>
      <c r="CV185">
        <f ca="1">ROUND((Table13[[#This Row],[XP]]*Table13[[#This Row],[entity_spawned (AVG)]])*(Table13[[#This Row],[activating_chance]]/100),0)</f>
        <v>70</v>
      </c>
      <c r="CW185" s="73" t="s">
        <v>344</v>
      </c>
      <c r="CY185" t="s">
        <v>446</v>
      </c>
      <c r="CZ185">
        <v>1</v>
      </c>
      <c r="DA185" s="76">
        <v>200</v>
      </c>
      <c r="DB185" s="76">
        <v>100</v>
      </c>
      <c r="DC185">
        <f ca="1">INDIRECT(ADDRESS(11+(MATCH(RIGHT(Table14[[#This Row],[spawner_sku]],LEN(Table14[[#This Row],[spawner_sku]])-FIND("/",Table14[[#This Row],[spawner_sku]])),Table1[Entity Prefab],0)),10,1,1,"Entities"))</f>
        <v>25</v>
      </c>
      <c r="DD185">
        <f ca="1">ROUND((Table14[[#This Row],[XP]]*Table14[[#This Row],[entity_spawned (AVG)]])*(Table14[[#This Row],[activating_chance]]/100),0)</f>
        <v>25</v>
      </c>
      <c r="DE185" s="73" t="s">
        <v>344</v>
      </c>
      <c r="DG185" t="s">
        <v>247</v>
      </c>
      <c r="DH185">
        <v>1</v>
      </c>
      <c r="DI185" s="76">
        <v>500</v>
      </c>
      <c r="DJ185" s="76">
        <v>75</v>
      </c>
      <c r="DK185" s="115">
        <f ca="1">INDIRECT(ADDRESS(11+(MATCH(RIGHT(Table18[[#This Row],[spawner_sku]],LEN(Table18[[#This Row],[spawner_sku]])-FIND("/",Table18[[#This Row],[spawner_sku]])),Table1[Entity Prefab],0)),10,1,1,"Entities"))</f>
        <v>75</v>
      </c>
      <c r="DL185" s="115">
        <f ca="1">ROUND((Table18[[#This Row],[XP]]*Table18[[#This Row],[entity_spawned (AVG)]])*(Table18[[#This Row],[activating_chance]]/100),0)</f>
        <v>56</v>
      </c>
      <c r="DM185" t="s">
        <v>343</v>
      </c>
      <c r="DO185" t="s">
        <v>657</v>
      </c>
      <c r="DP185">
        <v>1</v>
      </c>
      <c r="DQ185" s="76">
        <v>120</v>
      </c>
      <c r="DR185" s="76">
        <v>100</v>
      </c>
      <c r="DS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85">
        <f ca="1">ROUND((Table1820[[#This Row],[XP]]*Table1820[[#This Row],[entity_spawned (AVG)]])*(Table1820[[#This Row],[activating_chance]]/100),0)</f>
        <v>75</v>
      </c>
      <c r="DU185" t="s">
        <v>343</v>
      </c>
    </row>
    <row r="186" spans="2:125" x14ac:dyDescent="0.25">
      <c r="B186" s="74" t="s">
        <v>230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6">
        <v>1</v>
      </c>
      <c r="J186" s="76">
        <v>2</v>
      </c>
      <c r="K186" s="73" t="b">
        <v>0</v>
      </c>
      <c r="M186" t="s">
        <v>385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6">
        <v>3</v>
      </c>
      <c r="U186" s="76">
        <v>3</v>
      </c>
      <c r="V186" t="b">
        <v>0</v>
      </c>
      <c r="AI186" t="s">
        <v>403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257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452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396</v>
      </c>
      <c r="BQ186">
        <v>3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86" s="76">
        <f ca="1">ROUND((Table61011[[#This Row],[XP]]*Table61011[[#This Row],[entity_spawned (AVG)]])*(Table61011[[#This Row],[activating_chance]]/100),0)</f>
        <v>150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6" s="73">
        <v>2</v>
      </c>
      <c r="BX186" s="73">
        <v>4</v>
      </c>
      <c r="BY186" s="73" t="b">
        <v>0</v>
      </c>
      <c r="CA186" t="s">
        <v>446</v>
      </c>
      <c r="CB186">
        <v>1</v>
      </c>
      <c r="CC186" s="76">
        <v>200</v>
      </c>
      <c r="CD186">
        <v>70</v>
      </c>
      <c r="CE186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18</v>
      </c>
      <c r="CG186" s="73" t="s">
        <v>344</v>
      </c>
      <c r="CI186" t="s">
        <v>397</v>
      </c>
      <c r="CJ186">
        <v>1</v>
      </c>
      <c r="CK186" s="76">
        <v>120</v>
      </c>
      <c r="CL186" s="76">
        <v>100</v>
      </c>
      <c r="CM186">
        <f ca="1">INDIRECT(ADDRESS(11+(MATCH(RIGHT(Table12[[#This Row],[spawner_sku]],LEN(Table12[[#This Row],[spawner_sku]])-FIND("/",Table12[[#This Row],[spawner_sku]])),Table1[Entity Prefab],0)),10,1,1,"Entities"))</f>
        <v>25</v>
      </c>
      <c r="CN186">
        <f ca="1">ROUND((Table12[[#This Row],[XP]]*Table12[[#This Row],[entity_spawned (AVG)]])*(Table12[[#This Row],[activating_chance]]/100),0)</f>
        <v>25</v>
      </c>
      <c r="CO186" s="73" t="s">
        <v>343</v>
      </c>
      <c r="CQ186" t="s">
        <v>255</v>
      </c>
      <c r="CR186">
        <v>1</v>
      </c>
      <c r="CS186" s="76">
        <v>170</v>
      </c>
      <c r="CT186" s="76">
        <v>100</v>
      </c>
      <c r="CU186">
        <f ca="1">INDIRECT(ADDRESS(11+(MATCH(RIGHT(Table13[[#This Row],[spawner_sku]],LEN(Table13[[#This Row],[spawner_sku]])-FIND("/",Table13[[#This Row],[spawner_sku]])),Table1[Entity Prefab],0)),10,1,1,"Entities"))</f>
        <v>70</v>
      </c>
      <c r="CV186">
        <f ca="1">ROUND((Table13[[#This Row],[XP]]*Table13[[#This Row],[entity_spawned (AVG)]])*(Table13[[#This Row],[activating_chance]]/100),0)</f>
        <v>70</v>
      </c>
      <c r="CW186" s="73" t="s">
        <v>344</v>
      </c>
      <c r="CY186" t="s">
        <v>446</v>
      </c>
      <c r="CZ186">
        <v>3</v>
      </c>
      <c r="DA186" s="76">
        <v>200</v>
      </c>
      <c r="DB186" s="76">
        <v>100</v>
      </c>
      <c r="DC186">
        <f ca="1">INDIRECT(ADDRESS(11+(MATCH(RIGHT(Table14[[#This Row],[spawner_sku]],LEN(Table14[[#This Row],[spawner_sku]])-FIND("/",Table14[[#This Row],[spawner_sku]])),Table1[Entity Prefab],0)),10,1,1,"Entities"))</f>
        <v>25</v>
      </c>
      <c r="DD186">
        <f ca="1">ROUND((Table14[[#This Row],[XP]]*Table14[[#This Row],[entity_spawned (AVG)]])*(Table14[[#This Row],[activating_chance]]/100),0)</f>
        <v>75</v>
      </c>
      <c r="DE186" s="73" t="s">
        <v>344</v>
      </c>
      <c r="DG186" t="s">
        <v>247</v>
      </c>
      <c r="DH186">
        <v>1</v>
      </c>
      <c r="DI186" s="76">
        <v>500</v>
      </c>
      <c r="DJ186" s="76">
        <v>75</v>
      </c>
      <c r="DK186" s="115">
        <f ca="1">INDIRECT(ADDRESS(11+(MATCH(RIGHT(Table18[[#This Row],[spawner_sku]],LEN(Table18[[#This Row],[spawner_sku]])-FIND("/",Table18[[#This Row],[spawner_sku]])),Table1[Entity Prefab],0)),10,1,1,"Entities"))</f>
        <v>75</v>
      </c>
      <c r="DL186" s="115">
        <f ca="1">ROUND((Table18[[#This Row],[XP]]*Table18[[#This Row],[entity_spawned (AVG)]])*(Table18[[#This Row],[activating_chance]]/100),0)</f>
        <v>56</v>
      </c>
      <c r="DM186" t="s">
        <v>343</v>
      </c>
      <c r="DO186" t="s">
        <v>657</v>
      </c>
      <c r="DP186">
        <v>1</v>
      </c>
      <c r="DQ186" s="76">
        <v>120</v>
      </c>
      <c r="DR186" s="76">
        <v>80</v>
      </c>
      <c r="DS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86">
        <f ca="1">ROUND((Table1820[[#This Row],[XP]]*Table1820[[#This Row],[entity_spawned (AVG)]])*(Table1820[[#This Row],[activating_chance]]/100),0)</f>
        <v>60</v>
      </c>
      <c r="DU186" t="s">
        <v>343</v>
      </c>
    </row>
    <row r="187" spans="2:125" x14ac:dyDescent="0.25">
      <c r="B187" s="74" t="s">
        <v>230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6">
        <v>5</v>
      </c>
      <c r="J187" s="76">
        <v>8</v>
      </c>
      <c r="K187" s="73" t="b">
        <v>1</v>
      </c>
      <c r="M187" t="s">
        <v>385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6">
        <v>1</v>
      </c>
      <c r="U187" s="76">
        <v>1</v>
      </c>
      <c r="V187" t="b">
        <v>0</v>
      </c>
      <c r="AI187" t="s">
        <v>236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257</v>
      </c>
      <c r="AU187">
        <v>1</v>
      </c>
      <c r="AV187">
        <v>150</v>
      </c>
      <c r="AW187">
        <v>30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8</v>
      </c>
      <c r="AZ18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452</v>
      </c>
      <c r="BF187">
        <v>1</v>
      </c>
      <c r="BG187">
        <v>100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248</v>
      </c>
      <c r="BQ187">
        <v>1</v>
      </c>
      <c r="BR187">
        <v>420</v>
      </c>
      <c r="BS187">
        <v>100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187" s="76">
        <f ca="1">ROUND((Table61011[[#This Row],[XP]]*Table61011[[#This Row],[entity_spawned (AVG)]])*(Table61011[[#This Row],[activating_chance]]/100),0)</f>
        <v>83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446</v>
      </c>
      <c r="CB187">
        <v>1</v>
      </c>
      <c r="CC187" s="76">
        <v>200</v>
      </c>
      <c r="CD187">
        <v>30</v>
      </c>
      <c r="CE187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8</v>
      </c>
      <c r="CG187" s="73" t="s">
        <v>344</v>
      </c>
      <c r="CI187" t="s">
        <v>397</v>
      </c>
      <c r="CJ187">
        <v>2</v>
      </c>
      <c r="CK187" s="76">
        <v>120</v>
      </c>
      <c r="CL187" s="76">
        <v>80</v>
      </c>
      <c r="CM187">
        <f ca="1">INDIRECT(ADDRESS(11+(MATCH(RIGHT(Table12[[#This Row],[spawner_sku]],LEN(Table12[[#This Row],[spawner_sku]])-FIND("/",Table12[[#This Row],[spawner_sku]])),Table1[Entity Prefab],0)),10,1,1,"Entities"))</f>
        <v>25</v>
      </c>
      <c r="CN187">
        <f ca="1">ROUND((Table12[[#This Row],[XP]]*Table12[[#This Row],[entity_spawned (AVG)]])*(Table12[[#This Row],[activating_chance]]/100),0)</f>
        <v>40</v>
      </c>
      <c r="CO187" s="73" t="s">
        <v>343</v>
      </c>
      <c r="CQ187" t="s">
        <v>255</v>
      </c>
      <c r="CR187">
        <v>1</v>
      </c>
      <c r="CS187" s="76">
        <v>170</v>
      </c>
      <c r="CT187" s="76">
        <v>100</v>
      </c>
      <c r="CU187">
        <f ca="1">INDIRECT(ADDRESS(11+(MATCH(RIGHT(Table13[[#This Row],[spawner_sku]],LEN(Table13[[#This Row],[spawner_sku]])-FIND("/",Table13[[#This Row],[spawner_sku]])),Table1[Entity Prefab],0)),10,1,1,"Entities"))</f>
        <v>70</v>
      </c>
      <c r="CV187">
        <f ca="1">ROUND((Table13[[#This Row],[XP]]*Table13[[#This Row],[entity_spawned (AVG)]])*(Table13[[#This Row],[activating_chance]]/100),0)</f>
        <v>70</v>
      </c>
      <c r="CW187" s="73" t="s">
        <v>344</v>
      </c>
      <c r="CY187" t="s">
        <v>446</v>
      </c>
      <c r="CZ187">
        <v>4</v>
      </c>
      <c r="DA187" s="76">
        <v>200</v>
      </c>
      <c r="DB187" s="76">
        <v>100</v>
      </c>
      <c r="DC187">
        <f ca="1">INDIRECT(ADDRESS(11+(MATCH(RIGHT(Table14[[#This Row],[spawner_sku]],LEN(Table14[[#This Row],[spawner_sku]])-FIND("/",Table14[[#This Row],[spawner_sku]])),Table1[Entity Prefab],0)),10,1,1,"Entities"))</f>
        <v>25</v>
      </c>
      <c r="DD187">
        <f ca="1">ROUND((Table14[[#This Row],[XP]]*Table14[[#This Row],[entity_spawned (AVG)]])*(Table14[[#This Row],[activating_chance]]/100),0)</f>
        <v>100</v>
      </c>
      <c r="DE187" s="73" t="s">
        <v>344</v>
      </c>
      <c r="DG187" t="s">
        <v>247</v>
      </c>
      <c r="DH187">
        <v>1</v>
      </c>
      <c r="DI187" s="76">
        <v>500</v>
      </c>
      <c r="DJ187" s="76">
        <v>75</v>
      </c>
      <c r="DK187" s="115">
        <f ca="1">INDIRECT(ADDRESS(11+(MATCH(RIGHT(Table18[[#This Row],[spawner_sku]],LEN(Table18[[#This Row],[spawner_sku]])-FIND("/",Table18[[#This Row],[spawner_sku]])),Table1[Entity Prefab],0)),10,1,1,"Entities"))</f>
        <v>75</v>
      </c>
      <c r="DL187" s="115">
        <f ca="1">ROUND((Table18[[#This Row],[XP]]*Table18[[#This Row],[entity_spawned (AVG)]])*(Table18[[#This Row],[activating_chance]]/100),0)</f>
        <v>56</v>
      </c>
      <c r="DM187" t="s">
        <v>343</v>
      </c>
      <c r="DO187" t="s">
        <v>657</v>
      </c>
      <c r="DP187">
        <v>1</v>
      </c>
      <c r="DQ187" s="76">
        <v>120</v>
      </c>
      <c r="DR187" s="76">
        <v>10</v>
      </c>
      <c r="DS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87">
        <f ca="1">ROUND((Table1820[[#This Row],[XP]]*Table1820[[#This Row],[entity_spawned (AVG)]])*(Table1820[[#This Row],[activating_chance]]/100),0)</f>
        <v>8</v>
      </c>
      <c r="DU187" t="s">
        <v>343</v>
      </c>
    </row>
    <row r="188" spans="2:125" x14ac:dyDescent="0.25">
      <c r="B188" s="74" t="s">
        <v>230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6">
        <v>1</v>
      </c>
      <c r="J188" s="76">
        <v>4</v>
      </c>
      <c r="K188" s="73" t="b">
        <v>0</v>
      </c>
      <c r="M188" t="s">
        <v>385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6">
        <v>3</v>
      </c>
      <c r="U188" s="76">
        <v>4</v>
      </c>
      <c r="V188" t="b">
        <v>0</v>
      </c>
      <c r="AI188" t="s">
        <v>236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7336</v>
      </c>
      <c r="AU188">
        <v>1</v>
      </c>
      <c r="AV188">
        <v>120</v>
      </c>
      <c r="AW188">
        <v>80</v>
      </c>
      <c r="AX188" s="76">
        <f ca="1">INDIRECT(ADDRESS(11+(MATCH(RIGHT(Table6[[#This Row],[spawner_sku]],LEN(Table6[[#This Row],[spawner_sku]])-FIND("/",Table6[[#This Row],[spawner_sku]])),Table1[Entity Prefab],0)),10,1,1,"Entities"))</f>
        <v>50</v>
      </c>
      <c r="AY188" s="76">
        <f ca="1">ROUND((Table6[[#This Row],[XP]]*Table6[[#This Row],[entity_spawned (AVG)]])*(Table6[[#This Row],[activating_chance]]/100),0)</f>
        <v>40</v>
      </c>
      <c r="AZ18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643</v>
      </c>
      <c r="BF188">
        <v>1</v>
      </c>
      <c r="BG188">
        <v>150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229</v>
      </c>
      <c r="BQ188">
        <v>1</v>
      </c>
      <c r="BR188">
        <v>110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88" s="76">
        <f ca="1">ROUND((Table61011[[#This Row],[XP]]*Table61011[[#This Row],[entity_spawned (AVG)]])*(Table61011[[#This Row],[activating_chance]]/100),0)</f>
        <v>25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8" s="73">
        <v>1</v>
      </c>
      <c r="BX188" s="73">
        <v>2</v>
      </c>
      <c r="BY188" s="73" t="b">
        <v>0</v>
      </c>
      <c r="CA188" t="s">
        <v>446</v>
      </c>
      <c r="CB188">
        <v>1</v>
      </c>
      <c r="CC188" s="76">
        <v>200</v>
      </c>
      <c r="CD188">
        <v>80</v>
      </c>
      <c r="CE188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73" t="s">
        <v>344</v>
      </c>
      <c r="CI188" t="s">
        <v>492</v>
      </c>
      <c r="CJ188">
        <v>1</v>
      </c>
      <c r="CK188" s="76">
        <v>110</v>
      </c>
      <c r="CL188" s="76">
        <v>100</v>
      </c>
      <c r="CM188">
        <f ca="1">INDIRECT(ADDRESS(11+(MATCH(RIGHT(Table12[[#This Row],[spawner_sku]],LEN(Table12[[#This Row],[spawner_sku]])-FIND("/",Table12[[#This Row],[spawner_sku]])),Table1[Entity Prefab],0)),10,1,1,"Entities"))</f>
        <v>25</v>
      </c>
      <c r="CN188">
        <f ca="1">ROUND((Table12[[#This Row],[XP]]*Table12[[#This Row],[entity_spawned (AVG)]])*(Table12[[#This Row],[activating_chance]]/100),0)</f>
        <v>25</v>
      </c>
      <c r="CO188" s="73" t="s">
        <v>343</v>
      </c>
      <c r="CQ188" t="s">
        <v>384</v>
      </c>
      <c r="CR188">
        <v>1</v>
      </c>
      <c r="CS188" s="76">
        <v>170</v>
      </c>
      <c r="CT188" s="76">
        <v>100</v>
      </c>
      <c r="CU188">
        <f ca="1">INDIRECT(ADDRESS(11+(MATCH(RIGHT(Table13[[#This Row],[spawner_sku]],LEN(Table13[[#This Row],[spawner_sku]])-FIND("/",Table13[[#This Row],[spawner_sku]])),Table1[Entity Prefab],0)),10,1,1,"Entities"))</f>
        <v>28</v>
      </c>
      <c r="CV188">
        <f ca="1">ROUND((Table13[[#This Row],[XP]]*Table13[[#This Row],[entity_spawned (AVG)]])*(Table13[[#This Row],[activating_chance]]/100),0)</f>
        <v>28</v>
      </c>
      <c r="CW188" s="73" t="s">
        <v>344</v>
      </c>
      <c r="CY188" t="s">
        <v>446</v>
      </c>
      <c r="CZ188">
        <v>2</v>
      </c>
      <c r="DA188" s="76">
        <v>200</v>
      </c>
      <c r="DB188" s="76">
        <v>100</v>
      </c>
      <c r="DC188">
        <f ca="1">INDIRECT(ADDRESS(11+(MATCH(RIGHT(Table14[[#This Row],[spawner_sku]],LEN(Table14[[#This Row],[spawner_sku]])-FIND("/",Table14[[#This Row],[spawner_sku]])),Table1[Entity Prefab],0)),10,1,1,"Entities"))</f>
        <v>25</v>
      </c>
      <c r="DD188">
        <f ca="1">ROUND((Table14[[#This Row],[XP]]*Table14[[#This Row],[entity_spawned (AVG)]])*(Table14[[#This Row],[activating_chance]]/100),0)</f>
        <v>50</v>
      </c>
      <c r="DE188" s="73" t="s">
        <v>344</v>
      </c>
      <c r="DG188" t="s">
        <v>491</v>
      </c>
      <c r="DH188">
        <v>1</v>
      </c>
      <c r="DI188" s="76">
        <v>110</v>
      </c>
      <c r="DJ188" s="76">
        <v>100</v>
      </c>
      <c r="DK188" s="115">
        <f ca="1">INDIRECT(ADDRESS(11+(MATCH(RIGHT(Table18[[#This Row],[spawner_sku]],LEN(Table18[[#This Row],[spawner_sku]])-FIND("/",Table18[[#This Row],[spawner_sku]])),Table1[Entity Prefab],0)),10,1,1,"Entities"))</f>
        <v>55</v>
      </c>
      <c r="DL188" s="115">
        <f ca="1">ROUND((Table18[[#This Row],[XP]]*Table18[[#This Row],[entity_spawned (AVG)]])*(Table18[[#This Row],[activating_chance]]/100),0)</f>
        <v>55</v>
      </c>
      <c r="DM188" t="s">
        <v>343</v>
      </c>
      <c r="DO188" t="s">
        <v>446</v>
      </c>
      <c r="DP188">
        <v>1</v>
      </c>
      <c r="DQ188" s="76">
        <v>160</v>
      </c>
      <c r="DR188" s="76">
        <v>100</v>
      </c>
      <c r="DS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188">
        <f ca="1">ROUND((Table1820[[#This Row],[XP]]*Table1820[[#This Row],[entity_spawned (AVG)]])*(Table1820[[#This Row],[activating_chance]]/100),0)</f>
        <v>25</v>
      </c>
      <c r="DU188" t="s">
        <v>344</v>
      </c>
    </row>
    <row r="189" spans="2:125" x14ac:dyDescent="0.25">
      <c r="B189" s="74" t="s">
        <v>230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6">
        <v>2</v>
      </c>
      <c r="J189" s="76">
        <v>3</v>
      </c>
      <c r="K189" s="73" t="b">
        <v>0</v>
      </c>
      <c r="M189" t="s">
        <v>385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6">
        <v>3</v>
      </c>
      <c r="U189" s="76">
        <v>3</v>
      </c>
      <c r="V189" t="b">
        <v>0</v>
      </c>
      <c r="AI189" t="s">
        <v>236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7336</v>
      </c>
      <c r="AU189">
        <v>1</v>
      </c>
      <c r="AV189">
        <v>120</v>
      </c>
      <c r="AW189">
        <v>80</v>
      </c>
      <c r="AX189" s="76">
        <f ca="1">INDIRECT(ADDRESS(11+(MATCH(RIGHT(Table6[[#This Row],[spawner_sku]],LEN(Table6[[#This Row],[spawner_sku]])-FIND("/",Table6[[#This Row],[spawner_sku]])),Table1[Entity Prefab],0)),10,1,1,"Entities"))</f>
        <v>50</v>
      </c>
      <c r="AY189" s="76">
        <f ca="1">ROUND((Table6[[#This Row],[XP]]*Table6[[#This Row],[entity_spawned (AVG)]])*(Table6[[#This Row],[activating_chance]]/100),0)</f>
        <v>40</v>
      </c>
      <c r="AZ18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451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246</v>
      </c>
      <c r="BQ189">
        <v>3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89" s="76">
        <f ca="1">ROUND((Table61011[[#This Row],[XP]]*Table61011[[#This Row],[entity_spawned (AVG)]])*(Table61011[[#This Row],[activating_chance]]/100),0)</f>
        <v>75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9" s="73">
        <v>2</v>
      </c>
      <c r="BX189" s="73">
        <v>4</v>
      </c>
      <c r="BY189" s="73" t="b">
        <v>0</v>
      </c>
      <c r="CA189" t="s">
        <v>446</v>
      </c>
      <c r="CB189">
        <v>3</v>
      </c>
      <c r="CC189" s="76">
        <v>200</v>
      </c>
      <c r="CD189">
        <v>30</v>
      </c>
      <c r="CE189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23</v>
      </c>
      <c r="CG189" s="73" t="s">
        <v>344</v>
      </c>
      <c r="CI189" t="s">
        <v>492</v>
      </c>
      <c r="CJ189">
        <v>1</v>
      </c>
      <c r="CK189" s="76">
        <v>110</v>
      </c>
      <c r="CL189" s="76">
        <v>100</v>
      </c>
      <c r="CM189">
        <f ca="1">INDIRECT(ADDRESS(11+(MATCH(RIGHT(Table12[[#This Row],[spawner_sku]],LEN(Table12[[#This Row],[spawner_sku]])-FIND("/",Table12[[#This Row],[spawner_sku]])),Table1[Entity Prefab],0)),10,1,1,"Entities"))</f>
        <v>25</v>
      </c>
      <c r="CN189">
        <f ca="1">ROUND((Table12[[#This Row],[XP]]*Table12[[#This Row],[entity_spawned (AVG)]])*(Table12[[#This Row],[activating_chance]]/100),0)</f>
        <v>25</v>
      </c>
      <c r="CO189" s="73" t="s">
        <v>343</v>
      </c>
      <c r="CQ189" t="s">
        <v>384</v>
      </c>
      <c r="CR189">
        <v>5</v>
      </c>
      <c r="CS189" s="76">
        <v>170</v>
      </c>
      <c r="CT189" s="76">
        <v>100</v>
      </c>
      <c r="CU189">
        <f ca="1">INDIRECT(ADDRESS(11+(MATCH(RIGHT(Table13[[#This Row],[spawner_sku]],LEN(Table13[[#This Row],[spawner_sku]])-FIND("/",Table13[[#This Row],[spawner_sku]])),Table1[Entity Prefab],0)),10,1,1,"Entities"))</f>
        <v>28</v>
      </c>
      <c r="CV189">
        <f ca="1">ROUND((Table13[[#This Row],[XP]]*Table13[[#This Row],[entity_spawned (AVG)]])*(Table13[[#This Row],[activating_chance]]/100),0)</f>
        <v>140</v>
      </c>
      <c r="CW189" s="73" t="s">
        <v>344</v>
      </c>
      <c r="CY189" t="s">
        <v>446</v>
      </c>
      <c r="CZ189">
        <v>1</v>
      </c>
      <c r="DA189" s="76">
        <v>200</v>
      </c>
      <c r="DB189" s="76">
        <v>100</v>
      </c>
      <c r="DC189">
        <f ca="1">INDIRECT(ADDRESS(11+(MATCH(RIGHT(Table14[[#This Row],[spawner_sku]],LEN(Table14[[#This Row],[spawner_sku]])-FIND("/",Table14[[#This Row],[spawner_sku]])),Table1[Entity Prefab],0)),10,1,1,"Entities"))</f>
        <v>25</v>
      </c>
      <c r="DD189">
        <f ca="1">ROUND((Table14[[#This Row],[XP]]*Table14[[#This Row],[entity_spawned (AVG)]])*(Table14[[#This Row],[activating_chance]]/100),0)</f>
        <v>25</v>
      </c>
      <c r="DE189" s="73" t="s">
        <v>344</v>
      </c>
      <c r="DG189" t="s">
        <v>491</v>
      </c>
      <c r="DH189">
        <v>1</v>
      </c>
      <c r="DI189" s="76">
        <v>110</v>
      </c>
      <c r="DJ189" s="76">
        <v>100</v>
      </c>
      <c r="DK189" s="115">
        <f ca="1">INDIRECT(ADDRESS(11+(MATCH(RIGHT(Table18[[#This Row],[spawner_sku]],LEN(Table18[[#This Row],[spawner_sku]])-FIND("/",Table18[[#This Row],[spawner_sku]])),Table1[Entity Prefab],0)),10,1,1,"Entities"))</f>
        <v>55</v>
      </c>
      <c r="DL189" s="115">
        <f ca="1">ROUND((Table18[[#This Row],[XP]]*Table18[[#This Row],[entity_spawned (AVG)]])*(Table18[[#This Row],[activating_chance]]/100),0)</f>
        <v>55</v>
      </c>
      <c r="DM189" t="s">
        <v>343</v>
      </c>
      <c r="DO189" t="s">
        <v>446</v>
      </c>
      <c r="DP189">
        <v>1</v>
      </c>
      <c r="DQ189" s="76">
        <v>180</v>
      </c>
      <c r="DR189" s="76">
        <v>100</v>
      </c>
      <c r="DS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189">
        <f ca="1">ROUND((Table1820[[#This Row],[XP]]*Table1820[[#This Row],[entity_spawned (AVG)]])*(Table1820[[#This Row],[activating_chance]]/100),0)</f>
        <v>25</v>
      </c>
      <c r="DU189" t="s">
        <v>344</v>
      </c>
    </row>
    <row r="190" spans="2:125" x14ac:dyDescent="0.25">
      <c r="B190" s="74" t="s">
        <v>230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6">
        <v>1</v>
      </c>
      <c r="J190" s="76">
        <v>3</v>
      </c>
      <c r="K190" s="73" t="b">
        <v>0</v>
      </c>
      <c r="M190" t="s">
        <v>385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6">
        <v>3</v>
      </c>
      <c r="U190" s="76">
        <v>3</v>
      </c>
      <c r="V190" t="b">
        <v>0</v>
      </c>
      <c r="AI190" t="s">
        <v>236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7336</v>
      </c>
      <c r="AU190">
        <v>1</v>
      </c>
      <c r="AV190">
        <v>120</v>
      </c>
      <c r="AW190">
        <v>80</v>
      </c>
      <c r="AX190" s="76">
        <f ca="1">INDIRECT(ADDRESS(11+(MATCH(RIGHT(Table6[[#This Row],[spawner_sku]],LEN(Table6[[#This Row],[spawner_sku]])-FIND("/",Table6[[#This Row],[spawner_sku]])),Table1[Entity Prefab],0)),10,1,1,"Entities"))</f>
        <v>50</v>
      </c>
      <c r="AY190" s="76">
        <f ca="1">ROUND((Table6[[#This Row],[XP]]*Table6[[#This Row],[entity_spawned (AVG)]])*(Table6[[#This Row],[activating_chance]]/100),0)</f>
        <v>40</v>
      </c>
      <c r="AZ19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451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386</v>
      </c>
      <c r="BQ190">
        <v>1</v>
      </c>
      <c r="BR190">
        <v>200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90" s="76">
        <f ca="1">ROUND((Table61011[[#This Row],[XP]]*Table61011[[#This Row],[entity_spawned (AVG)]])*(Table61011[[#This Row],[activating_chance]]/100),0)</f>
        <v>75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0" s="73">
        <v>1</v>
      </c>
      <c r="BX190" s="73">
        <v>1</v>
      </c>
      <c r="BY190" s="73" t="b">
        <v>0</v>
      </c>
      <c r="CA190" t="s">
        <v>446</v>
      </c>
      <c r="CB190">
        <v>1</v>
      </c>
      <c r="CC190" s="76">
        <v>200</v>
      </c>
      <c r="CD190">
        <v>100</v>
      </c>
      <c r="CE190">
        <f ca="1">INDIRECT(ADDRESS(11+(MATCH(RIGHT(Table11[[#This Row],[spawner_sku]],LEN(Table11[[#This Row],[spawner_sku]])-FIND("/",Table11[[#This Row],[spawner_sku]])),Table1[Entity Prefab],0)),10,1,1,"Entities"))</f>
        <v>25</v>
      </c>
      <c r="CF190">
        <f ca="1">ROUND((Table11[[#This Row],[XP]]*Table11[[#This Row],[entity_spawned (AVG)]])*(Table11[[#This Row],[activating_chance]]/100),0)</f>
        <v>25</v>
      </c>
      <c r="CG190" s="73" t="s">
        <v>344</v>
      </c>
      <c r="CI190" t="s">
        <v>492</v>
      </c>
      <c r="CJ190">
        <v>1</v>
      </c>
      <c r="CK190" s="76">
        <v>110</v>
      </c>
      <c r="CL190" s="76">
        <v>100</v>
      </c>
      <c r="CM190">
        <f ca="1">INDIRECT(ADDRESS(11+(MATCH(RIGHT(Table12[[#This Row],[spawner_sku]],LEN(Table12[[#This Row],[spawner_sku]])-FIND("/",Table12[[#This Row],[spawner_sku]])),Table1[Entity Prefab],0)),10,1,1,"Entities"))</f>
        <v>25</v>
      </c>
      <c r="CN190">
        <f ca="1">ROUND((Table12[[#This Row],[XP]]*Table12[[#This Row],[entity_spawned (AVG)]])*(Table12[[#This Row],[activating_chance]]/100),0)</f>
        <v>25</v>
      </c>
      <c r="CO190" s="73" t="s">
        <v>343</v>
      </c>
      <c r="CQ190" t="s">
        <v>384</v>
      </c>
      <c r="CR190">
        <v>1</v>
      </c>
      <c r="CS190" s="76">
        <v>170</v>
      </c>
      <c r="CT190" s="76">
        <v>30</v>
      </c>
      <c r="CU190">
        <f ca="1">INDIRECT(ADDRESS(11+(MATCH(RIGHT(Table13[[#This Row],[spawner_sku]],LEN(Table13[[#This Row],[spawner_sku]])-FIND("/",Table13[[#This Row],[spawner_sku]])),Table1[Entity Prefab],0)),10,1,1,"Entities"))</f>
        <v>28</v>
      </c>
      <c r="CV190">
        <f ca="1">ROUND((Table13[[#This Row],[XP]]*Table13[[#This Row],[entity_spawned (AVG)]])*(Table13[[#This Row],[activating_chance]]/100),0)</f>
        <v>8</v>
      </c>
      <c r="CW190" s="73" t="s">
        <v>344</v>
      </c>
      <c r="CY190" t="s">
        <v>446</v>
      </c>
      <c r="CZ190">
        <v>1</v>
      </c>
      <c r="DA190" s="76">
        <v>200</v>
      </c>
      <c r="DB190" s="76">
        <v>100</v>
      </c>
      <c r="DC190">
        <f ca="1">INDIRECT(ADDRESS(11+(MATCH(RIGHT(Table14[[#This Row],[spawner_sku]],LEN(Table14[[#This Row],[spawner_sku]])-FIND("/",Table14[[#This Row],[spawner_sku]])),Table1[Entity Prefab],0)),10,1,1,"Entities"))</f>
        <v>25</v>
      </c>
      <c r="DD190">
        <f ca="1">ROUND((Table14[[#This Row],[XP]]*Table14[[#This Row],[entity_spawned (AVG)]])*(Table14[[#This Row],[activating_chance]]/100),0)</f>
        <v>25</v>
      </c>
      <c r="DE190" s="73" t="s">
        <v>344</v>
      </c>
      <c r="DG190" t="s">
        <v>491</v>
      </c>
      <c r="DH190">
        <v>1</v>
      </c>
      <c r="DI190" s="76">
        <v>110</v>
      </c>
      <c r="DJ190" s="76">
        <v>100</v>
      </c>
      <c r="DK190" s="115">
        <f ca="1">INDIRECT(ADDRESS(11+(MATCH(RIGHT(Table18[[#This Row],[spawner_sku]],LEN(Table18[[#This Row],[spawner_sku]])-FIND("/",Table18[[#This Row],[spawner_sku]])),Table1[Entity Prefab],0)),10,1,1,"Entities"))</f>
        <v>55</v>
      </c>
      <c r="DL190" s="115">
        <f ca="1">ROUND((Table18[[#This Row],[XP]]*Table18[[#This Row],[entity_spawned (AVG)]])*(Table18[[#This Row],[activating_chance]]/100),0)</f>
        <v>55</v>
      </c>
      <c r="DM190" t="s">
        <v>343</v>
      </c>
      <c r="DO190" t="s">
        <v>446</v>
      </c>
      <c r="DP190">
        <v>1</v>
      </c>
      <c r="DQ190" s="76">
        <v>160</v>
      </c>
      <c r="DR190" s="76">
        <v>100</v>
      </c>
      <c r="DS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190">
        <f ca="1">ROUND((Table1820[[#This Row],[XP]]*Table1820[[#This Row],[entity_spawned (AVG)]])*(Table1820[[#This Row],[activating_chance]]/100),0)</f>
        <v>25</v>
      </c>
      <c r="DU190" t="s">
        <v>344</v>
      </c>
    </row>
    <row r="191" spans="2:125" x14ac:dyDescent="0.25">
      <c r="B191" s="74" t="s">
        <v>231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6">
        <v>2</v>
      </c>
      <c r="J191" s="76">
        <v>4</v>
      </c>
      <c r="K191" s="73" t="b">
        <v>0</v>
      </c>
      <c r="M191" t="s">
        <v>385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6">
        <v>2</v>
      </c>
      <c r="U191" s="76">
        <v>2</v>
      </c>
      <c r="V191" t="b">
        <v>0</v>
      </c>
      <c r="AI191" t="s">
        <v>236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7336</v>
      </c>
      <c r="AU191">
        <v>1</v>
      </c>
      <c r="AV191">
        <v>120</v>
      </c>
      <c r="AW191">
        <v>80</v>
      </c>
      <c r="AX191" s="76">
        <f ca="1">INDIRECT(ADDRESS(11+(MATCH(RIGHT(Table6[[#This Row],[spawner_sku]],LEN(Table6[[#This Row],[spawner_sku]])-FIND("/",Table6[[#This Row],[spawner_sku]])),Table1[Entity Prefab],0)),10,1,1,"Entities"))</f>
        <v>50</v>
      </c>
      <c r="AY191" s="76">
        <f ca="1">ROUND((Table6[[#This Row],[XP]]*Table6[[#This Row],[entity_spawned (AVG)]])*(Table6[[#This Row],[activating_chance]]/100),0)</f>
        <v>40</v>
      </c>
      <c r="AZ19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254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229</v>
      </c>
      <c r="BQ191">
        <v>3</v>
      </c>
      <c r="BR191">
        <v>170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91" s="76">
        <f ca="1">ROUND((Table61011[[#This Row],[XP]]*Table61011[[#This Row],[entity_spawned (AVG)]])*(Table61011[[#This Row],[activating_chance]]/100),0)</f>
        <v>75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1" s="73">
        <v>2</v>
      </c>
      <c r="BX191" s="73">
        <v>4</v>
      </c>
      <c r="BY191" s="73" t="b">
        <v>0</v>
      </c>
      <c r="CA191" t="s">
        <v>446</v>
      </c>
      <c r="CB191">
        <v>1</v>
      </c>
      <c r="CC191" s="76">
        <v>200</v>
      </c>
      <c r="CD191">
        <v>100</v>
      </c>
      <c r="CE191">
        <f ca="1">INDIRECT(ADDRESS(11+(MATCH(RIGHT(Table11[[#This Row],[spawner_sku]],LEN(Table11[[#This Row],[spawner_sku]])-FIND("/",Table11[[#This Row],[spawner_sku]])),Table1[Entity Prefab],0)),10,1,1,"Entities"))</f>
        <v>25</v>
      </c>
      <c r="CF191">
        <f ca="1">ROUND((Table11[[#This Row],[XP]]*Table11[[#This Row],[entity_spawned (AVG)]])*(Table11[[#This Row],[activating_chance]]/100),0)</f>
        <v>25</v>
      </c>
      <c r="CG191" s="73" t="s">
        <v>344</v>
      </c>
      <c r="CI191" t="s">
        <v>385</v>
      </c>
      <c r="CJ191">
        <v>2</v>
      </c>
      <c r="CK191" s="76">
        <v>100</v>
      </c>
      <c r="CL191" s="76">
        <v>100</v>
      </c>
      <c r="CM191">
        <f ca="1">INDIRECT(ADDRESS(11+(MATCH(RIGHT(Table12[[#This Row],[spawner_sku]],LEN(Table12[[#This Row],[spawner_sku]])-FIND("/",Table12[[#This Row],[spawner_sku]])),Table1[Entity Prefab],0)),10,1,1,"Entities"))</f>
        <v>25</v>
      </c>
      <c r="CN191">
        <f ca="1">ROUND((Table12[[#This Row],[XP]]*Table12[[#This Row],[entity_spawned (AVG)]])*(Table12[[#This Row],[activating_chance]]/100),0)</f>
        <v>50</v>
      </c>
      <c r="CO191" s="73" t="s">
        <v>343</v>
      </c>
      <c r="CQ191" t="s">
        <v>384</v>
      </c>
      <c r="CR191">
        <v>2</v>
      </c>
      <c r="CS191" s="76">
        <v>170</v>
      </c>
      <c r="CT191" s="76">
        <v>100</v>
      </c>
      <c r="CU191">
        <f ca="1">INDIRECT(ADDRESS(11+(MATCH(RIGHT(Table13[[#This Row],[spawner_sku]],LEN(Table13[[#This Row],[spawner_sku]])-FIND("/",Table13[[#This Row],[spawner_sku]])),Table1[Entity Prefab],0)),10,1,1,"Entities"))</f>
        <v>28</v>
      </c>
      <c r="CV191">
        <f ca="1">ROUND((Table13[[#This Row],[XP]]*Table13[[#This Row],[entity_spawned (AVG)]])*(Table13[[#This Row],[activating_chance]]/100),0)</f>
        <v>56</v>
      </c>
      <c r="CW191" s="73" t="s">
        <v>344</v>
      </c>
      <c r="CY191" t="s">
        <v>446</v>
      </c>
      <c r="CZ191">
        <v>1</v>
      </c>
      <c r="DA191" s="76">
        <v>200</v>
      </c>
      <c r="DB191" s="76">
        <v>100</v>
      </c>
      <c r="DC191">
        <f ca="1">INDIRECT(ADDRESS(11+(MATCH(RIGHT(Table14[[#This Row],[spawner_sku]],LEN(Table14[[#This Row],[spawner_sku]])-FIND("/",Table14[[#This Row],[spawner_sku]])),Table1[Entity Prefab],0)),10,1,1,"Entities"))</f>
        <v>25</v>
      </c>
      <c r="DD191">
        <f ca="1">ROUND((Table14[[#This Row],[XP]]*Table14[[#This Row],[entity_spawned (AVG)]])*(Table14[[#This Row],[activating_chance]]/100),0)</f>
        <v>25</v>
      </c>
      <c r="DE191" s="73" t="s">
        <v>344</v>
      </c>
      <c r="DG191" t="s">
        <v>491</v>
      </c>
      <c r="DH191">
        <v>1</v>
      </c>
      <c r="DI191" s="76">
        <v>110</v>
      </c>
      <c r="DJ191" s="76">
        <v>100</v>
      </c>
      <c r="DK191" s="115">
        <f ca="1">INDIRECT(ADDRESS(11+(MATCH(RIGHT(Table18[[#This Row],[spawner_sku]],LEN(Table18[[#This Row],[spawner_sku]])-FIND("/",Table18[[#This Row],[spawner_sku]])),Table1[Entity Prefab],0)),10,1,1,"Entities"))</f>
        <v>55</v>
      </c>
      <c r="DL191" s="115">
        <f ca="1">ROUND((Table18[[#This Row],[XP]]*Table18[[#This Row],[entity_spawned (AVG)]])*(Table18[[#This Row],[activating_chance]]/100),0)</f>
        <v>55</v>
      </c>
      <c r="DM191" t="s">
        <v>343</v>
      </c>
      <c r="DO191" t="s">
        <v>446</v>
      </c>
      <c r="DP191">
        <v>1</v>
      </c>
      <c r="DQ191" s="76">
        <v>160</v>
      </c>
      <c r="DR191" s="76">
        <v>100</v>
      </c>
      <c r="DS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191">
        <f ca="1">ROUND((Table1820[[#This Row],[XP]]*Table1820[[#This Row],[entity_spawned (AVG)]])*(Table1820[[#This Row],[activating_chance]]/100),0)</f>
        <v>25</v>
      </c>
      <c r="DU191" t="s">
        <v>344</v>
      </c>
    </row>
    <row r="192" spans="2:125" x14ac:dyDescent="0.25">
      <c r="B192" s="74" t="s">
        <v>231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6">
        <v>1</v>
      </c>
      <c r="J192" s="76">
        <v>2</v>
      </c>
      <c r="K192" s="73" t="b">
        <v>0</v>
      </c>
      <c r="M192" t="s">
        <v>385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6">
        <v>3</v>
      </c>
      <c r="U192" s="76">
        <v>3</v>
      </c>
      <c r="V192" t="b">
        <v>0</v>
      </c>
      <c r="AI192" t="s">
        <v>238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255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403</v>
      </c>
      <c r="BQ192">
        <v>1</v>
      </c>
      <c r="BR192">
        <v>340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92" s="76">
        <f ca="1">ROUND((Table61011[[#This Row],[XP]]*Table61011[[#This Row],[entity_spawned (AVG)]])*(Table61011[[#This Row],[activating_chance]]/100),0)</f>
        <v>263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446</v>
      </c>
      <c r="CB192">
        <v>1</v>
      </c>
      <c r="CC192" s="76">
        <v>200</v>
      </c>
      <c r="CD192">
        <v>100</v>
      </c>
      <c r="CE192">
        <f ca="1">INDIRECT(ADDRESS(11+(MATCH(RIGHT(Table11[[#This Row],[spawner_sku]],LEN(Table11[[#This Row],[spawner_sku]])-FIND("/",Table11[[#This Row],[spawner_sku]])),Table1[Entity Prefab],0)),10,1,1,"Entities"))</f>
        <v>25</v>
      </c>
      <c r="CF192">
        <f ca="1">ROUND((Table11[[#This Row],[XP]]*Table11[[#This Row],[entity_spawned (AVG)]])*(Table11[[#This Row],[activating_chance]]/100),0)</f>
        <v>25</v>
      </c>
      <c r="CG192" s="73" t="s">
        <v>344</v>
      </c>
      <c r="CI192" t="s">
        <v>385</v>
      </c>
      <c r="CJ192">
        <v>1</v>
      </c>
      <c r="CK192" s="76">
        <v>100</v>
      </c>
      <c r="CL192" s="76">
        <v>80</v>
      </c>
      <c r="CM192">
        <f ca="1">INDIRECT(ADDRESS(11+(MATCH(RIGHT(Table12[[#This Row],[spawner_sku]],LEN(Table12[[#This Row],[spawner_sku]])-FIND("/",Table12[[#This Row],[spawner_sku]])),Table1[Entity Prefab],0)),10,1,1,"Entities"))</f>
        <v>25</v>
      </c>
      <c r="CN192">
        <f ca="1">ROUND((Table12[[#This Row],[XP]]*Table12[[#This Row],[entity_spawned (AVG)]])*(Table12[[#This Row],[activating_chance]]/100),0)</f>
        <v>20</v>
      </c>
      <c r="CO192" s="73" t="s">
        <v>343</v>
      </c>
      <c r="CQ192" t="s">
        <v>384</v>
      </c>
      <c r="CR192">
        <v>1</v>
      </c>
      <c r="CS192" s="76">
        <v>170</v>
      </c>
      <c r="CT192" s="76">
        <v>100</v>
      </c>
      <c r="CU192">
        <f ca="1">INDIRECT(ADDRESS(11+(MATCH(RIGHT(Table13[[#This Row],[spawner_sku]],LEN(Table13[[#This Row],[spawner_sku]])-FIND("/",Table13[[#This Row],[spawner_sku]])),Table1[Entity Prefab],0)),10,1,1,"Entities"))</f>
        <v>28</v>
      </c>
      <c r="CV192">
        <f ca="1">ROUND((Table13[[#This Row],[XP]]*Table13[[#This Row],[entity_spawned (AVG)]])*(Table13[[#This Row],[activating_chance]]/100),0)</f>
        <v>28</v>
      </c>
      <c r="CW192" s="73" t="s">
        <v>344</v>
      </c>
      <c r="CY192" t="s">
        <v>446</v>
      </c>
      <c r="CZ192">
        <v>3</v>
      </c>
      <c r="DA192" s="76">
        <v>200</v>
      </c>
      <c r="DB192" s="76">
        <v>100</v>
      </c>
      <c r="DC192">
        <f ca="1">INDIRECT(ADDRESS(11+(MATCH(RIGHT(Table14[[#This Row],[spawner_sku]],LEN(Table14[[#This Row],[spawner_sku]])-FIND("/",Table14[[#This Row],[spawner_sku]])),Table1[Entity Prefab],0)),10,1,1,"Entities"))</f>
        <v>25</v>
      </c>
      <c r="DD192">
        <f ca="1">ROUND((Table14[[#This Row],[XP]]*Table14[[#This Row],[entity_spawned (AVG)]])*(Table14[[#This Row],[activating_chance]]/100),0)</f>
        <v>75</v>
      </c>
      <c r="DE192" s="73" t="s">
        <v>344</v>
      </c>
      <c r="DG192" t="s">
        <v>492</v>
      </c>
      <c r="DH192">
        <v>2</v>
      </c>
      <c r="DI192" s="76">
        <v>100</v>
      </c>
      <c r="DJ192" s="76">
        <v>100</v>
      </c>
      <c r="DK192" s="115">
        <f ca="1">INDIRECT(ADDRESS(11+(MATCH(RIGHT(Table18[[#This Row],[spawner_sku]],LEN(Table18[[#This Row],[spawner_sku]])-FIND("/",Table18[[#This Row],[spawner_sku]])),Table1[Entity Prefab],0)),10,1,1,"Entities"))</f>
        <v>25</v>
      </c>
      <c r="DL192" s="115">
        <f ca="1">ROUND((Table18[[#This Row],[XP]]*Table18[[#This Row],[entity_spawned (AVG)]])*(Table18[[#This Row],[activating_chance]]/100),0)</f>
        <v>50</v>
      </c>
      <c r="DM192" t="s">
        <v>343</v>
      </c>
      <c r="DO192" t="s">
        <v>446</v>
      </c>
      <c r="DP192">
        <v>1</v>
      </c>
      <c r="DQ192" s="76">
        <v>180</v>
      </c>
      <c r="DR192" s="76">
        <v>100</v>
      </c>
      <c r="DS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192">
        <f ca="1">ROUND((Table1820[[#This Row],[XP]]*Table1820[[#This Row],[entity_spawned (AVG)]])*(Table1820[[#This Row],[activating_chance]]/100),0)</f>
        <v>25</v>
      </c>
      <c r="DU192" t="s">
        <v>344</v>
      </c>
    </row>
    <row r="193" spans="2:125" x14ac:dyDescent="0.25">
      <c r="B193" s="74" t="s">
        <v>231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6">
        <v>2</v>
      </c>
      <c r="J193" s="76">
        <v>4</v>
      </c>
      <c r="K193" s="73" t="b">
        <v>0</v>
      </c>
      <c r="M193" t="s">
        <v>385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6">
        <v>2</v>
      </c>
      <c r="U193" s="76">
        <v>2</v>
      </c>
      <c r="V193" t="b">
        <v>0</v>
      </c>
      <c r="AI193" t="s">
        <v>238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255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446</v>
      </c>
      <c r="BQ193">
        <v>1</v>
      </c>
      <c r="BR193">
        <v>220</v>
      </c>
      <c r="BS193">
        <v>80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93" s="76">
        <f ca="1">ROUND((Table61011[[#This Row],[XP]]*Table61011[[#This Row],[entity_spawned (AVG)]])*(Table61011[[#This Row],[activating_chance]]/100),0)</f>
        <v>20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446</v>
      </c>
      <c r="CB193">
        <v>3</v>
      </c>
      <c r="CC193" s="76">
        <v>200</v>
      </c>
      <c r="CD193">
        <v>70</v>
      </c>
      <c r="CE193">
        <f ca="1">INDIRECT(ADDRESS(11+(MATCH(RIGHT(Table11[[#This Row],[spawner_sku]],LEN(Table11[[#This Row],[spawner_sku]])-FIND("/",Table11[[#This Row],[spawner_sku]])),Table1[Entity Prefab],0)),10,1,1,"Entities"))</f>
        <v>25</v>
      </c>
      <c r="CF193">
        <f ca="1">ROUND((Table11[[#This Row],[XP]]*Table11[[#This Row],[entity_spawned (AVG)]])*(Table11[[#This Row],[activating_chance]]/100),0)</f>
        <v>53</v>
      </c>
      <c r="CG193" s="73" t="s">
        <v>344</v>
      </c>
      <c r="CI193" t="s">
        <v>385</v>
      </c>
      <c r="CJ193">
        <v>3</v>
      </c>
      <c r="CK193" s="76">
        <v>100</v>
      </c>
      <c r="CL193" s="76">
        <v>80</v>
      </c>
      <c r="CM193">
        <f ca="1">INDIRECT(ADDRESS(11+(MATCH(RIGHT(Table12[[#This Row],[spawner_sku]],LEN(Table12[[#This Row],[spawner_sku]])-FIND("/",Table12[[#This Row],[spawner_sku]])),Table1[Entity Prefab],0)),10,1,1,"Entities"))</f>
        <v>25</v>
      </c>
      <c r="CN193">
        <f ca="1">ROUND((Table12[[#This Row],[XP]]*Table12[[#This Row],[entity_spawned (AVG)]])*(Table12[[#This Row],[activating_chance]]/100),0)</f>
        <v>60</v>
      </c>
      <c r="CO193" s="73" t="s">
        <v>343</v>
      </c>
      <c r="CQ193" t="s">
        <v>384</v>
      </c>
      <c r="CR193">
        <v>5</v>
      </c>
      <c r="CS193" s="76">
        <v>170</v>
      </c>
      <c r="CT193" s="76">
        <v>100</v>
      </c>
      <c r="CU193">
        <f ca="1">INDIRECT(ADDRESS(11+(MATCH(RIGHT(Table13[[#This Row],[spawner_sku]],LEN(Table13[[#This Row],[spawner_sku]])-FIND("/",Table13[[#This Row],[spawner_sku]])),Table1[Entity Prefab],0)),10,1,1,"Entities"))</f>
        <v>28</v>
      </c>
      <c r="CV193">
        <f ca="1">ROUND((Table13[[#This Row],[XP]]*Table13[[#This Row],[entity_spawned (AVG)]])*(Table13[[#This Row],[activating_chance]]/100),0)</f>
        <v>140</v>
      </c>
      <c r="CW193" s="73" t="s">
        <v>344</v>
      </c>
      <c r="CY193" t="s">
        <v>446</v>
      </c>
      <c r="CZ193">
        <v>1</v>
      </c>
      <c r="DA193" s="76">
        <v>200</v>
      </c>
      <c r="DB193" s="76">
        <v>100</v>
      </c>
      <c r="DC193">
        <f ca="1">INDIRECT(ADDRESS(11+(MATCH(RIGHT(Table14[[#This Row],[spawner_sku]],LEN(Table14[[#This Row],[spawner_sku]])-FIND("/",Table14[[#This Row],[spawner_sku]])),Table1[Entity Prefab],0)),10,1,1,"Entities"))</f>
        <v>25</v>
      </c>
      <c r="DD193">
        <f ca="1">ROUND((Table14[[#This Row],[XP]]*Table14[[#This Row],[entity_spawned (AVG)]])*(Table14[[#This Row],[activating_chance]]/100),0)</f>
        <v>25</v>
      </c>
      <c r="DE193" s="73" t="s">
        <v>344</v>
      </c>
      <c r="DG193" t="s">
        <v>492</v>
      </c>
      <c r="DH193">
        <v>2</v>
      </c>
      <c r="DI193" s="76">
        <v>100</v>
      </c>
      <c r="DJ193" s="76">
        <v>100</v>
      </c>
      <c r="DK193" s="115">
        <f ca="1">INDIRECT(ADDRESS(11+(MATCH(RIGHT(Table18[[#This Row],[spawner_sku]],LEN(Table18[[#This Row],[spawner_sku]])-FIND("/",Table18[[#This Row],[spawner_sku]])),Table1[Entity Prefab],0)),10,1,1,"Entities"))</f>
        <v>25</v>
      </c>
      <c r="DL193" s="115">
        <f ca="1">ROUND((Table18[[#This Row],[XP]]*Table18[[#This Row],[entity_spawned (AVG)]])*(Table18[[#This Row],[activating_chance]]/100),0)</f>
        <v>50</v>
      </c>
      <c r="DM193" t="s">
        <v>343</v>
      </c>
      <c r="DO193" t="s">
        <v>446</v>
      </c>
      <c r="DP193">
        <v>1</v>
      </c>
      <c r="DQ193" s="76">
        <v>180</v>
      </c>
      <c r="DR193" s="76">
        <v>100</v>
      </c>
      <c r="DS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193">
        <f ca="1">ROUND((Table1820[[#This Row],[XP]]*Table1820[[#This Row],[entity_spawned (AVG)]])*(Table1820[[#This Row],[activating_chance]]/100),0)</f>
        <v>25</v>
      </c>
      <c r="DU193" t="s">
        <v>344</v>
      </c>
    </row>
    <row r="194" spans="2:125" x14ac:dyDescent="0.25">
      <c r="B194" s="74" t="s">
        <v>231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6">
        <v>2</v>
      </c>
      <c r="J194" s="76">
        <v>4</v>
      </c>
      <c r="K194" s="73" t="b">
        <v>0</v>
      </c>
      <c r="M194" t="s">
        <v>385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6">
        <v>3</v>
      </c>
      <c r="U194" s="76">
        <v>3</v>
      </c>
      <c r="V194" t="b">
        <v>0</v>
      </c>
      <c r="AI194" t="s">
        <v>238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255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237</v>
      </c>
      <c r="BQ194">
        <v>1</v>
      </c>
      <c r="BR194">
        <v>220</v>
      </c>
      <c r="BS194">
        <v>100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70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446</v>
      </c>
      <c r="CB194">
        <v>1</v>
      </c>
      <c r="CC194" s="76">
        <v>200</v>
      </c>
      <c r="CD194">
        <v>100</v>
      </c>
      <c r="CE194">
        <f ca="1">INDIRECT(ADDRESS(11+(MATCH(RIGHT(Table11[[#This Row],[spawner_sku]],LEN(Table11[[#This Row],[spawner_sku]])-FIND("/",Table11[[#This Row],[spawner_sku]])),Table1[Entity Prefab],0)),10,1,1,"Entities"))</f>
        <v>25</v>
      </c>
      <c r="CF194">
        <f ca="1">ROUND((Table11[[#This Row],[XP]]*Table11[[#This Row],[entity_spawned (AVG)]])*(Table11[[#This Row],[activating_chance]]/100),0)</f>
        <v>25</v>
      </c>
      <c r="CG194" s="73" t="s">
        <v>344</v>
      </c>
      <c r="CI194" t="s">
        <v>385</v>
      </c>
      <c r="CJ194">
        <v>5</v>
      </c>
      <c r="CK194" s="76">
        <v>100</v>
      </c>
      <c r="CL194" s="76">
        <v>100</v>
      </c>
      <c r="CM194">
        <f ca="1">INDIRECT(ADDRESS(11+(MATCH(RIGHT(Table12[[#This Row],[spawner_sku]],LEN(Table12[[#This Row],[spawner_sku]])-FIND("/",Table12[[#This Row],[spawner_sku]])),Table1[Entity Prefab],0)),10,1,1,"Entities"))</f>
        <v>25</v>
      </c>
      <c r="CN194">
        <f ca="1">ROUND((Table12[[#This Row],[XP]]*Table12[[#This Row],[entity_spawned (AVG)]])*(Table12[[#This Row],[activating_chance]]/100),0)</f>
        <v>125</v>
      </c>
      <c r="CO194" s="73" t="s">
        <v>343</v>
      </c>
      <c r="CQ194" t="s">
        <v>384</v>
      </c>
      <c r="CR194">
        <v>1</v>
      </c>
      <c r="CS194" s="76">
        <v>170</v>
      </c>
      <c r="CT194" s="76">
        <v>100</v>
      </c>
      <c r="CU194">
        <f ca="1">INDIRECT(ADDRESS(11+(MATCH(RIGHT(Table13[[#This Row],[spawner_sku]],LEN(Table13[[#This Row],[spawner_sku]])-FIND("/",Table13[[#This Row],[spawner_sku]])),Table1[Entity Prefab],0)),10,1,1,"Entities"))</f>
        <v>28</v>
      </c>
      <c r="CV194">
        <f ca="1">ROUND((Table13[[#This Row],[XP]]*Table13[[#This Row],[entity_spawned (AVG)]])*(Table13[[#This Row],[activating_chance]]/100),0)</f>
        <v>28</v>
      </c>
      <c r="CW194" s="73" t="s">
        <v>344</v>
      </c>
      <c r="CY194" t="s">
        <v>446</v>
      </c>
      <c r="CZ194">
        <v>1</v>
      </c>
      <c r="DA194" s="76">
        <v>200</v>
      </c>
      <c r="DB194" s="76">
        <v>100</v>
      </c>
      <c r="DC194">
        <f ca="1">INDIRECT(ADDRESS(11+(MATCH(RIGHT(Table14[[#This Row],[spawner_sku]],LEN(Table14[[#This Row],[spawner_sku]])-FIND("/",Table14[[#This Row],[spawner_sku]])),Table1[Entity Prefab],0)),10,1,1,"Entities"))</f>
        <v>25</v>
      </c>
      <c r="DD194">
        <f ca="1">ROUND((Table14[[#This Row],[XP]]*Table14[[#This Row],[entity_spawned (AVG)]])*(Table14[[#This Row],[activating_chance]]/100),0)</f>
        <v>25</v>
      </c>
      <c r="DE194" s="73" t="s">
        <v>344</v>
      </c>
      <c r="DG194" t="s">
        <v>492</v>
      </c>
      <c r="DH194">
        <v>1</v>
      </c>
      <c r="DI194" s="76">
        <v>100</v>
      </c>
      <c r="DJ194" s="76">
        <v>100</v>
      </c>
      <c r="DK194" s="115">
        <f ca="1">INDIRECT(ADDRESS(11+(MATCH(RIGHT(Table18[[#This Row],[spawner_sku]],LEN(Table18[[#This Row],[spawner_sku]])-FIND("/",Table18[[#This Row],[spawner_sku]])),Table1[Entity Prefab],0)),10,1,1,"Entities"))</f>
        <v>25</v>
      </c>
      <c r="DL194" s="115">
        <f ca="1">ROUND((Table18[[#This Row],[XP]]*Table18[[#This Row],[entity_spawned (AVG)]])*(Table18[[#This Row],[activating_chance]]/100),0)</f>
        <v>25</v>
      </c>
      <c r="DM194" t="s">
        <v>343</v>
      </c>
      <c r="DO194" t="s">
        <v>608</v>
      </c>
      <c r="DP194">
        <v>1</v>
      </c>
      <c r="DQ194" s="76">
        <v>5000</v>
      </c>
      <c r="DR194" s="76">
        <v>75</v>
      </c>
      <c r="DS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94">
        <f ca="1">ROUND((Table1820[[#This Row],[XP]]*Table1820[[#This Row],[entity_spawned (AVG)]])*(Table1820[[#This Row],[activating_chance]]/100),0)</f>
        <v>56</v>
      </c>
      <c r="DU194" t="s">
        <v>343</v>
      </c>
    </row>
    <row r="195" spans="2:125" x14ac:dyDescent="0.25">
      <c r="B195" s="74" t="s">
        <v>231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6">
        <v>1</v>
      </c>
      <c r="J195" s="76">
        <v>2</v>
      </c>
      <c r="K195" s="73" t="b">
        <v>0</v>
      </c>
      <c r="M195" t="s">
        <v>385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6">
        <v>5</v>
      </c>
      <c r="U195" s="76">
        <v>5</v>
      </c>
      <c r="V195" t="b">
        <v>1</v>
      </c>
      <c r="AI195" t="s">
        <v>238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255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456</v>
      </c>
      <c r="BQ195">
        <v>1</v>
      </c>
      <c r="BR195">
        <v>220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95" s="76">
        <f ca="1">ROUND((Table61011[[#This Row],[XP]]*Table61011[[#This Row],[entity_spawned (AVG)]])*(Table61011[[#This Row],[activating_chance]]/100),0)</f>
        <v>75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5" s="73">
        <v>1</v>
      </c>
      <c r="BX195" s="73">
        <v>1</v>
      </c>
      <c r="BY195" s="73" t="b">
        <v>0</v>
      </c>
      <c r="CA195" t="s">
        <v>446</v>
      </c>
      <c r="CB195">
        <v>2</v>
      </c>
      <c r="CC195" s="76">
        <v>200</v>
      </c>
      <c r="CD195">
        <v>10</v>
      </c>
      <c r="CE195">
        <f ca="1">INDIRECT(ADDRESS(11+(MATCH(RIGHT(Table11[[#This Row],[spawner_sku]],LEN(Table11[[#This Row],[spawner_sku]])-FIND("/",Table11[[#This Row],[spawner_sku]])),Table1[Entity Prefab],0)),10,1,1,"Entities"))</f>
        <v>25</v>
      </c>
      <c r="CF195">
        <f ca="1">ROUND((Table11[[#This Row],[XP]]*Table11[[#This Row],[entity_spawned (AVG)]])*(Table11[[#This Row],[activating_chance]]/100),0)</f>
        <v>5</v>
      </c>
      <c r="CG195" s="73" t="s">
        <v>344</v>
      </c>
      <c r="CI195" t="s">
        <v>385</v>
      </c>
      <c r="CJ195">
        <v>1</v>
      </c>
      <c r="CK195" s="76">
        <v>100</v>
      </c>
      <c r="CL195" s="76">
        <v>100</v>
      </c>
      <c r="CM195">
        <f ca="1">INDIRECT(ADDRESS(11+(MATCH(RIGHT(Table12[[#This Row],[spawner_sku]],LEN(Table12[[#This Row],[spawner_sku]])-FIND("/",Table12[[#This Row],[spawner_sku]])),Table1[Entity Prefab],0)),10,1,1,"Entities"))</f>
        <v>25</v>
      </c>
      <c r="CN195">
        <f ca="1">ROUND((Table12[[#This Row],[XP]]*Table12[[#This Row],[entity_spawned (AVG)]])*(Table12[[#This Row],[activating_chance]]/100),0)</f>
        <v>25</v>
      </c>
      <c r="CO195" s="73" t="s">
        <v>343</v>
      </c>
      <c r="CQ195" t="s">
        <v>384</v>
      </c>
      <c r="CR195">
        <v>1</v>
      </c>
      <c r="CS195" s="76">
        <v>170</v>
      </c>
      <c r="CT195" s="76">
        <v>100</v>
      </c>
      <c r="CU195">
        <f ca="1">INDIRECT(ADDRESS(11+(MATCH(RIGHT(Table13[[#This Row],[spawner_sku]],LEN(Table13[[#This Row],[spawner_sku]])-FIND("/",Table13[[#This Row],[spawner_sku]])),Table1[Entity Prefab],0)),10,1,1,"Entities"))</f>
        <v>28</v>
      </c>
      <c r="CV195">
        <f ca="1">ROUND((Table13[[#This Row],[XP]]*Table13[[#This Row],[entity_spawned (AVG)]])*(Table13[[#This Row],[activating_chance]]/100),0)</f>
        <v>28</v>
      </c>
      <c r="CW195" s="73" t="s">
        <v>344</v>
      </c>
      <c r="CY195" t="s">
        <v>446</v>
      </c>
      <c r="CZ195">
        <v>1</v>
      </c>
      <c r="DA195" s="76">
        <v>200</v>
      </c>
      <c r="DB195" s="76">
        <v>80</v>
      </c>
      <c r="DC195">
        <f ca="1">INDIRECT(ADDRESS(11+(MATCH(RIGHT(Table14[[#This Row],[spawner_sku]],LEN(Table14[[#This Row],[spawner_sku]])-FIND("/",Table14[[#This Row],[spawner_sku]])),Table1[Entity Prefab],0)),10,1,1,"Entities"))</f>
        <v>25</v>
      </c>
      <c r="DD195">
        <f ca="1">ROUND((Table14[[#This Row],[XP]]*Table14[[#This Row],[entity_spawned (AVG)]])*(Table14[[#This Row],[activating_chance]]/100),0)</f>
        <v>20</v>
      </c>
      <c r="DE195" s="73" t="s">
        <v>344</v>
      </c>
      <c r="DG195" t="s">
        <v>492</v>
      </c>
      <c r="DH195">
        <v>1</v>
      </c>
      <c r="DI195" s="76">
        <v>100</v>
      </c>
      <c r="DJ195" s="76">
        <v>100</v>
      </c>
      <c r="DK195" s="115">
        <f ca="1">INDIRECT(ADDRESS(11+(MATCH(RIGHT(Table18[[#This Row],[spawner_sku]],LEN(Table18[[#This Row],[spawner_sku]])-FIND("/",Table18[[#This Row],[spawner_sku]])),Table1[Entity Prefab],0)),10,1,1,"Entities"))</f>
        <v>25</v>
      </c>
      <c r="DL195" s="115">
        <f ca="1">ROUND((Table18[[#This Row],[XP]]*Table18[[#This Row],[entity_spawned (AVG)]])*(Table18[[#This Row],[activating_chance]]/100),0)</f>
        <v>25</v>
      </c>
      <c r="DM195" t="s">
        <v>343</v>
      </c>
      <c r="DO195" t="s">
        <v>608</v>
      </c>
      <c r="DP195">
        <v>1</v>
      </c>
      <c r="DQ195" s="76">
        <v>5000</v>
      </c>
      <c r="DR195" s="76">
        <v>75</v>
      </c>
      <c r="DS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95">
        <f ca="1">ROUND((Table1820[[#This Row],[XP]]*Table1820[[#This Row],[entity_spawned (AVG)]])*(Table1820[[#This Row],[activating_chance]]/100),0)</f>
        <v>56</v>
      </c>
      <c r="DU195" t="s">
        <v>343</v>
      </c>
    </row>
    <row r="196" spans="2:125" x14ac:dyDescent="0.25">
      <c r="B196" s="74" t="s">
        <v>231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6">
        <v>2</v>
      </c>
      <c r="J196" s="76">
        <v>4</v>
      </c>
      <c r="K196" s="73" t="b">
        <v>0</v>
      </c>
      <c r="M196" t="s">
        <v>385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6">
        <v>5</v>
      </c>
      <c r="U196" s="76">
        <v>5</v>
      </c>
      <c r="V196" t="b">
        <v>1</v>
      </c>
      <c r="AI196" t="s">
        <v>238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255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246</v>
      </c>
      <c r="BQ196">
        <v>3</v>
      </c>
      <c r="BR196">
        <v>200</v>
      </c>
      <c r="BS196">
        <v>40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96" s="76">
        <f ca="1">ROUND((Table61011[[#This Row],[XP]]*Table61011[[#This Row],[entity_spawned (AVG)]])*(Table61011[[#This Row],[activating_chance]]/100),0)</f>
        <v>30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6" s="73">
        <v>3</v>
      </c>
      <c r="BX196" s="73">
        <v>4</v>
      </c>
      <c r="BY196" s="73" t="b">
        <v>0</v>
      </c>
      <c r="CA196" t="s">
        <v>446</v>
      </c>
      <c r="CB196">
        <v>1</v>
      </c>
      <c r="CC196" s="76">
        <v>200</v>
      </c>
      <c r="CD196">
        <v>100</v>
      </c>
      <c r="CE196">
        <f ca="1">INDIRECT(ADDRESS(11+(MATCH(RIGHT(Table11[[#This Row],[spawner_sku]],LEN(Table11[[#This Row],[spawner_sku]])-FIND("/",Table11[[#This Row],[spawner_sku]])),Table1[Entity Prefab],0)),10,1,1,"Entities"))</f>
        <v>25</v>
      </c>
      <c r="CF196">
        <f ca="1">ROUND((Table11[[#This Row],[XP]]*Table11[[#This Row],[entity_spawned (AVG)]])*(Table11[[#This Row],[activating_chance]]/100),0)</f>
        <v>25</v>
      </c>
      <c r="CG196" s="73" t="s">
        <v>344</v>
      </c>
      <c r="CI196" t="s">
        <v>385</v>
      </c>
      <c r="CJ196">
        <v>1</v>
      </c>
      <c r="CK196" s="76">
        <v>100</v>
      </c>
      <c r="CL196" s="76">
        <v>100</v>
      </c>
      <c r="CM196">
        <f ca="1">INDIRECT(ADDRESS(11+(MATCH(RIGHT(Table12[[#This Row],[spawner_sku]],LEN(Table12[[#This Row],[spawner_sku]])-FIND("/",Table12[[#This Row],[spawner_sku]])),Table1[Entity Prefab],0)),10,1,1,"Entities"))</f>
        <v>25</v>
      </c>
      <c r="CN196">
        <f ca="1">ROUND((Table12[[#This Row],[XP]]*Table12[[#This Row],[entity_spawned (AVG)]])*(Table12[[#This Row],[activating_chance]]/100),0)</f>
        <v>25</v>
      </c>
      <c r="CO196" s="73" t="s">
        <v>343</v>
      </c>
      <c r="CQ196" t="s">
        <v>384</v>
      </c>
      <c r="CR196">
        <v>3</v>
      </c>
      <c r="CS196" s="76">
        <v>170</v>
      </c>
      <c r="CT196" s="76">
        <v>30</v>
      </c>
      <c r="CU196">
        <f ca="1">INDIRECT(ADDRESS(11+(MATCH(RIGHT(Table13[[#This Row],[spawner_sku]],LEN(Table13[[#This Row],[spawner_sku]])-FIND("/",Table13[[#This Row],[spawner_sku]])),Table1[Entity Prefab],0)),10,1,1,"Entities"))</f>
        <v>28</v>
      </c>
      <c r="CV196">
        <f ca="1">ROUND((Table13[[#This Row],[XP]]*Table13[[#This Row],[entity_spawned (AVG)]])*(Table13[[#This Row],[activating_chance]]/100),0)</f>
        <v>25</v>
      </c>
      <c r="CW196" s="73" t="s">
        <v>344</v>
      </c>
      <c r="CY196" t="s">
        <v>446</v>
      </c>
      <c r="CZ196">
        <v>2</v>
      </c>
      <c r="DA196" s="76">
        <v>200</v>
      </c>
      <c r="DB196" s="76">
        <v>100</v>
      </c>
      <c r="DC196">
        <f ca="1">INDIRECT(ADDRESS(11+(MATCH(RIGHT(Table14[[#This Row],[spawner_sku]],LEN(Table14[[#This Row],[spawner_sku]])-FIND("/",Table14[[#This Row],[spawner_sku]])),Table1[Entity Prefab],0)),10,1,1,"Entities"))</f>
        <v>25</v>
      </c>
      <c r="DD196">
        <f ca="1">ROUND((Table14[[#This Row],[XP]]*Table14[[#This Row],[entity_spawned (AVG)]])*(Table14[[#This Row],[activating_chance]]/100),0)</f>
        <v>50</v>
      </c>
      <c r="DE196" s="73" t="s">
        <v>344</v>
      </c>
      <c r="DG196" t="s">
        <v>492</v>
      </c>
      <c r="DH196">
        <v>1</v>
      </c>
      <c r="DI196" s="76">
        <v>100</v>
      </c>
      <c r="DJ196" s="76">
        <v>100</v>
      </c>
      <c r="DK196" s="115">
        <f ca="1">INDIRECT(ADDRESS(11+(MATCH(RIGHT(Table18[[#This Row],[spawner_sku]],LEN(Table18[[#This Row],[spawner_sku]])-FIND("/",Table18[[#This Row],[spawner_sku]])),Table1[Entity Prefab],0)),10,1,1,"Entities"))</f>
        <v>25</v>
      </c>
      <c r="DL196" s="115">
        <f ca="1">ROUND((Table18[[#This Row],[XP]]*Table18[[#This Row],[entity_spawned (AVG)]])*(Table18[[#This Row],[activating_chance]]/100),0)</f>
        <v>25</v>
      </c>
      <c r="DM196" t="s">
        <v>343</v>
      </c>
      <c r="DO196" t="s">
        <v>247</v>
      </c>
      <c r="DP196">
        <v>1</v>
      </c>
      <c r="DQ196" s="76">
        <v>500</v>
      </c>
      <c r="DR196" s="76">
        <v>100</v>
      </c>
      <c r="DS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96">
        <f ca="1">ROUND((Table1820[[#This Row],[XP]]*Table1820[[#This Row],[entity_spawned (AVG)]])*(Table1820[[#This Row],[activating_chance]]/100),0)</f>
        <v>75</v>
      </c>
      <c r="DU196" t="s">
        <v>343</v>
      </c>
    </row>
    <row r="197" spans="2:125" x14ac:dyDescent="0.25">
      <c r="B197" s="74" t="s">
        <v>231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6">
        <v>6</v>
      </c>
      <c r="J197" s="76">
        <v>8</v>
      </c>
      <c r="K197" s="73" t="b">
        <v>1</v>
      </c>
      <c r="M197" t="s">
        <v>385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6">
        <v>2</v>
      </c>
      <c r="U197" s="76">
        <v>2</v>
      </c>
      <c r="V197" t="b">
        <v>0</v>
      </c>
      <c r="AI197" t="s">
        <v>238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255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457</v>
      </c>
      <c r="BQ197">
        <v>1</v>
      </c>
      <c r="BR197">
        <v>120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97" s="76">
        <f ca="1">ROUND((Table61011[[#This Row],[XP]]*Table61011[[#This Row],[entity_spawned (AVG)]])*(Table61011[[#This Row],[activating_chance]]/100),0)</f>
        <v>75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7" s="73">
        <v>1</v>
      </c>
      <c r="BX197" s="73">
        <v>1</v>
      </c>
      <c r="BY197" s="73" t="b">
        <v>0</v>
      </c>
      <c r="CA197" t="s">
        <v>446</v>
      </c>
      <c r="CB197">
        <v>1</v>
      </c>
      <c r="CC197" s="76">
        <v>200</v>
      </c>
      <c r="CD197">
        <v>70</v>
      </c>
      <c r="CE197">
        <f ca="1">INDIRECT(ADDRESS(11+(MATCH(RIGHT(Table11[[#This Row],[spawner_sku]],LEN(Table11[[#This Row],[spawner_sku]])-FIND("/",Table11[[#This Row],[spawner_sku]])),Table1[Entity Prefab],0)),10,1,1,"Entities"))</f>
        <v>25</v>
      </c>
      <c r="CF197">
        <f ca="1">ROUND((Table11[[#This Row],[XP]]*Table11[[#This Row],[entity_spawned (AVG)]])*(Table11[[#This Row],[activating_chance]]/100),0)</f>
        <v>18</v>
      </c>
      <c r="CG197" s="73" t="s">
        <v>344</v>
      </c>
      <c r="CI197" t="s">
        <v>385</v>
      </c>
      <c r="CJ197">
        <v>1</v>
      </c>
      <c r="CK197" s="76">
        <v>100</v>
      </c>
      <c r="CL197" s="76">
        <v>30</v>
      </c>
      <c r="CM197">
        <f ca="1">INDIRECT(ADDRESS(11+(MATCH(RIGHT(Table12[[#This Row],[spawner_sku]],LEN(Table12[[#This Row],[spawner_sku]])-FIND("/",Table12[[#This Row],[spawner_sku]])),Table1[Entity Prefab],0)),10,1,1,"Entities"))</f>
        <v>25</v>
      </c>
      <c r="CN197">
        <f ca="1">ROUND((Table12[[#This Row],[XP]]*Table12[[#This Row],[entity_spawned (AVG)]])*(Table12[[#This Row],[activating_chance]]/100),0)</f>
        <v>8</v>
      </c>
      <c r="CO197" s="73" t="s">
        <v>343</v>
      </c>
      <c r="CQ197" t="s">
        <v>384</v>
      </c>
      <c r="CR197">
        <v>1</v>
      </c>
      <c r="CS197" s="76">
        <v>170</v>
      </c>
      <c r="CT197" s="76">
        <v>100</v>
      </c>
      <c r="CU197">
        <f ca="1">INDIRECT(ADDRESS(11+(MATCH(RIGHT(Table13[[#This Row],[spawner_sku]],LEN(Table13[[#This Row],[spawner_sku]])-FIND("/",Table13[[#This Row],[spawner_sku]])),Table1[Entity Prefab],0)),10,1,1,"Entities"))</f>
        <v>28</v>
      </c>
      <c r="CV197">
        <f ca="1">ROUND((Table13[[#This Row],[XP]]*Table13[[#This Row],[entity_spawned (AVG)]])*(Table13[[#This Row],[activating_chance]]/100),0)</f>
        <v>28</v>
      </c>
      <c r="CW197" s="73" t="s">
        <v>344</v>
      </c>
      <c r="CY197" t="s">
        <v>446</v>
      </c>
      <c r="CZ197">
        <v>2</v>
      </c>
      <c r="DA197" s="76">
        <v>200</v>
      </c>
      <c r="DB197" s="76">
        <v>30</v>
      </c>
      <c r="DC197">
        <f ca="1">INDIRECT(ADDRESS(11+(MATCH(RIGHT(Table14[[#This Row],[spawner_sku]],LEN(Table14[[#This Row],[spawner_sku]])-FIND("/",Table14[[#This Row],[spawner_sku]])),Table1[Entity Prefab],0)),10,1,1,"Entities"))</f>
        <v>25</v>
      </c>
      <c r="DD197">
        <f ca="1">ROUND((Table14[[#This Row],[XP]]*Table14[[#This Row],[entity_spawned (AVG)]])*(Table14[[#This Row],[activating_chance]]/100),0)</f>
        <v>15</v>
      </c>
      <c r="DE197" s="73" t="s">
        <v>344</v>
      </c>
      <c r="DG197" t="s">
        <v>492</v>
      </c>
      <c r="DH197">
        <v>2</v>
      </c>
      <c r="DI197" s="76">
        <v>100</v>
      </c>
      <c r="DJ197" s="76">
        <v>100</v>
      </c>
      <c r="DK197" s="115">
        <f ca="1">INDIRECT(ADDRESS(11+(MATCH(RIGHT(Table18[[#This Row],[spawner_sku]],LEN(Table18[[#This Row],[spawner_sku]])-FIND("/",Table18[[#This Row],[spawner_sku]])),Table1[Entity Prefab],0)),10,1,1,"Entities"))</f>
        <v>25</v>
      </c>
      <c r="DL197" s="115">
        <f ca="1">ROUND((Table18[[#This Row],[XP]]*Table18[[#This Row],[entity_spawned (AVG)]])*(Table18[[#This Row],[activating_chance]]/100),0)</f>
        <v>50</v>
      </c>
      <c r="DM197" t="s">
        <v>343</v>
      </c>
      <c r="DO197" t="s">
        <v>247</v>
      </c>
      <c r="DP197">
        <v>1</v>
      </c>
      <c r="DQ197" s="76">
        <v>500</v>
      </c>
      <c r="DR197" s="76">
        <v>100</v>
      </c>
      <c r="DS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97">
        <f ca="1">ROUND((Table1820[[#This Row],[XP]]*Table1820[[#This Row],[entity_spawned (AVG)]])*(Table1820[[#This Row],[activating_chance]]/100),0)</f>
        <v>75</v>
      </c>
      <c r="DU197" t="s">
        <v>343</v>
      </c>
    </row>
    <row r="198" spans="2:125" x14ac:dyDescent="0.25">
      <c r="B198" s="74" t="s">
        <v>231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6">
        <v>1</v>
      </c>
      <c r="J198" s="76">
        <v>2</v>
      </c>
      <c r="K198" s="73" t="b">
        <v>0</v>
      </c>
      <c r="M198" t="s">
        <v>384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6">
        <v>1</v>
      </c>
      <c r="U198" s="76">
        <v>1</v>
      </c>
      <c r="V198" t="b">
        <v>0</v>
      </c>
      <c r="AI198" t="s">
        <v>238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255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473</v>
      </c>
      <c r="BQ198">
        <v>1</v>
      </c>
      <c r="BR198">
        <v>280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198" s="76">
        <f ca="1">ROUND((Table61011[[#This Row],[XP]]*Table61011[[#This Row],[entity_spawned (AVG)]])*(Table61011[[#This Row],[activating_chance]]/100),0)</f>
        <v>143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446</v>
      </c>
      <c r="CB198">
        <v>1</v>
      </c>
      <c r="CC198" s="76">
        <v>200</v>
      </c>
      <c r="CD198">
        <v>100</v>
      </c>
      <c r="CE198">
        <f ca="1">INDIRECT(ADDRESS(11+(MATCH(RIGHT(Table11[[#This Row],[spawner_sku]],LEN(Table11[[#This Row],[spawner_sku]])-FIND("/",Table11[[#This Row],[spawner_sku]])),Table1[Entity Prefab],0)),10,1,1,"Entities"))</f>
        <v>25</v>
      </c>
      <c r="CF198">
        <f ca="1">ROUND((Table11[[#This Row],[XP]]*Table11[[#This Row],[entity_spawned (AVG)]])*(Table11[[#This Row],[activating_chance]]/100),0)</f>
        <v>25</v>
      </c>
      <c r="CG198" s="73" t="s">
        <v>344</v>
      </c>
      <c r="CI198" t="s">
        <v>385</v>
      </c>
      <c r="CJ198">
        <v>3</v>
      </c>
      <c r="CK198" s="76">
        <v>100</v>
      </c>
      <c r="CL198" s="76">
        <v>100</v>
      </c>
      <c r="CM198">
        <f ca="1">INDIRECT(ADDRESS(11+(MATCH(RIGHT(Table12[[#This Row],[spawner_sku]],LEN(Table12[[#This Row],[spawner_sku]])-FIND("/",Table12[[#This Row],[spawner_sku]])),Table1[Entity Prefab],0)),10,1,1,"Entities"))</f>
        <v>25</v>
      </c>
      <c r="CN198">
        <f ca="1">ROUND((Table12[[#This Row],[XP]]*Table12[[#This Row],[entity_spawned (AVG)]])*(Table12[[#This Row],[activating_chance]]/100),0)</f>
        <v>75</v>
      </c>
      <c r="CO198" s="73" t="s">
        <v>343</v>
      </c>
      <c r="CQ198" t="s">
        <v>384</v>
      </c>
      <c r="CR198">
        <v>3</v>
      </c>
      <c r="CS198" s="76">
        <v>170</v>
      </c>
      <c r="CT198" s="76">
        <v>30</v>
      </c>
      <c r="CU198">
        <f ca="1">INDIRECT(ADDRESS(11+(MATCH(RIGHT(Table13[[#This Row],[spawner_sku]],LEN(Table13[[#This Row],[spawner_sku]])-FIND("/",Table13[[#This Row],[spawner_sku]])),Table1[Entity Prefab],0)),10,1,1,"Entities"))</f>
        <v>28</v>
      </c>
      <c r="CV198">
        <f ca="1">ROUND((Table13[[#This Row],[XP]]*Table13[[#This Row],[entity_spawned (AVG)]])*(Table13[[#This Row],[activating_chance]]/100),0)</f>
        <v>25</v>
      </c>
      <c r="CW198" s="73" t="s">
        <v>344</v>
      </c>
      <c r="CY198" t="s">
        <v>446</v>
      </c>
      <c r="CZ198">
        <v>1</v>
      </c>
      <c r="DA198" s="76">
        <v>200</v>
      </c>
      <c r="DB198" s="76">
        <v>100</v>
      </c>
      <c r="DC198">
        <f ca="1">INDIRECT(ADDRESS(11+(MATCH(RIGHT(Table14[[#This Row],[spawner_sku]],LEN(Table14[[#This Row],[spawner_sku]])-FIND("/",Table14[[#This Row],[spawner_sku]])),Table1[Entity Prefab],0)),10,1,1,"Entities"))</f>
        <v>25</v>
      </c>
      <c r="DD198">
        <f ca="1">ROUND((Table14[[#This Row],[XP]]*Table14[[#This Row],[entity_spawned (AVG)]])*(Table14[[#This Row],[activating_chance]]/100),0)</f>
        <v>25</v>
      </c>
      <c r="DE198" s="73" t="s">
        <v>344</v>
      </c>
      <c r="DG198" t="s">
        <v>492</v>
      </c>
      <c r="DH198">
        <v>1</v>
      </c>
      <c r="DI198" s="76">
        <v>100</v>
      </c>
      <c r="DJ198" s="76">
        <v>100</v>
      </c>
      <c r="DK198" s="115">
        <f ca="1">INDIRECT(ADDRESS(11+(MATCH(RIGHT(Table18[[#This Row],[spawner_sku]],LEN(Table18[[#This Row],[spawner_sku]])-FIND("/",Table18[[#This Row],[spawner_sku]])),Table1[Entity Prefab],0)),10,1,1,"Entities"))</f>
        <v>25</v>
      </c>
      <c r="DL198" s="115">
        <f ca="1">ROUND((Table18[[#This Row],[XP]]*Table18[[#This Row],[entity_spawned (AVG)]])*(Table18[[#This Row],[activating_chance]]/100),0)</f>
        <v>25</v>
      </c>
      <c r="DM198" t="s">
        <v>343</v>
      </c>
      <c r="DO198" t="s">
        <v>247</v>
      </c>
      <c r="DP198">
        <v>1</v>
      </c>
      <c r="DQ198" s="76">
        <v>500</v>
      </c>
      <c r="DR198" s="76">
        <v>100</v>
      </c>
      <c r="DS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98">
        <f ca="1">ROUND((Table1820[[#This Row],[XP]]*Table1820[[#This Row],[entity_spawned (AVG)]])*(Table1820[[#This Row],[activating_chance]]/100),0)</f>
        <v>75</v>
      </c>
      <c r="DU198" t="s">
        <v>343</v>
      </c>
    </row>
    <row r="199" spans="2:125" x14ac:dyDescent="0.25">
      <c r="B199" s="74" t="s">
        <v>231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6">
        <v>3</v>
      </c>
      <c r="J199" s="76">
        <v>4</v>
      </c>
      <c r="K199" s="73" t="b">
        <v>0</v>
      </c>
      <c r="M199" t="s">
        <v>384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6">
        <v>1</v>
      </c>
      <c r="U199" s="76">
        <v>1</v>
      </c>
      <c r="V199" t="b">
        <v>0</v>
      </c>
      <c r="AI199" t="s">
        <v>240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255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229</v>
      </c>
      <c r="BQ199">
        <v>1</v>
      </c>
      <c r="BR199">
        <v>130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99" s="76">
        <f ca="1">ROUND((Table61011[[#This Row],[XP]]*Table61011[[#This Row],[entity_spawned (AVG)]])*(Table61011[[#This Row],[activating_chance]]/100),0)</f>
        <v>25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9" s="73">
        <v>1</v>
      </c>
      <c r="BX199" s="73">
        <v>2</v>
      </c>
      <c r="BY199" s="73" t="b">
        <v>0</v>
      </c>
      <c r="CA199" t="s">
        <v>446</v>
      </c>
      <c r="CB199">
        <v>1</v>
      </c>
      <c r="CC199" s="76">
        <v>200</v>
      </c>
      <c r="CD199">
        <v>30</v>
      </c>
      <c r="CE199">
        <f ca="1">INDIRECT(ADDRESS(11+(MATCH(RIGHT(Table11[[#This Row],[spawner_sku]],LEN(Table11[[#This Row],[spawner_sku]])-FIND("/",Table11[[#This Row],[spawner_sku]])),Table1[Entity Prefab],0)),10,1,1,"Entities"))</f>
        <v>25</v>
      </c>
      <c r="CF199">
        <f ca="1">ROUND((Table11[[#This Row],[XP]]*Table11[[#This Row],[entity_spawned (AVG)]])*(Table11[[#This Row],[activating_chance]]/100),0)</f>
        <v>8</v>
      </c>
      <c r="CG199" s="73" t="s">
        <v>344</v>
      </c>
      <c r="CI199" t="s">
        <v>385</v>
      </c>
      <c r="CJ199">
        <v>3</v>
      </c>
      <c r="CK199" s="76">
        <v>100</v>
      </c>
      <c r="CL199" s="76">
        <v>100</v>
      </c>
      <c r="CM199">
        <f ca="1">INDIRECT(ADDRESS(11+(MATCH(RIGHT(Table12[[#This Row],[spawner_sku]],LEN(Table12[[#This Row],[spawner_sku]])-FIND("/",Table12[[#This Row],[spawner_sku]])),Table1[Entity Prefab],0)),10,1,1,"Entities"))</f>
        <v>25</v>
      </c>
      <c r="CN199">
        <f ca="1">ROUND((Table12[[#This Row],[XP]]*Table12[[#This Row],[entity_spawned (AVG)]])*(Table12[[#This Row],[activating_chance]]/100),0)</f>
        <v>75</v>
      </c>
      <c r="CO199" s="73" t="s">
        <v>343</v>
      </c>
      <c r="CQ199" t="s">
        <v>256</v>
      </c>
      <c r="CR199">
        <v>1</v>
      </c>
      <c r="CS199" s="76">
        <v>150</v>
      </c>
      <c r="CT199" s="76">
        <v>100</v>
      </c>
      <c r="CU199">
        <f ca="1">INDIRECT(ADDRESS(11+(MATCH(RIGHT(Table13[[#This Row],[spawner_sku]],LEN(Table13[[#This Row],[spawner_sku]])-FIND("/",Table13[[#This Row],[spawner_sku]])),Table1[Entity Prefab],0)),10,1,1,"Entities"))</f>
        <v>25</v>
      </c>
      <c r="CV199">
        <f ca="1">ROUND((Table13[[#This Row],[XP]]*Table13[[#This Row],[entity_spawned (AVG)]])*(Table13[[#This Row],[activating_chance]]/100),0)</f>
        <v>25</v>
      </c>
      <c r="CW199" s="73" t="s">
        <v>343</v>
      </c>
      <c r="CY199" t="s">
        <v>446</v>
      </c>
      <c r="CZ199">
        <v>1</v>
      </c>
      <c r="DA199" s="76">
        <v>200</v>
      </c>
      <c r="DB199" s="76">
        <v>100</v>
      </c>
      <c r="DC199">
        <f ca="1">INDIRECT(ADDRESS(11+(MATCH(RIGHT(Table14[[#This Row],[spawner_sku]],LEN(Table14[[#This Row],[spawner_sku]])-FIND("/",Table14[[#This Row],[spawner_sku]])),Table1[Entity Prefab],0)),10,1,1,"Entities"))</f>
        <v>25</v>
      </c>
      <c r="DD199">
        <f ca="1">ROUND((Table14[[#This Row],[XP]]*Table14[[#This Row],[entity_spawned (AVG)]])*(Table14[[#This Row],[activating_chance]]/100),0)</f>
        <v>25</v>
      </c>
      <c r="DE199" s="73" t="s">
        <v>344</v>
      </c>
      <c r="DG199" t="s">
        <v>632</v>
      </c>
      <c r="DH199">
        <v>1</v>
      </c>
      <c r="DI199" s="76">
        <v>120</v>
      </c>
      <c r="DJ199" s="76">
        <v>80</v>
      </c>
      <c r="DK199" s="115">
        <f ca="1">INDIRECT(ADDRESS(11+(MATCH(RIGHT(Table18[[#This Row],[spawner_sku]],LEN(Table18[[#This Row],[spawner_sku]])-FIND("/",Table18[[#This Row],[spawner_sku]])),Table1[Entity Prefab],0)),10,1,1,"Entities"))</f>
        <v>35</v>
      </c>
      <c r="DL199" s="115">
        <f ca="1">ROUND((Table18[[#This Row],[XP]]*Table18[[#This Row],[entity_spawned (AVG)]])*(Table18[[#This Row],[activating_chance]]/100),0)</f>
        <v>28</v>
      </c>
      <c r="DM199" t="s">
        <v>343</v>
      </c>
      <c r="DO199" t="s">
        <v>247</v>
      </c>
      <c r="DP199">
        <v>1</v>
      </c>
      <c r="DQ199" s="76">
        <v>500</v>
      </c>
      <c r="DR199" s="76">
        <v>100</v>
      </c>
      <c r="DS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199">
        <f ca="1">ROUND((Table1820[[#This Row],[XP]]*Table1820[[#This Row],[entity_spawned (AVG)]])*(Table1820[[#This Row],[activating_chance]]/100),0)</f>
        <v>75</v>
      </c>
      <c r="DU199" t="s">
        <v>343</v>
      </c>
    </row>
    <row r="200" spans="2:125" x14ac:dyDescent="0.25">
      <c r="B200" s="74" t="s">
        <v>231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6">
        <v>1</v>
      </c>
      <c r="J200" s="76">
        <v>2</v>
      </c>
      <c r="K200" s="73" t="b">
        <v>0</v>
      </c>
      <c r="M200" t="s">
        <v>384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6">
        <v>1</v>
      </c>
      <c r="U200" s="76">
        <v>1</v>
      </c>
      <c r="V200" t="b">
        <v>0</v>
      </c>
      <c r="AI200" t="s">
        <v>240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255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401</v>
      </c>
      <c r="BQ200">
        <v>1</v>
      </c>
      <c r="BR200">
        <v>200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00" s="76">
        <f ca="1">ROUND((Table61011[[#This Row],[XP]]*Table61011[[#This Row],[entity_spawned (AVG)]])*(Table61011[[#This Row],[activating_chance]]/100),0)</f>
        <v>75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446</v>
      </c>
      <c r="CB200">
        <v>1</v>
      </c>
      <c r="CC200" s="76">
        <v>200</v>
      </c>
      <c r="CD200">
        <v>70</v>
      </c>
      <c r="CE200">
        <f ca="1">INDIRECT(ADDRESS(11+(MATCH(RIGHT(Table11[[#This Row],[spawner_sku]],LEN(Table11[[#This Row],[spawner_sku]])-FIND("/",Table11[[#This Row],[spawner_sku]])),Table1[Entity Prefab],0)),10,1,1,"Entities"))</f>
        <v>25</v>
      </c>
      <c r="CF200">
        <f ca="1">ROUND((Table11[[#This Row],[XP]]*Table11[[#This Row],[entity_spawned (AVG)]])*(Table11[[#This Row],[activating_chance]]/100),0)</f>
        <v>18</v>
      </c>
      <c r="CG200" s="73" t="s">
        <v>344</v>
      </c>
      <c r="CI200" t="s">
        <v>385</v>
      </c>
      <c r="CJ200">
        <v>5</v>
      </c>
      <c r="CK200" s="76">
        <v>100</v>
      </c>
      <c r="CL200" s="76">
        <v>30</v>
      </c>
      <c r="CM200">
        <f ca="1">INDIRECT(ADDRESS(11+(MATCH(RIGHT(Table12[[#This Row],[spawner_sku]],LEN(Table12[[#This Row],[spawner_sku]])-FIND("/",Table12[[#This Row],[spawner_sku]])),Table1[Entity Prefab],0)),10,1,1,"Entities"))</f>
        <v>25</v>
      </c>
      <c r="CN200">
        <f ca="1">ROUND((Table12[[#This Row],[XP]]*Table12[[#This Row],[entity_spawned (AVG)]])*(Table12[[#This Row],[activating_chance]]/100),0)</f>
        <v>38</v>
      </c>
      <c r="CO200" s="73" t="s">
        <v>343</v>
      </c>
      <c r="CQ200" t="s">
        <v>256</v>
      </c>
      <c r="CR200">
        <v>1</v>
      </c>
      <c r="CS200" s="76">
        <v>150</v>
      </c>
      <c r="CT200" s="76">
        <v>100</v>
      </c>
      <c r="CU200">
        <f ca="1">INDIRECT(ADDRESS(11+(MATCH(RIGHT(Table13[[#This Row],[spawner_sku]],LEN(Table13[[#This Row],[spawner_sku]])-FIND("/",Table13[[#This Row],[spawner_sku]])),Table1[Entity Prefab],0)),10,1,1,"Entities"))</f>
        <v>25</v>
      </c>
      <c r="CV200">
        <f ca="1">ROUND((Table13[[#This Row],[XP]]*Table13[[#This Row],[entity_spawned (AVG)]])*(Table13[[#This Row],[activating_chance]]/100),0)</f>
        <v>25</v>
      </c>
      <c r="CW200" s="73" t="s">
        <v>343</v>
      </c>
      <c r="CY200" t="s">
        <v>446</v>
      </c>
      <c r="CZ200">
        <v>1</v>
      </c>
      <c r="DA200" s="76">
        <v>200</v>
      </c>
      <c r="DB200" s="76">
        <v>100</v>
      </c>
      <c r="DC200">
        <f ca="1">INDIRECT(ADDRESS(11+(MATCH(RIGHT(Table14[[#This Row],[spawner_sku]],LEN(Table14[[#This Row],[spawner_sku]])-FIND("/",Table14[[#This Row],[spawner_sku]])),Table1[Entity Prefab],0)),10,1,1,"Entities"))</f>
        <v>25</v>
      </c>
      <c r="DD200">
        <f ca="1">ROUND((Table14[[#This Row],[XP]]*Table14[[#This Row],[entity_spawned (AVG)]])*(Table14[[#This Row],[activating_chance]]/100),0)</f>
        <v>25</v>
      </c>
      <c r="DE200" s="73" t="s">
        <v>344</v>
      </c>
      <c r="DG200" t="s">
        <v>632</v>
      </c>
      <c r="DH200">
        <v>1</v>
      </c>
      <c r="DI200" s="76">
        <v>120</v>
      </c>
      <c r="DJ200" s="76">
        <v>80</v>
      </c>
      <c r="DK200" s="115">
        <f ca="1">INDIRECT(ADDRESS(11+(MATCH(RIGHT(Table18[[#This Row],[spawner_sku]],LEN(Table18[[#This Row],[spawner_sku]])-FIND("/",Table18[[#This Row],[spawner_sku]])),Table1[Entity Prefab],0)),10,1,1,"Entities"))</f>
        <v>35</v>
      </c>
      <c r="DL200" s="115">
        <f ca="1">ROUND((Table18[[#This Row],[XP]]*Table18[[#This Row],[entity_spawned (AVG)]])*(Table18[[#This Row],[activating_chance]]/100),0)</f>
        <v>28</v>
      </c>
      <c r="DM200" t="s">
        <v>343</v>
      </c>
      <c r="DO200" t="s">
        <v>247</v>
      </c>
      <c r="DP200">
        <v>1</v>
      </c>
      <c r="DQ200" s="76">
        <v>500</v>
      </c>
      <c r="DR200" s="76">
        <v>100</v>
      </c>
      <c r="DS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200">
        <f ca="1">ROUND((Table1820[[#This Row],[XP]]*Table1820[[#This Row],[entity_spawned (AVG)]])*(Table1820[[#This Row],[activating_chance]]/100),0)</f>
        <v>75</v>
      </c>
      <c r="DU200" t="s">
        <v>343</v>
      </c>
    </row>
    <row r="201" spans="2:125" x14ac:dyDescent="0.25">
      <c r="B201" s="74" t="s">
        <v>231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6">
        <v>3</v>
      </c>
      <c r="J201" s="76">
        <v>3</v>
      </c>
      <c r="K201" s="73" t="b">
        <v>0</v>
      </c>
      <c r="M201" t="s">
        <v>384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6">
        <v>5</v>
      </c>
      <c r="U201" s="76">
        <v>5</v>
      </c>
      <c r="V201" t="b">
        <v>0</v>
      </c>
      <c r="AI201" t="s">
        <v>240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256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256</v>
      </c>
      <c r="BQ201">
        <v>1</v>
      </c>
      <c r="BR201">
        <v>150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01" s="76">
        <f ca="1">ROUND((Table61011[[#This Row],[XP]]*Table61011[[#This Row],[entity_spawned (AVG)]])*(Table61011[[#This Row],[activating_chance]]/100),0)</f>
        <v>25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1" s="73">
        <v>1</v>
      </c>
      <c r="BX201" s="73">
        <v>1</v>
      </c>
      <c r="BY201" s="73" t="b">
        <v>0</v>
      </c>
      <c r="CA201" t="s">
        <v>229</v>
      </c>
      <c r="CB201">
        <v>3</v>
      </c>
      <c r="CC201" s="76">
        <v>180</v>
      </c>
      <c r="CD201">
        <v>80</v>
      </c>
      <c r="CE201">
        <f ca="1">INDIRECT(ADDRESS(11+(MATCH(RIGHT(Table11[[#This Row],[spawner_sku]],LEN(Table11[[#This Row],[spawner_sku]])-FIND("/",Table11[[#This Row],[spawner_sku]])),Table1[Entity Prefab],0)),10,1,1,"Entities"))</f>
        <v>25</v>
      </c>
      <c r="CF201">
        <f ca="1">ROUND((Table11[[#This Row],[XP]]*Table11[[#This Row],[entity_spawned (AVG)]])*(Table11[[#This Row],[activating_chance]]/100),0)</f>
        <v>60</v>
      </c>
      <c r="CG201" s="73" t="s">
        <v>343</v>
      </c>
      <c r="CI201" t="s">
        <v>385</v>
      </c>
      <c r="CJ201">
        <v>5</v>
      </c>
      <c r="CK201" s="76">
        <v>100</v>
      </c>
      <c r="CL201" s="76">
        <v>30</v>
      </c>
      <c r="CM201">
        <f ca="1">INDIRECT(ADDRESS(11+(MATCH(RIGHT(Table12[[#This Row],[spawner_sku]],LEN(Table12[[#This Row],[spawner_sku]])-FIND("/",Table12[[#This Row],[spawner_sku]])),Table1[Entity Prefab],0)),10,1,1,"Entities"))</f>
        <v>25</v>
      </c>
      <c r="CN201">
        <f ca="1">ROUND((Table12[[#This Row],[XP]]*Table12[[#This Row],[entity_spawned (AVG)]])*(Table12[[#This Row],[activating_chance]]/100),0)</f>
        <v>38</v>
      </c>
      <c r="CO201" s="73" t="s">
        <v>343</v>
      </c>
      <c r="CQ201" t="s">
        <v>256</v>
      </c>
      <c r="CR201">
        <v>1</v>
      </c>
      <c r="CS201" s="76">
        <v>150</v>
      </c>
      <c r="CT201" s="76">
        <v>80</v>
      </c>
      <c r="CU201">
        <f ca="1">INDIRECT(ADDRESS(11+(MATCH(RIGHT(Table13[[#This Row],[spawner_sku]],LEN(Table13[[#This Row],[spawner_sku]])-FIND("/",Table13[[#This Row],[spawner_sku]])),Table1[Entity Prefab],0)),10,1,1,"Entities"))</f>
        <v>25</v>
      </c>
      <c r="CV201">
        <f ca="1">ROUND((Table13[[#This Row],[XP]]*Table13[[#This Row],[entity_spawned (AVG)]])*(Table13[[#This Row],[activating_chance]]/100),0)</f>
        <v>20</v>
      </c>
      <c r="CW201" s="73" t="s">
        <v>343</v>
      </c>
      <c r="CY201" t="s">
        <v>446</v>
      </c>
      <c r="CZ201">
        <v>1</v>
      </c>
      <c r="DA201" s="76">
        <v>200</v>
      </c>
      <c r="DB201" s="76">
        <v>100</v>
      </c>
      <c r="DC201">
        <f ca="1">INDIRECT(ADDRESS(11+(MATCH(RIGHT(Table14[[#This Row],[spawner_sku]],LEN(Table14[[#This Row],[spawner_sku]])-FIND("/",Table14[[#This Row],[spawner_sku]])),Table1[Entity Prefab],0)),10,1,1,"Entities"))</f>
        <v>25</v>
      </c>
      <c r="DD201">
        <f ca="1">ROUND((Table14[[#This Row],[XP]]*Table14[[#This Row],[entity_spawned (AVG)]])*(Table14[[#This Row],[activating_chance]]/100),0)</f>
        <v>25</v>
      </c>
      <c r="DE201" s="73" t="s">
        <v>344</v>
      </c>
      <c r="DG201" t="s">
        <v>632</v>
      </c>
      <c r="DH201">
        <v>1</v>
      </c>
      <c r="DI201" s="76">
        <v>120</v>
      </c>
      <c r="DJ201" s="76">
        <v>90</v>
      </c>
      <c r="DK201" s="115">
        <f ca="1">INDIRECT(ADDRESS(11+(MATCH(RIGHT(Table18[[#This Row],[spawner_sku]],LEN(Table18[[#This Row],[spawner_sku]])-FIND("/",Table18[[#This Row],[spawner_sku]])),Table1[Entity Prefab],0)),10,1,1,"Entities"))</f>
        <v>35</v>
      </c>
      <c r="DL201" s="115">
        <f ca="1">ROUND((Table18[[#This Row],[XP]]*Table18[[#This Row],[entity_spawned (AVG)]])*(Table18[[#This Row],[activating_chance]]/100),0)</f>
        <v>32</v>
      </c>
      <c r="DM201" t="s">
        <v>343</v>
      </c>
      <c r="DO201" t="s">
        <v>247</v>
      </c>
      <c r="DP201">
        <v>1</v>
      </c>
      <c r="DQ201" s="76">
        <v>500</v>
      </c>
      <c r="DR201" s="76">
        <v>100</v>
      </c>
      <c r="DS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201">
        <f ca="1">ROUND((Table1820[[#This Row],[XP]]*Table1820[[#This Row],[entity_spawned (AVG)]])*(Table1820[[#This Row],[activating_chance]]/100),0)</f>
        <v>75</v>
      </c>
      <c r="DU201" t="s">
        <v>343</v>
      </c>
    </row>
    <row r="202" spans="2:125" x14ac:dyDescent="0.25">
      <c r="B202" s="74" t="s">
        <v>231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6">
        <v>2</v>
      </c>
      <c r="J202" s="76">
        <v>4</v>
      </c>
      <c r="K202" s="73" t="b">
        <v>0</v>
      </c>
      <c r="M202" t="s">
        <v>384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6">
        <v>1</v>
      </c>
      <c r="U202" s="76">
        <v>1</v>
      </c>
      <c r="V202" t="b">
        <v>0</v>
      </c>
      <c r="AI202" t="s">
        <v>240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256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337</v>
      </c>
      <c r="BQ202">
        <v>1</v>
      </c>
      <c r="BR202">
        <v>300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02" s="76">
        <f ca="1">ROUND((Table61011[[#This Row],[XP]]*Table61011[[#This Row],[entity_spawned (AVG)]])*(Table61011[[#This Row],[activating_chance]]/100),0)</f>
        <v>195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229</v>
      </c>
      <c r="CB202">
        <v>2</v>
      </c>
      <c r="CC202" s="76">
        <v>180</v>
      </c>
      <c r="CD202">
        <v>100</v>
      </c>
      <c r="CE202">
        <f ca="1">INDIRECT(ADDRESS(11+(MATCH(RIGHT(Table11[[#This Row],[spawner_sku]],LEN(Table11[[#This Row],[spawner_sku]])-FIND("/",Table11[[#This Row],[spawner_sku]])),Table1[Entity Prefab],0)),10,1,1,"Entities"))</f>
        <v>25</v>
      </c>
      <c r="CF202">
        <f ca="1">ROUND((Table11[[#This Row],[XP]]*Table11[[#This Row],[entity_spawned (AVG)]])*(Table11[[#This Row],[activating_chance]]/100),0)</f>
        <v>50</v>
      </c>
      <c r="CG202" s="73" t="s">
        <v>343</v>
      </c>
      <c r="CI202" t="s">
        <v>385</v>
      </c>
      <c r="CJ202">
        <v>5</v>
      </c>
      <c r="CK202" s="76">
        <v>100</v>
      </c>
      <c r="CL202" s="76">
        <v>100</v>
      </c>
      <c r="CM202">
        <f ca="1">INDIRECT(ADDRESS(11+(MATCH(RIGHT(Table12[[#This Row],[spawner_sku]],LEN(Table12[[#This Row],[spawner_sku]])-FIND("/",Table12[[#This Row],[spawner_sku]])),Table1[Entity Prefab],0)),10,1,1,"Entities"))</f>
        <v>25</v>
      </c>
      <c r="CN202">
        <f ca="1">ROUND((Table12[[#This Row],[XP]]*Table12[[#This Row],[entity_spawned (AVG)]])*(Table12[[#This Row],[activating_chance]]/100),0)</f>
        <v>125</v>
      </c>
      <c r="CO202" s="73" t="s">
        <v>343</v>
      </c>
      <c r="CQ202" t="s">
        <v>256</v>
      </c>
      <c r="CR202">
        <v>1</v>
      </c>
      <c r="CS202" s="76">
        <v>150</v>
      </c>
      <c r="CT202" s="76">
        <v>100</v>
      </c>
      <c r="CU202">
        <f ca="1">INDIRECT(ADDRESS(11+(MATCH(RIGHT(Table13[[#This Row],[spawner_sku]],LEN(Table13[[#This Row],[spawner_sku]])-FIND("/",Table13[[#This Row],[spawner_sku]])),Table1[Entity Prefab],0)),10,1,1,"Entities"))</f>
        <v>25</v>
      </c>
      <c r="CV202">
        <f ca="1">ROUND((Table13[[#This Row],[XP]]*Table13[[#This Row],[entity_spawned (AVG)]])*(Table13[[#This Row],[activating_chance]]/100),0)</f>
        <v>25</v>
      </c>
      <c r="CW202" s="73" t="s">
        <v>343</v>
      </c>
      <c r="CY202" t="s">
        <v>446</v>
      </c>
      <c r="CZ202">
        <v>3</v>
      </c>
      <c r="DA202" s="76">
        <v>200</v>
      </c>
      <c r="DB202" s="76">
        <v>100</v>
      </c>
      <c r="DC202">
        <f ca="1">INDIRECT(ADDRESS(11+(MATCH(RIGHT(Table14[[#This Row],[spawner_sku]],LEN(Table14[[#This Row],[spawner_sku]])-FIND("/",Table14[[#This Row],[spawner_sku]])),Table1[Entity Prefab],0)),10,1,1,"Entities"))</f>
        <v>25</v>
      </c>
      <c r="DD202">
        <f ca="1">ROUND((Table14[[#This Row],[XP]]*Table14[[#This Row],[entity_spawned (AVG)]])*(Table14[[#This Row],[activating_chance]]/100),0)</f>
        <v>75</v>
      </c>
      <c r="DE202" s="73" t="s">
        <v>344</v>
      </c>
      <c r="DG202" t="s">
        <v>632</v>
      </c>
      <c r="DH202">
        <v>1</v>
      </c>
      <c r="DI202" s="76">
        <v>120</v>
      </c>
      <c r="DJ202" s="76">
        <v>100</v>
      </c>
      <c r="DK202" s="115">
        <f ca="1">INDIRECT(ADDRESS(11+(MATCH(RIGHT(Table18[[#This Row],[spawner_sku]],LEN(Table18[[#This Row],[spawner_sku]])-FIND("/",Table18[[#This Row],[spawner_sku]])),Table1[Entity Prefab],0)),10,1,1,"Entities"))</f>
        <v>35</v>
      </c>
      <c r="DL202" s="115">
        <f ca="1">ROUND((Table18[[#This Row],[XP]]*Table18[[#This Row],[entity_spawned (AVG)]])*(Table18[[#This Row],[activating_chance]]/100),0)</f>
        <v>35</v>
      </c>
      <c r="DM202" t="s">
        <v>343</v>
      </c>
      <c r="DO202" t="s">
        <v>247</v>
      </c>
      <c r="DP202">
        <v>1</v>
      </c>
      <c r="DQ202" s="76">
        <v>500</v>
      </c>
      <c r="DR202" s="76">
        <v>100</v>
      </c>
      <c r="DS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202">
        <f ca="1">ROUND((Table1820[[#This Row],[XP]]*Table1820[[#This Row],[entity_spawned (AVG)]])*(Table1820[[#This Row],[activating_chance]]/100),0)</f>
        <v>75</v>
      </c>
      <c r="DU202" t="s">
        <v>343</v>
      </c>
    </row>
    <row r="203" spans="2:125" x14ac:dyDescent="0.25">
      <c r="B203" s="74" t="s">
        <v>231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6">
        <v>2</v>
      </c>
      <c r="J203" s="76">
        <v>4</v>
      </c>
      <c r="K203" s="73" t="b">
        <v>0</v>
      </c>
      <c r="M203" t="s">
        <v>384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6">
        <v>5</v>
      </c>
      <c r="U203" s="76">
        <v>5</v>
      </c>
      <c r="V203" t="b">
        <v>0</v>
      </c>
      <c r="AI203" t="s">
        <v>241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256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454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03" s="76">
        <f ca="1">ROUND((Table61011[[#This Row],[XP]]*Table61011[[#This Row],[entity_spawned (AVG)]])*(Table61011[[#This Row],[activating_chance]]/100),0)</f>
        <v>75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229</v>
      </c>
      <c r="CB203">
        <v>3</v>
      </c>
      <c r="CC203" s="76">
        <v>180</v>
      </c>
      <c r="CD203">
        <v>100</v>
      </c>
      <c r="CE203">
        <f ca="1">INDIRECT(ADDRESS(11+(MATCH(RIGHT(Table11[[#This Row],[spawner_sku]],LEN(Table11[[#This Row],[spawner_sku]])-FIND("/",Table11[[#This Row],[spawner_sku]])),Table1[Entity Prefab],0)),10,1,1,"Entities"))</f>
        <v>25</v>
      </c>
      <c r="CF203">
        <f ca="1">ROUND((Table11[[#This Row],[XP]]*Table11[[#This Row],[entity_spawned (AVG)]])*(Table11[[#This Row],[activating_chance]]/100),0)</f>
        <v>75</v>
      </c>
      <c r="CG203" s="73" t="s">
        <v>343</v>
      </c>
      <c r="CI203" t="s">
        <v>385</v>
      </c>
      <c r="CJ203">
        <v>2</v>
      </c>
      <c r="CK203" s="76">
        <v>100</v>
      </c>
      <c r="CL203" s="76">
        <v>80</v>
      </c>
      <c r="CM203">
        <f ca="1">INDIRECT(ADDRESS(11+(MATCH(RIGHT(Table12[[#This Row],[spawner_sku]],LEN(Table12[[#This Row],[spawner_sku]])-FIND("/",Table12[[#This Row],[spawner_sku]])),Table1[Entity Prefab],0)),10,1,1,"Entities"))</f>
        <v>25</v>
      </c>
      <c r="CN203">
        <f ca="1">ROUND((Table12[[#This Row],[XP]]*Table12[[#This Row],[entity_spawned (AVG)]])*(Table12[[#This Row],[activating_chance]]/100),0)</f>
        <v>40</v>
      </c>
      <c r="CO203" s="73" t="s">
        <v>343</v>
      </c>
      <c r="CQ203" t="s">
        <v>256</v>
      </c>
      <c r="CR203">
        <v>1</v>
      </c>
      <c r="CS203" s="76">
        <v>150</v>
      </c>
      <c r="CT203" s="76">
        <v>100</v>
      </c>
      <c r="CU203">
        <f ca="1">INDIRECT(ADDRESS(11+(MATCH(RIGHT(Table13[[#This Row],[spawner_sku]],LEN(Table13[[#This Row],[spawner_sku]])-FIND("/",Table13[[#This Row],[spawner_sku]])),Table1[Entity Prefab],0)),10,1,1,"Entities"))</f>
        <v>25</v>
      </c>
      <c r="CV203">
        <f ca="1">ROUND((Table13[[#This Row],[XP]]*Table13[[#This Row],[entity_spawned (AVG)]])*(Table13[[#This Row],[activating_chance]]/100),0)</f>
        <v>25</v>
      </c>
      <c r="CW203" s="73" t="s">
        <v>343</v>
      </c>
      <c r="CY203" t="s">
        <v>446</v>
      </c>
      <c r="CZ203">
        <v>1</v>
      </c>
      <c r="DA203" s="76">
        <v>200</v>
      </c>
      <c r="DB203" s="76">
        <v>30</v>
      </c>
      <c r="DC203">
        <f ca="1">INDIRECT(ADDRESS(11+(MATCH(RIGHT(Table14[[#This Row],[spawner_sku]],LEN(Table14[[#This Row],[spawner_sku]])-FIND("/",Table14[[#This Row],[spawner_sku]])),Table1[Entity Prefab],0)),10,1,1,"Entities"))</f>
        <v>25</v>
      </c>
      <c r="DD203">
        <f ca="1">ROUND((Table14[[#This Row],[XP]]*Table14[[#This Row],[entity_spawned (AVG)]])*(Table14[[#This Row],[activating_chance]]/100),0)</f>
        <v>8</v>
      </c>
      <c r="DE203" s="73" t="s">
        <v>344</v>
      </c>
      <c r="DG203" t="s">
        <v>632</v>
      </c>
      <c r="DH203">
        <v>1</v>
      </c>
      <c r="DI203" s="76">
        <v>120</v>
      </c>
      <c r="DJ203" s="76">
        <v>80</v>
      </c>
      <c r="DK203" s="115">
        <f ca="1">INDIRECT(ADDRESS(11+(MATCH(RIGHT(Table18[[#This Row],[spawner_sku]],LEN(Table18[[#This Row],[spawner_sku]])-FIND("/",Table18[[#This Row],[spawner_sku]])),Table1[Entity Prefab],0)),10,1,1,"Entities"))</f>
        <v>35</v>
      </c>
      <c r="DL203" s="115">
        <f ca="1">ROUND((Table18[[#This Row],[XP]]*Table18[[#This Row],[entity_spawned (AVG)]])*(Table18[[#This Row],[activating_chance]]/100),0)</f>
        <v>28</v>
      </c>
      <c r="DM203" t="s">
        <v>343</v>
      </c>
      <c r="DO203" t="s">
        <v>247</v>
      </c>
      <c r="DP203">
        <v>1</v>
      </c>
      <c r="DQ203" s="76">
        <v>500</v>
      </c>
      <c r="DR203" s="76">
        <v>100</v>
      </c>
      <c r="DS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DT203">
        <f ca="1">ROUND((Table1820[[#This Row],[XP]]*Table1820[[#This Row],[entity_spawned (AVG)]])*(Table1820[[#This Row],[activating_chance]]/100),0)</f>
        <v>75</v>
      </c>
      <c r="DU203" t="s">
        <v>343</v>
      </c>
    </row>
    <row r="204" spans="2:125" x14ac:dyDescent="0.25">
      <c r="B204" s="74" t="s">
        <v>231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6">
        <v>2</v>
      </c>
      <c r="J204" s="76">
        <v>4</v>
      </c>
      <c r="K204" s="73" t="b">
        <v>0</v>
      </c>
      <c r="M204" t="s">
        <v>384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6">
        <v>1</v>
      </c>
      <c r="U204" s="76">
        <v>1</v>
      </c>
      <c r="V204" t="b">
        <v>0</v>
      </c>
      <c r="AI204" t="s">
        <v>241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256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229</v>
      </c>
      <c r="BQ204">
        <v>1</v>
      </c>
      <c r="BR204">
        <v>120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04" s="76">
        <f ca="1">ROUND((Table61011[[#This Row],[XP]]*Table61011[[#This Row],[entity_spawned (AVG)]])*(Table61011[[#This Row],[activating_chance]]/100),0)</f>
        <v>25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4" s="73">
        <v>1</v>
      </c>
      <c r="BX204" s="73">
        <v>2</v>
      </c>
      <c r="BY204" s="73" t="b">
        <v>0</v>
      </c>
      <c r="CA204" t="s">
        <v>229</v>
      </c>
      <c r="CB204">
        <v>3</v>
      </c>
      <c r="CC204" s="76">
        <v>180</v>
      </c>
      <c r="CD204">
        <v>100</v>
      </c>
      <c r="CE204">
        <f ca="1">INDIRECT(ADDRESS(11+(MATCH(RIGHT(Table11[[#This Row],[spawner_sku]],LEN(Table11[[#This Row],[spawner_sku]])-FIND("/",Table11[[#This Row],[spawner_sku]])),Table1[Entity Prefab],0)),10,1,1,"Entities"))</f>
        <v>25</v>
      </c>
      <c r="CF204">
        <f ca="1">ROUND((Table11[[#This Row],[XP]]*Table11[[#This Row],[entity_spawned (AVG)]])*(Table11[[#This Row],[activating_chance]]/100),0)</f>
        <v>75</v>
      </c>
      <c r="CG204" s="73" t="s">
        <v>343</v>
      </c>
      <c r="CI204" t="s">
        <v>385</v>
      </c>
      <c r="CJ204">
        <v>9</v>
      </c>
      <c r="CK204" s="76">
        <v>100</v>
      </c>
      <c r="CL204" s="76">
        <v>80</v>
      </c>
      <c r="CM204">
        <f ca="1">INDIRECT(ADDRESS(11+(MATCH(RIGHT(Table12[[#This Row],[spawner_sku]],LEN(Table12[[#This Row],[spawner_sku]])-FIND("/",Table12[[#This Row],[spawner_sku]])),Table1[Entity Prefab],0)),10,1,1,"Entities"))</f>
        <v>25</v>
      </c>
      <c r="CN204">
        <f ca="1">ROUND((Table12[[#This Row],[XP]]*Table12[[#This Row],[entity_spawned (AVG)]])*(Table12[[#This Row],[activating_chance]]/100),0)</f>
        <v>180</v>
      </c>
      <c r="CO204" s="73" t="s">
        <v>343</v>
      </c>
      <c r="CQ204" t="s">
        <v>256</v>
      </c>
      <c r="CR204">
        <v>1</v>
      </c>
      <c r="CS204" s="76">
        <v>150</v>
      </c>
      <c r="CT204" s="76">
        <v>30</v>
      </c>
      <c r="CU204">
        <f ca="1">INDIRECT(ADDRESS(11+(MATCH(RIGHT(Table13[[#This Row],[spawner_sku]],LEN(Table13[[#This Row],[spawner_sku]])-FIND("/",Table13[[#This Row],[spawner_sku]])),Table1[Entity Prefab],0)),10,1,1,"Entities"))</f>
        <v>25</v>
      </c>
      <c r="CV204">
        <f ca="1">ROUND((Table13[[#This Row],[XP]]*Table13[[#This Row],[entity_spawned (AVG)]])*(Table13[[#This Row],[activating_chance]]/100),0)</f>
        <v>8</v>
      </c>
      <c r="CW204" s="73" t="s">
        <v>343</v>
      </c>
      <c r="CY204" t="s">
        <v>446</v>
      </c>
      <c r="CZ204">
        <v>1</v>
      </c>
      <c r="DA204" s="76">
        <v>200</v>
      </c>
      <c r="DB204" s="76">
        <v>100</v>
      </c>
      <c r="DC204">
        <f ca="1">INDIRECT(ADDRESS(11+(MATCH(RIGHT(Table14[[#This Row],[spawner_sku]],LEN(Table14[[#This Row],[spawner_sku]])-FIND("/",Table14[[#This Row],[spawner_sku]])),Table1[Entity Prefab],0)),10,1,1,"Entities"))</f>
        <v>25</v>
      </c>
      <c r="DD204">
        <f ca="1">ROUND((Table14[[#This Row],[XP]]*Table14[[#This Row],[entity_spawned (AVG)]])*(Table14[[#This Row],[activating_chance]]/100),0)</f>
        <v>25</v>
      </c>
      <c r="DE204" s="73" t="s">
        <v>344</v>
      </c>
      <c r="DG204" t="s">
        <v>632</v>
      </c>
      <c r="DH204">
        <v>1</v>
      </c>
      <c r="DI204" s="76">
        <v>120</v>
      </c>
      <c r="DJ204" s="76">
        <v>100</v>
      </c>
      <c r="DK204" s="115">
        <f ca="1">INDIRECT(ADDRESS(11+(MATCH(RIGHT(Table18[[#This Row],[spawner_sku]],LEN(Table18[[#This Row],[spawner_sku]])-FIND("/",Table18[[#This Row],[spawner_sku]])),Table1[Entity Prefab],0)),10,1,1,"Entities"))</f>
        <v>35</v>
      </c>
      <c r="DL204" s="115">
        <f ca="1">ROUND((Table18[[#This Row],[XP]]*Table18[[#This Row],[entity_spawned (AVG)]])*(Table18[[#This Row],[activating_chance]]/100),0)</f>
        <v>35</v>
      </c>
      <c r="DM204" t="s">
        <v>343</v>
      </c>
      <c r="DO204" t="s">
        <v>491</v>
      </c>
      <c r="DP204">
        <v>1</v>
      </c>
      <c r="DQ204" s="76">
        <v>120</v>
      </c>
      <c r="DR204" s="76">
        <v>100</v>
      </c>
      <c r="DS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DT204">
        <f ca="1">ROUND((Table1820[[#This Row],[XP]]*Table1820[[#This Row],[entity_spawned (AVG)]])*(Table1820[[#This Row],[activating_chance]]/100),0)</f>
        <v>55</v>
      </c>
      <c r="DU204" t="s">
        <v>343</v>
      </c>
    </row>
    <row r="205" spans="2:125" x14ac:dyDescent="0.25">
      <c r="B205" s="74" t="s">
        <v>231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6">
        <v>2</v>
      </c>
      <c r="J205" s="76">
        <v>3</v>
      </c>
      <c r="K205" s="73" t="b">
        <v>0</v>
      </c>
      <c r="M205" t="s">
        <v>384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6">
        <v>1</v>
      </c>
      <c r="U205" s="76">
        <v>1</v>
      </c>
      <c r="V205" t="b">
        <v>0</v>
      </c>
      <c r="AI205" t="s">
        <v>241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256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234</v>
      </c>
      <c r="BQ205">
        <v>1</v>
      </c>
      <c r="BR205">
        <v>300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05" s="76">
        <f ca="1">ROUND((Table61011[[#This Row],[XP]]*Table61011[[#This Row],[entity_spawned (AVG)]])*(Table61011[[#This Row],[activating_chance]]/100),0)</f>
        <v>195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229</v>
      </c>
      <c r="CB205">
        <v>3</v>
      </c>
      <c r="CC205" s="76">
        <v>180</v>
      </c>
      <c r="CD205">
        <v>100</v>
      </c>
      <c r="CE205">
        <f ca="1">INDIRECT(ADDRESS(11+(MATCH(RIGHT(Table11[[#This Row],[spawner_sku]],LEN(Table11[[#This Row],[spawner_sku]])-FIND("/",Table11[[#This Row],[spawner_sku]])),Table1[Entity Prefab],0)),10,1,1,"Entities"))</f>
        <v>25</v>
      </c>
      <c r="CF205">
        <f ca="1">ROUND((Table11[[#This Row],[XP]]*Table11[[#This Row],[entity_spawned (AVG)]])*(Table11[[#This Row],[activating_chance]]/100),0)</f>
        <v>75</v>
      </c>
      <c r="CG205" s="73" t="s">
        <v>343</v>
      </c>
      <c r="CI205" t="s">
        <v>385</v>
      </c>
      <c r="CJ205">
        <v>1</v>
      </c>
      <c r="CK205" s="76">
        <v>100</v>
      </c>
      <c r="CL205" s="76">
        <v>80</v>
      </c>
      <c r="CM205">
        <f ca="1">INDIRECT(ADDRESS(11+(MATCH(RIGHT(Table12[[#This Row],[spawner_sku]],LEN(Table12[[#This Row],[spawner_sku]])-FIND("/",Table12[[#This Row],[spawner_sku]])),Table1[Entity Prefab],0)),10,1,1,"Entities"))</f>
        <v>25</v>
      </c>
      <c r="CN205">
        <f ca="1">ROUND((Table12[[#This Row],[XP]]*Table12[[#This Row],[entity_spawned (AVG)]])*(Table12[[#This Row],[activating_chance]]/100),0)</f>
        <v>20</v>
      </c>
      <c r="CO205" s="73" t="s">
        <v>343</v>
      </c>
      <c r="CQ205" t="s">
        <v>256</v>
      </c>
      <c r="CR205">
        <v>1</v>
      </c>
      <c r="CS205" s="76">
        <v>150</v>
      </c>
      <c r="CT205" s="76">
        <v>100</v>
      </c>
      <c r="CU205">
        <f ca="1">INDIRECT(ADDRESS(11+(MATCH(RIGHT(Table13[[#This Row],[spawner_sku]],LEN(Table13[[#This Row],[spawner_sku]])-FIND("/",Table13[[#This Row],[spawner_sku]])),Table1[Entity Prefab],0)),10,1,1,"Entities"))</f>
        <v>25</v>
      </c>
      <c r="CV205">
        <f ca="1">ROUND((Table13[[#This Row],[XP]]*Table13[[#This Row],[entity_spawned (AVG)]])*(Table13[[#This Row],[activating_chance]]/100),0)</f>
        <v>25</v>
      </c>
      <c r="CW205" s="73" t="s">
        <v>343</v>
      </c>
      <c r="CY205" t="s">
        <v>446</v>
      </c>
      <c r="CZ205">
        <v>1</v>
      </c>
      <c r="DA205" s="76">
        <v>200</v>
      </c>
      <c r="DB205" s="76">
        <v>100</v>
      </c>
      <c r="DC205">
        <f ca="1">INDIRECT(ADDRESS(11+(MATCH(RIGHT(Table14[[#This Row],[spawner_sku]],LEN(Table14[[#This Row],[spawner_sku]])-FIND("/",Table14[[#This Row],[spawner_sku]])),Table1[Entity Prefab],0)),10,1,1,"Entities"))</f>
        <v>25</v>
      </c>
      <c r="DD205">
        <f ca="1">ROUND((Table14[[#This Row],[XP]]*Table14[[#This Row],[entity_spawned (AVG)]])*(Table14[[#This Row],[activating_chance]]/100),0)</f>
        <v>25</v>
      </c>
      <c r="DE205" s="73" t="s">
        <v>344</v>
      </c>
      <c r="DG205" t="s">
        <v>632</v>
      </c>
      <c r="DH205">
        <v>1</v>
      </c>
      <c r="DI205" s="76">
        <v>120</v>
      </c>
      <c r="DJ205" s="76">
        <v>100</v>
      </c>
      <c r="DK205" s="115">
        <f ca="1">INDIRECT(ADDRESS(11+(MATCH(RIGHT(Table18[[#This Row],[spawner_sku]],LEN(Table18[[#This Row],[spawner_sku]])-FIND("/",Table18[[#This Row],[spawner_sku]])),Table1[Entity Prefab],0)),10,1,1,"Entities"))</f>
        <v>35</v>
      </c>
      <c r="DL205" s="115">
        <f ca="1">ROUND((Table18[[#This Row],[XP]]*Table18[[#This Row],[entity_spawned (AVG)]])*(Table18[[#This Row],[activating_chance]]/100),0)</f>
        <v>35</v>
      </c>
      <c r="DM205" t="s">
        <v>343</v>
      </c>
      <c r="DO205" t="s">
        <v>491</v>
      </c>
      <c r="DP205">
        <v>1</v>
      </c>
      <c r="DQ205" s="76">
        <v>120</v>
      </c>
      <c r="DR205" s="76">
        <v>80</v>
      </c>
      <c r="DS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DT205">
        <f ca="1">ROUND((Table1820[[#This Row],[XP]]*Table1820[[#This Row],[entity_spawned (AVG)]])*(Table1820[[#This Row],[activating_chance]]/100),0)</f>
        <v>44</v>
      </c>
      <c r="DU205" t="s">
        <v>343</v>
      </c>
    </row>
    <row r="206" spans="2:125" x14ac:dyDescent="0.25">
      <c r="B206" s="74" t="s">
        <v>232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6">
        <v>1</v>
      </c>
      <c r="J206" s="76">
        <v>1</v>
      </c>
      <c r="K206" s="73" t="b">
        <v>0</v>
      </c>
      <c r="M206" t="s">
        <v>384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6">
        <v>1</v>
      </c>
      <c r="U206" s="76">
        <v>1</v>
      </c>
      <c r="V206" t="b">
        <v>0</v>
      </c>
      <c r="AI206" t="s">
        <v>241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256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396</v>
      </c>
      <c r="BQ206">
        <v>3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06" s="76">
        <f ca="1">ROUND((Table61011[[#This Row],[XP]]*Table61011[[#This Row],[entity_spawned (AVG)]])*(Table61011[[#This Row],[activating_chance]]/100),0)</f>
        <v>150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6" s="73">
        <v>3</v>
      </c>
      <c r="BX206" s="73">
        <v>4</v>
      </c>
      <c r="BY206" s="73" t="b">
        <v>0</v>
      </c>
      <c r="CA206" t="s">
        <v>229</v>
      </c>
      <c r="CB206">
        <v>5</v>
      </c>
      <c r="CC206" s="76">
        <v>180</v>
      </c>
      <c r="CD206">
        <v>100</v>
      </c>
      <c r="CE206">
        <f ca="1">INDIRECT(ADDRESS(11+(MATCH(RIGHT(Table11[[#This Row],[spawner_sku]],LEN(Table11[[#This Row],[spawner_sku]])-FIND("/",Table11[[#This Row],[spawner_sku]])),Table1[Entity Prefab],0)),10,1,1,"Entities"))</f>
        <v>25</v>
      </c>
      <c r="CF206">
        <f ca="1">ROUND((Table11[[#This Row],[XP]]*Table11[[#This Row],[entity_spawned (AVG)]])*(Table11[[#This Row],[activating_chance]]/100),0)</f>
        <v>125</v>
      </c>
      <c r="CG206" s="73" t="s">
        <v>343</v>
      </c>
      <c r="CI206" t="s">
        <v>385</v>
      </c>
      <c r="CJ206">
        <v>1</v>
      </c>
      <c r="CK206" s="76">
        <v>100</v>
      </c>
      <c r="CL206" s="76">
        <v>30</v>
      </c>
      <c r="CM206">
        <f ca="1">INDIRECT(ADDRESS(11+(MATCH(RIGHT(Table12[[#This Row],[spawner_sku]],LEN(Table12[[#This Row],[spawner_sku]])-FIND("/",Table12[[#This Row],[spawner_sku]])),Table1[Entity Prefab],0)),10,1,1,"Entities"))</f>
        <v>25</v>
      </c>
      <c r="CN206">
        <f ca="1">ROUND((Table12[[#This Row],[XP]]*Table12[[#This Row],[entity_spawned (AVG)]])*(Table12[[#This Row],[activating_chance]]/100),0)</f>
        <v>8</v>
      </c>
      <c r="CO206" s="73" t="s">
        <v>343</v>
      </c>
      <c r="CQ206" t="s">
        <v>256</v>
      </c>
      <c r="CR206">
        <v>1</v>
      </c>
      <c r="CS206" s="76">
        <v>150</v>
      </c>
      <c r="CT206" s="76">
        <v>100</v>
      </c>
      <c r="CU206">
        <f ca="1">INDIRECT(ADDRESS(11+(MATCH(RIGHT(Table13[[#This Row],[spawner_sku]],LEN(Table13[[#This Row],[spawner_sku]])-FIND("/",Table13[[#This Row],[spawner_sku]])),Table1[Entity Prefab],0)),10,1,1,"Entities"))</f>
        <v>25</v>
      </c>
      <c r="CV206">
        <f ca="1">ROUND((Table13[[#This Row],[XP]]*Table13[[#This Row],[entity_spawned (AVG)]])*(Table13[[#This Row],[activating_chance]]/100),0)</f>
        <v>25</v>
      </c>
      <c r="CW206" s="73" t="s">
        <v>343</v>
      </c>
      <c r="CY206" t="s">
        <v>446</v>
      </c>
      <c r="CZ206">
        <v>1</v>
      </c>
      <c r="DA206" s="76">
        <v>200</v>
      </c>
      <c r="DB206" s="76">
        <v>80</v>
      </c>
      <c r="DC206">
        <f ca="1">INDIRECT(ADDRESS(11+(MATCH(RIGHT(Table14[[#This Row],[spawner_sku]],LEN(Table14[[#This Row],[spawner_sku]])-FIND("/",Table14[[#This Row],[spawner_sku]])),Table1[Entity Prefab],0)),10,1,1,"Entities"))</f>
        <v>25</v>
      </c>
      <c r="DD206">
        <f ca="1">ROUND((Table14[[#This Row],[XP]]*Table14[[#This Row],[entity_spawned (AVG)]])*(Table14[[#This Row],[activating_chance]]/100),0)</f>
        <v>20</v>
      </c>
      <c r="DE206" s="73" t="s">
        <v>344</v>
      </c>
      <c r="DG206" t="s">
        <v>632</v>
      </c>
      <c r="DH206">
        <v>1</v>
      </c>
      <c r="DI206" s="76">
        <v>120</v>
      </c>
      <c r="DJ206" s="76">
        <v>100</v>
      </c>
      <c r="DK206" s="115">
        <f ca="1">INDIRECT(ADDRESS(11+(MATCH(RIGHT(Table18[[#This Row],[spawner_sku]],LEN(Table18[[#This Row],[spawner_sku]])-FIND("/",Table18[[#This Row],[spawner_sku]])),Table1[Entity Prefab],0)),10,1,1,"Entities"))</f>
        <v>35</v>
      </c>
      <c r="DL206" s="115">
        <f ca="1">ROUND((Table18[[#This Row],[XP]]*Table18[[#This Row],[entity_spawned (AVG)]])*(Table18[[#This Row],[activating_chance]]/100),0)</f>
        <v>35</v>
      </c>
      <c r="DM206" t="s">
        <v>343</v>
      </c>
      <c r="DO206" t="s">
        <v>492</v>
      </c>
      <c r="DP206">
        <v>1</v>
      </c>
      <c r="DQ206" s="76">
        <v>100</v>
      </c>
      <c r="DR206" s="76">
        <v>100</v>
      </c>
      <c r="DS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06">
        <f ca="1">ROUND((Table1820[[#This Row],[XP]]*Table1820[[#This Row],[entity_spawned (AVG)]])*(Table1820[[#This Row],[activating_chance]]/100),0)</f>
        <v>25</v>
      </c>
      <c r="DU206" t="s">
        <v>343</v>
      </c>
    </row>
    <row r="207" spans="2:125" x14ac:dyDescent="0.25">
      <c r="B207" s="74" t="s">
        <v>232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6">
        <v>1</v>
      </c>
      <c r="J207" s="76">
        <v>1</v>
      </c>
      <c r="K207" s="73" t="b">
        <v>0</v>
      </c>
      <c r="M207" t="s">
        <v>384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6">
        <v>1</v>
      </c>
      <c r="U207" s="76">
        <v>1</v>
      </c>
      <c r="V207" t="b">
        <v>0</v>
      </c>
      <c r="AI207" t="s">
        <v>242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256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392</v>
      </c>
      <c r="BQ207">
        <v>6</v>
      </c>
      <c r="BR207">
        <v>220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6">
        <f ca="1">ROUND((Table61011[[#This Row],[XP]]*Table61011[[#This Row],[entity_spawned (AVG)]])*(Table61011[[#This Row],[activating_chance]]/100),0)</f>
        <v>150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3">
        <v>5</v>
      </c>
      <c r="BX207" s="73">
        <v>8</v>
      </c>
      <c r="BY207" s="73" t="b">
        <v>1</v>
      </c>
      <c r="CA207" t="s">
        <v>229</v>
      </c>
      <c r="CB207">
        <v>2</v>
      </c>
      <c r="CC207" s="76">
        <v>180</v>
      </c>
      <c r="CD207">
        <v>100</v>
      </c>
      <c r="CE207">
        <f ca="1">INDIRECT(ADDRESS(11+(MATCH(RIGHT(Table11[[#This Row],[spawner_sku]],LEN(Table11[[#This Row],[spawner_sku]])-FIND("/",Table11[[#This Row],[spawner_sku]])),Table1[Entity Prefab],0)),10,1,1,"Entities"))</f>
        <v>25</v>
      </c>
      <c r="CF207">
        <f ca="1">ROUND((Table11[[#This Row],[XP]]*Table11[[#This Row],[entity_spawned (AVG)]])*(Table11[[#This Row],[activating_chance]]/100),0)</f>
        <v>50</v>
      </c>
      <c r="CG207" s="73" t="s">
        <v>343</v>
      </c>
      <c r="CI207" t="s">
        <v>385</v>
      </c>
      <c r="CJ207">
        <v>1</v>
      </c>
      <c r="CK207" s="76">
        <v>100</v>
      </c>
      <c r="CL207" s="76">
        <v>30</v>
      </c>
      <c r="CM207">
        <f ca="1">INDIRECT(ADDRESS(11+(MATCH(RIGHT(Table12[[#This Row],[spawner_sku]],LEN(Table12[[#This Row],[spawner_sku]])-FIND("/",Table12[[#This Row],[spawner_sku]])),Table1[Entity Prefab],0)),10,1,1,"Entities"))</f>
        <v>25</v>
      </c>
      <c r="CN207">
        <f ca="1">ROUND((Table12[[#This Row],[XP]]*Table12[[#This Row],[entity_spawned (AVG)]])*(Table12[[#This Row],[activating_chance]]/100),0)</f>
        <v>8</v>
      </c>
      <c r="CO207" s="73" t="s">
        <v>343</v>
      </c>
      <c r="CQ207" t="s">
        <v>256</v>
      </c>
      <c r="CR207">
        <v>1</v>
      </c>
      <c r="CS207" s="76">
        <v>150</v>
      </c>
      <c r="CT207" s="76">
        <v>100</v>
      </c>
      <c r="CU207">
        <f ca="1">INDIRECT(ADDRESS(11+(MATCH(RIGHT(Table13[[#This Row],[spawner_sku]],LEN(Table13[[#This Row],[spawner_sku]])-FIND("/",Table13[[#This Row],[spawner_sku]])),Table1[Entity Prefab],0)),10,1,1,"Entities"))</f>
        <v>25</v>
      </c>
      <c r="CV207">
        <f ca="1">ROUND((Table13[[#This Row],[XP]]*Table13[[#This Row],[entity_spawned (AVG)]])*(Table13[[#This Row],[activating_chance]]/100),0)</f>
        <v>25</v>
      </c>
      <c r="CW207" s="73" t="s">
        <v>343</v>
      </c>
      <c r="CY207" t="s">
        <v>446</v>
      </c>
      <c r="CZ207">
        <v>1</v>
      </c>
      <c r="DA207" s="76">
        <v>200</v>
      </c>
      <c r="DB207" s="76">
        <v>100</v>
      </c>
      <c r="DC207">
        <f ca="1">INDIRECT(ADDRESS(11+(MATCH(RIGHT(Table14[[#This Row],[spawner_sku]],LEN(Table14[[#This Row],[spawner_sku]])-FIND("/",Table14[[#This Row],[spawner_sku]])),Table1[Entity Prefab],0)),10,1,1,"Entities"))</f>
        <v>25</v>
      </c>
      <c r="DD207">
        <f ca="1">ROUND((Table14[[#This Row],[XP]]*Table14[[#This Row],[entity_spawned (AVG)]])*(Table14[[#This Row],[activating_chance]]/100),0)</f>
        <v>25</v>
      </c>
      <c r="DE207" s="73" t="s">
        <v>344</v>
      </c>
      <c r="DG207" t="s">
        <v>632</v>
      </c>
      <c r="DH207">
        <v>1</v>
      </c>
      <c r="DI207" s="76">
        <v>120</v>
      </c>
      <c r="DJ207" s="76">
        <v>100</v>
      </c>
      <c r="DK207" s="115">
        <f ca="1">INDIRECT(ADDRESS(11+(MATCH(RIGHT(Table18[[#This Row],[spawner_sku]],LEN(Table18[[#This Row],[spawner_sku]])-FIND("/",Table18[[#This Row],[spawner_sku]])),Table1[Entity Prefab],0)),10,1,1,"Entities"))</f>
        <v>35</v>
      </c>
      <c r="DL207" s="115">
        <f ca="1">ROUND((Table18[[#This Row],[XP]]*Table18[[#This Row],[entity_spawned (AVG)]])*(Table18[[#This Row],[activating_chance]]/100),0)</f>
        <v>35</v>
      </c>
      <c r="DM207" t="s">
        <v>343</v>
      </c>
      <c r="DO207" t="s">
        <v>492</v>
      </c>
      <c r="DP207">
        <v>1</v>
      </c>
      <c r="DQ207" s="76">
        <v>100</v>
      </c>
      <c r="DR207" s="76">
        <v>100</v>
      </c>
      <c r="DS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07">
        <f ca="1">ROUND((Table1820[[#This Row],[XP]]*Table1820[[#This Row],[entity_spawned (AVG)]])*(Table1820[[#This Row],[activating_chance]]/100),0)</f>
        <v>25</v>
      </c>
      <c r="DU207" t="s">
        <v>343</v>
      </c>
    </row>
    <row r="208" spans="2:125" x14ac:dyDescent="0.25">
      <c r="B208" s="74" t="s">
        <v>232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6">
        <v>1</v>
      </c>
      <c r="J208" s="76">
        <v>1</v>
      </c>
      <c r="K208" s="73" t="b">
        <v>0</v>
      </c>
      <c r="M208" t="s">
        <v>384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6">
        <v>1</v>
      </c>
      <c r="U208" s="76">
        <v>3</v>
      </c>
      <c r="V208" t="b">
        <v>0</v>
      </c>
      <c r="AI208" t="s">
        <v>242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256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237</v>
      </c>
      <c r="BQ208">
        <v>1</v>
      </c>
      <c r="BR208">
        <v>220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229</v>
      </c>
      <c r="CB208">
        <v>3</v>
      </c>
      <c r="CC208" s="76">
        <v>180</v>
      </c>
      <c r="CD208">
        <v>100</v>
      </c>
      <c r="CE208">
        <f ca="1">INDIRECT(ADDRESS(11+(MATCH(RIGHT(Table11[[#This Row],[spawner_sku]],LEN(Table11[[#This Row],[spawner_sku]])-FIND("/",Table11[[#This Row],[spawner_sku]])),Table1[Entity Prefab],0)),10,1,1,"Entities"))</f>
        <v>25</v>
      </c>
      <c r="CF208">
        <f ca="1">ROUND((Table11[[#This Row],[XP]]*Table11[[#This Row],[entity_spawned (AVG)]])*(Table11[[#This Row],[activating_chance]]/100),0)</f>
        <v>75</v>
      </c>
      <c r="CG208" s="73" t="s">
        <v>343</v>
      </c>
      <c r="CI208" t="s">
        <v>385</v>
      </c>
      <c r="CJ208">
        <v>9</v>
      </c>
      <c r="CK208" s="76">
        <v>100</v>
      </c>
      <c r="CL208" s="76">
        <v>100</v>
      </c>
      <c r="CM208">
        <f ca="1">INDIRECT(ADDRESS(11+(MATCH(RIGHT(Table12[[#This Row],[spawner_sku]],LEN(Table12[[#This Row],[spawner_sku]])-FIND("/",Table12[[#This Row],[spawner_sku]])),Table1[Entity Prefab],0)),10,1,1,"Entities"))</f>
        <v>25</v>
      </c>
      <c r="CN208">
        <f ca="1">ROUND((Table12[[#This Row],[XP]]*Table12[[#This Row],[entity_spawned (AVG)]])*(Table12[[#This Row],[activating_chance]]/100),0)</f>
        <v>225</v>
      </c>
      <c r="CO208" s="73" t="s">
        <v>343</v>
      </c>
      <c r="CQ208" t="s">
        <v>256</v>
      </c>
      <c r="CR208">
        <v>1</v>
      </c>
      <c r="CS208" s="76">
        <v>150</v>
      </c>
      <c r="CT208" s="76">
        <v>80</v>
      </c>
      <c r="CU208">
        <f ca="1">INDIRECT(ADDRESS(11+(MATCH(RIGHT(Table13[[#This Row],[spawner_sku]],LEN(Table13[[#This Row],[spawner_sku]])-FIND("/",Table13[[#This Row],[spawner_sku]])),Table1[Entity Prefab],0)),10,1,1,"Entities"))</f>
        <v>25</v>
      </c>
      <c r="CV208">
        <f ca="1">ROUND((Table13[[#This Row],[XP]]*Table13[[#This Row],[entity_spawned (AVG)]])*(Table13[[#This Row],[activating_chance]]/100),0)</f>
        <v>20</v>
      </c>
      <c r="CW208" s="73" t="s">
        <v>343</v>
      </c>
      <c r="CY208" t="s">
        <v>446</v>
      </c>
      <c r="CZ208">
        <v>2</v>
      </c>
      <c r="DA208" s="76">
        <v>200</v>
      </c>
      <c r="DB208" s="76">
        <v>30</v>
      </c>
      <c r="DC208">
        <f ca="1">INDIRECT(ADDRESS(11+(MATCH(RIGHT(Table14[[#This Row],[spawner_sku]],LEN(Table14[[#This Row],[spawner_sku]])-FIND("/",Table14[[#This Row],[spawner_sku]])),Table1[Entity Prefab],0)),10,1,1,"Entities"))</f>
        <v>25</v>
      </c>
      <c r="DD208">
        <f ca="1">ROUND((Table14[[#This Row],[XP]]*Table14[[#This Row],[entity_spawned (AVG)]])*(Table14[[#This Row],[activating_chance]]/100),0)</f>
        <v>15</v>
      </c>
      <c r="DE208" s="73" t="s">
        <v>344</v>
      </c>
      <c r="DG208" t="s">
        <v>632</v>
      </c>
      <c r="DH208">
        <v>1</v>
      </c>
      <c r="DI208" s="76">
        <v>120</v>
      </c>
      <c r="DJ208" s="76">
        <v>100</v>
      </c>
      <c r="DK208" s="115">
        <f ca="1">INDIRECT(ADDRESS(11+(MATCH(RIGHT(Table18[[#This Row],[spawner_sku]],LEN(Table18[[#This Row],[spawner_sku]])-FIND("/",Table18[[#This Row],[spawner_sku]])),Table1[Entity Prefab],0)),10,1,1,"Entities"))</f>
        <v>35</v>
      </c>
      <c r="DL208" s="115">
        <f ca="1">ROUND((Table18[[#This Row],[XP]]*Table18[[#This Row],[entity_spawned (AVG)]])*(Table18[[#This Row],[activating_chance]]/100),0)</f>
        <v>35</v>
      </c>
      <c r="DM208" t="s">
        <v>343</v>
      </c>
      <c r="DO208" t="s">
        <v>492</v>
      </c>
      <c r="DP208">
        <v>1</v>
      </c>
      <c r="DQ208" s="76">
        <v>100</v>
      </c>
      <c r="DR208" s="76">
        <v>100</v>
      </c>
      <c r="DS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08">
        <f ca="1">ROUND((Table1820[[#This Row],[XP]]*Table1820[[#This Row],[entity_spawned (AVG)]])*(Table1820[[#This Row],[activating_chance]]/100),0)</f>
        <v>25</v>
      </c>
      <c r="DU208" t="s">
        <v>343</v>
      </c>
    </row>
    <row r="209" spans="2:125" x14ac:dyDescent="0.25">
      <c r="B209" s="74" t="s">
        <v>232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6">
        <v>1</v>
      </c>
      <c r="J209" s="76">
        <v>1</v>
      </c>
      <c r="K209" s="73" t="b">
        <v>0</v>
      </c>
      <c r="M209" t="s">
        <v>384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6">
        <v>1</v>
      </c>
      <c r="U209" s="76">
        <v>1</v>
      </c>
      <c r="V209" t="b">
        <v>0</v>
      </c>
      <c r="AI209" t="s">
        <v>242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256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253</v>
      </c>
      <c r="BQ209">
        <v>1</v>
      </c>
      <c r="BR209">
        <v>220</v>
      </c>
      <c r="BS209">
        <v>100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09" s="76">
        <f ca="1">ROUND((Table61011[[#This Row],[XP]]*Table61011[[#This Row],[entity_spawned (AVG)]])*(Table61011[[#This Row],[activating_chance]]/100),0)</f>
        <v>75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3">
        <v>1</v>
      </c>
      <c r="BX209" s="73">
        <v>1</v>
      </c>
      <c r="BY209" s="73" t="b">
        <v>0</v>
      </c>
      <c r="CA209" t="s">
        <v>229</v>
      </c>
      <c r="CB209">
        <v>3</v>
      </c>
      <c r="CC209" s="76">
        <v>180</v>
      </c>
      <c r="CD209">
        <v>80</v>
      </c>
      <c r="CE209">
        <f ca="1">INDIRECT(ADDRESS(11+(MATCH(RIGHT(Table11[[#This Row],[spawner_sku]],LEN(Table11[[#This Row],[spawner_sku]])-FIND("/",Table11[[#This Row],[spawner_sku]])),Table1[Entity Prefab],0)),10,1,1,"Entities"))</f>
        <v>25</v>
      </c>
      <c r="CF209">
        <f ca="1">ROUND((Table11[[#This Row],[XP]]*Table11[[#This Row],[entity_spawned (AVG)]])*(Table11[[#This Row],[activating_chance]]/100),0)</f>
        <v>60</v>
      </c>
      <c r="CG209" s="73" t="s">
        <v>343</v>
      </c>
      <c r="CI209" t="s">
        <v>385</v>
      </c>
      <c r="CJ209">
        <v>2</v>
      </c>
      <c r="CK209" s="76">
        <v>100</v>
      </c>
      <c r="CL209" s="76">
        <v>80</v>
      </c>
      <c r="CM209">
        <f ca="1">INDIRECT(ADDRESS(11+(MATCH(RIGHT(Table12[[#This Row],[spawner_sku]],LEN(Table12[[#This Row],[spawner_sku]])-FIND("/",Table12[[#This Row],[spawner_sku]])),Table1[Entity Prefab],0)),10,1,1,"Entities"))</f>
        <v>25</v>
      </c>
      <c r="CN209">
        <f ca="1">ROUND((Table12[[#This Row],[XP]]*Table12[[#This Row],[entity_spawned (AVG)]])*(Table12[[#This Row],[activating_chance]]/100),0)</f>
        <v>40</v>
      </c>
      <c r="CO209" s="73" t="s">
        <v>343</v>
      </c>
      <c r="CQ209" t="s">
        <v>256</v>
      </c>
      <c r="CR209">
        <v>1</v>
      </c>
      <c r="CS209" s="76">
        <v>150</v>
      </c>
      <c r="CT209" s="76">
        <v>80</v>
      </c>
      <c r="CU209">
        <f ca="1">INDIRECT(ADDRESS(11+(MATCH(RIGHT(Table13[[#This Row],[spawner_sku]],LEN(Table13[[#This Row],[spawner_sku]])-FIND("/",Table13[[#This Row],[spawner_sku]])),Table1[Entity Prefab],0)),10,1,1,"Entities"))</f>
        <v>25</v>
      </c>
      <c r="CV209">
        <f ca="1">ROUND((Table13[[#This Row],[XP]]*Table13[[#This Row],[entity_spawned (AVG)]])*(Table13[[#This Row],[activating_chance]]/100),0)</f>
        <v>20</v>
      </c>
      <c r="CW209" s="73" t="s">
        <v>343</v>
      </c>
      <c r="CY209" t="s">
        <v>446</v>
      </c>
      <c r="CZ209">
        <v>1</v>
      </c>
      <c r="DA209" s="76">
        <v>200</v>
      </c>
      <c r="DB209" s="76">
        <v>100</v>
      </c>
      <c r="DC209">
        <f ca="1">INDIRECT(ADDRESS(11+(MATCH(RIGHT(Table14[[#This Row],[spawner_sku]],LEN(Table14[[#This Row],[spawner_sku]])-FIND("/",Table14[[#This Row],[spawner_sku]])),Table1[Entity Prefab],0)),10,1,1,"Entities"))</f>
        <v>25</v>
      </c>
      <c r="DD209">
        <f ca="1">ROUND((Table14[[#This Row],[XP]]*Table14[[#This Row],[entity_spawned (AVG)]])*(Table14[[#This Row],[activating_chance]]/100),0)</f>
        <v>25</v>
      </c>
      <c r="DE209" s="73" t="s">
        <v>344</v>
      </c>
      <c r="DG209" t="s">
        <v>632</v>
      </c>
      <c r="DH209">
        <v>1</v>
      </c>
      <c r="DI209" s="76">
        <v>120</v>
      </c>
      <c r="DJ209" s="76">
        <v>100</v>
      </c>
      <c r="DK209" s="115">
        <f ca="1">INDIRECT(ADDRESS(11+(MATCH(RIGHT(Table18[[#This Row],[spawner_sku]],LEN(Table18[[#This Row],[spawner_sku]])-FIND("/",Table18[[#This Row],[spawner_sku]])),Table1[Entity Prefab],0)),10,1,1,"Entities"))</f>
        <v>35</v>
      </c>
      <c r="DL209" s="115">
        <f ca="1">ROUND((Table18[[#This Row],[XP]]*Table18[[#This Row],[entity_spawned (AVG)]])*(Table18[[#This Row],[activating_chance]]/100),0)</f>
        <v>35</v>
      </c>
      <c r="DM209" t="s">
        <v>343</v>
      </c>
      <c r="DO209" t="s">
        <v>492</v>
      </c>
      <c r="DP209">
        <v>1</v>
      </c>
      <c r="DQ209" s="76">
        <v>100</v>
      </c>
      <c r="DR209" s="76">
        <v>80</v>
      </c>
      <c r="DS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09">
        <f ca="1">ROUND((Table1820[[#This Row],[XP]]*Table1820[[#This Row],[entity_spawned (AVG)]])*(Table1820[[#This Row],[activating_chance]]/100),0)</f>
        <v>20</v>
      </c>
      <c r="DU209" t="s">
        <v>343</v>
      </c>
    </row>
    <row r="210" spans="2:125" x14ac:dyDescent="0.25">
      <c r="B210" s="74" t="s">
        <v>232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6">
        <v>1</v>
      </c>
      <c r="J210" s="76">
        <v>1</v>
      </c>
      <c r="K210" s="73" t="b">
        <v>0</v>
      </c>
      <c r="M210" t="s">
        <v>384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6">
        <v>1</v>
      </c>
      <c r="U210" s="76">
        <v>1</v>
      </c>
      <c r="V210" t="b">
        <v>0</v>
      </c>
      <c r="AI210" t="s">
        <v>242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256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471</v>
      </c>
      <c r="BQ210">
        <v>1</v>
      </c>
      <c r="BR210">
        <v>240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10" s="76">
        <f ca="1">ROUND((Table61011[[#This Row],[XP]]*Table61011[[#This Row],[entity_spawned (AVG)]])*(Table61011[[#This Row],[activating_chance]]/100),0)</f>
        <v>55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0" s="73">
        <v>1</v>
      </c>
      <c r="BX210" s="73">
        <v>1</v>
      </c>
      <c r="BY210" s="73" t="b">
        <v>0</v>
      </c>
      <c r="CA210" t="s">
        <v>229</v>
      </c>
      <c r="CB210">
        <v>8</v>
      </c>
      <c r="CC210" s="76">
        <v>180</v>
      </c>
      <c r="CD210">
        <v>100</v>
      </c>
      <c r="CE210">
        <f ca="1">INDIRECT(ADDRESS(11+(MATCH(RIGHT(Table11[[#This Row],[spawner_sku]],LEN(Table11[[#This Row],[spawner_sku]])-FIND("/",Table11[[#This Row],[spawner_sku]])),Table1[Entity Prefab],0)),10,1,1,"Entities"))</f>
        <v>25</v>
      </c>
      <c r="CF210">
        <f ca="1">ROUND((Table11[[#This Row],[XP]]*Table11[[#This Row],[entity_spawned (AVG)]])*(Table11[[#This Row],[activating_chance]]/100),0)</f>
        <v>200</v>
      </c>
      <c r="CG210" s="73" t="s">
        <v>343</v>
      </c>
      <c r="CI210" t="s">
        <v>385</v>
      </c>
      <c r="CJ210">
        <v>5</v>
      </c>
      <c r="CK210" s="76">
        <v>100</v>
      </c>
      <c r="CL210" s="76">
        <v>30</v>
      </c>
      <c r="CM210">
        <f ca="1">INDIRECT(ADDRESS(11+(MATCH(RIGHT(Table12[[#This Row],[spawner_sku]],LEN(Table12[[#This Row],[spawner_sku]])-FIND("/",Table12[[#This Row],[spawner_sku]])),Table1[Entity Prefab],0)),10,1,1,"Entities"))</f>
        <v>25</v>
      </c>
      <c r="CN210">
        <f ca="1">ROUND((Table12[[#This Row],[XP]]*Table12[[#This Row],[entity_spawned (AVG)]])*(Table12[[#This Row],[activating_chance]]/100),0)</f>
        <v>38</v>
      </c>
      <c r="CO210" s="73" t="s">
        <v>343</v>
      </c>
      <c r="CQ210" t="s">
        <v>256</v>
      </c>
      <c r="CR210">
        <v>1</v>
      </c>
      <c r="CS210" s="76">
        <v>150</v>
      </c>
      <c r="CT210" s="76">
        <v>100</v>
      </c>
      <c r="CU210">
        <f ca="1">INDIRECT(ADDRESS(11+(MATCH(RIGHT(Table13[[#This Row],[spawner_sku]],LEN(Table13[[#This Row],[spawner_sku]])-FIND("/",Table13[[#This Row],[spawner_sku]])),Table1[Entity Prefab],0)),10,1,1,"Entities"))</f>
        <v>25</v>
      </c>
      <c r="CV210">
        <f ca="1">ROUND((Table13[[#This Row],[XP]]*Table13[[#This Row],[entity_spawned (AVG)]])*(Table13[[#This Row],[activating_chance]]/100),0)</f>
        <v>25</v>
      </c>
      <c r="CW210" s="73" t="s">
        <v>343</v>
      </c>
      <c r="CY210" t="s">
        <v>446</v>
      </c>
      <c r="CZ210">
        <v>1</v>
      </c>
      <c r="DA210" s="76">
        <v>200</v>
      </c>
      <c r="DB210" s="76">
        <v>100</v>
      </c>
      <c r="DC210">
        <f ca="1">INDIRECT(ADDRESS(11+(MATCH(RIGHT(Table14[[#This Row],[spawner_sku]],LEN(Table14[[#This Row],[spawner_sku]])-FIND("/",Table14[[#This Row],[spawner_sku]])),Table1[Entity Prefab],0)),10,1,1,"Entities"))</f>
        <v>25</v>
      </c>
      <c r="DD210">
        <f ca="1">ROUND((Table14[[#This Row],[XP]]*Table14[[#This Row],[entity_spawned (AVG)]])*(Table14[[#This Row],[activating_chance]]/100),0)</f>
        <v>25</v>
      </c>
      <c r="DE210" s="73" t="s">
        <v>344</v>
      </c>
      <c r="DG210" t="s">
        <v>632</v>
      </c>
      <c r="DH210">
        <v>1</v>
      </c>
      <c r="DI210" s="76">
        <v>120</v>
      </c>
      <c r="DJ210" s="76">
        <v>100</v>
      </c>
      <c r="DK210" s="115">
        <f ca="1">INDIRECT(ADDRESS(11+(MATCH(RIGHT(Table18[[#This Row],[spawner_sku]],LEN(Table18[[#This Row],[spawner_sku]])-FIND("/",Table18[[#This Row],[spawner_sku]])),Table1[Entity Prefab],0)),10,1,1,"Entities"))</f>
        <v>35</v>
      </c>
      <c r="DL210" s="115">
        <f ca="1">ROUND((Table18[[#This Row],[XP]]*Table18[[#This Row],[entity_spawned (AVG)]])*(Table18[[#This Row],[activating_chance]]/100),0)</f>
        <v>35</v>
      </c>
      <c r="DM210" t="s">
        <v>343</v>
      </c>
      <c r="DO210" t="s">
        <v>492</v>
      </c>
      <c r="DP210">
        <v>1</v>
      </c>
      <c r="DQ210" s="76">
        <v>100</v>
      </c>
      <c r="DR210" s="76">
        <v>100</v>
      </c>
      <c r="DS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10">
        <f ca="1">ROUND((Table1820[[#This Row],[XP]]*Table1820[[#This Row],[entity_spawned (AVG)]])*(Table1820[[#This Row],[activating_chance]]/100),0)</f>
        <v>25</v>
      </c>
      <c r="DU210" t="s">
        <v>343</v>
      </c>
    </row>
    <row r="211" spans="2:125" x14ac:dyDescent="0.25">
      <c r="B211" s="74" t="s">
        <v>232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6">
        <v>1</v>
      </c>
      <c r="J211" s="76">
        <v>1</v>
      </c>
      <c r="K211" s="73" t="b">
        <v>0</v>
      </c>
      <c r="M211" t="s">
        <v>384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6">
        <v>1</v>
      </c>
      <c r="U211" s="76">
        <v>1</v>
      </c>
      <c r="V211" t="b">
        <v>0</v>
      </c>
      <c r="AI211" t="s">
        <v>242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256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246</v>
      </c>
      <c r="BQ211">
        <v>9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225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8</v>
      </c>
      <c r="BX211" s="73">
        <v>10</v>
      </c>
      <c r="BY211" s="73" t="b">
        <v>1</v>
      </c>
      <c r="CA211" t="s">
        <v>229</v>
      </c>
      <c r="CB211">
        <v>2</v>
      </c>
      <c r="CC211" s="76">
        <v>180</v>
      </c>
      <c r="CD211">
        <v>100</v>
      </c>
      <c r="CE211">
        <f ca="1">INDIRECT(ADDRESS(11+(MATCH(RIGHT(Table11[[#This Row],[spawner_sku]],LEN(Table11[[#This Row],[spawner_sku]])-FIND("/",Table11[[#This Row],[spawner_sku]])),Table1[Entity Prefab],0)),10,1,1,"Entities"))</f>
        <v>25</v>
      </c>
      <c r="CF211">
        <f ca="1">ROUND((Table11[[#This Row],[XP]]*Table11[[#This Row],[entity_spawned (AVG)]])*(Table11[[#This Row],[activating_chance]]/100),0)</f>
        <v>50</v>
      </c>
      <c r="CG211" s="73" t="s">
        <v>343</v>
      </c>
      <c r="CI211" t="s">
        <v>385</v>
      </c>
      <c r="CJ211">
        <v>1</v>
      </c>
      <c r="CK211" s="76">
        <v>100</v>
      </c>
      <c r="CL211" s="76">
        <v>80</v>
      </c>
      <c r="CM211">
        <f ca="1">INDIRECT(ADDRESS(11+(MATCH(RIGHT(Table12[[#This Row],[spawner_sku]],LEN(Table12[[#This Row],[spawner_sku]])-FIND("/",Table12[[#This Row],[spawner_sku]])),Table1[Entity Prefab],0)),10,1,1,"Entities"))</f>
        <v>25</v>
      </c>
      <c r="CN211">
        <f ca="1">ROUND((Table12[[#This Row],[XP]]*Table12[[#This Row],[entity_spawned (AVG)]])*(Table12[[#This Row],[activating_chance]]/100),0)</f>
        <v>20</v>
      </c>
      <c r="CO211" s="73" t="s">
        <v>343</v>
      </c>
      <c r="CQ211" t="s">
        <v>256</v>
      </c>
      <c r="CR211">
        <v>1</v>
      </c>
      <c r="CS211" s="76">
        <v>150</v>
      </c>
      <c r="CT211" s="76">
        <v>100</v>
      </c>
      <c r="CU211">
        <f ca="1">INDIRECT(ADDRESS(11+(MATCH(RIGHT(Table13[[#This Row],[spawner_sku]],LEN(Table13[[#This Row],[spawner_sku]])-FIND("/",Table13[[#This Row],[spawner_sku]])),Table1[Entity Prefab],0)),10,1,1,"Entities"))</f>
        <v>25</v>
      </c>
      <c r="CV211">
        <f ca="1">ROUND((Table13[[#This Row],[XP]]*Table13[[#This Row],[entity_spawned (AVG)]])*(Table13[[#This Row],[activating_chance]]/100),0)</f>
        <v>25</v>
      </c>
      <c r="CW211" s="73" t="s">
        <v>343</v>
      </c>
      <c r="CY211" t="s">
        <v>446</v>
      </c>
      <c r="CZ211">
        <v>1</v>
      </c>
      <c r="DA211" s="76">
        <v>200</v>
      </c>
      <c r="DB211" s="76">
        <v>100</v>
      </c>
      <c r="DC211">
        <f ca="1">INDIRECT(ADDRESS(11+(MATCH(RIGHT(Table14[[#This Row],[spawner_sku]],LEN(Table14[[#This Row],[spawner_sku]])-FIND("/",Table14[[#This Row],[spawner_sku]])),Table1[Entity Prefab],0)),10,1,1,"Entities"))</f>
        <v>25</v>
      </c>
      <c r="DD211">
        <f ca="1">ROUND((Table14[[#This Row],[XP]]*Table14[[#This Row],[entity_spawned (AVG)]])*(Table14[[#This Row],[activating_chance]]/100),0)</f>
        <v>25</v>
      </c>
      <c r="DE211" s="73" t="s">
        <v>344</v>
      </c>
      <c r="DG211" t="s">
        <v>632</v>
      </c>
      <c r="DH211">
        <v>1</v>
      </c>
      <c r="DI211" s="76">
        <v>120</v>
      </c>
      <c r="DJ211" s="76">
        <v>100</v>
      </c>
      <c r="DK211" s="115">
        <f ca="1">INDIRECT(ADDRESS(11+(MATCH(RIGHT(Table18[[#This Row],[spawner_sku]],LEN(Table18[[#This Row],[spawner_sku]])-FIND("/",Table18[[#This Row],[spawner_sku]])),Table1[Entity Prefab],0)),10,1,1,"Entities"))</f>
        <v>35</v>
      </c>
      <c r="DL211" s="115">
        <f ca="1">ROUND((Table18[[#This Row],[XP]]*Table18[[#This Row],[entity_spawned (AVG)]])*(Table18[[#This Row],[activating_chance]]/100),0)</f>
        <v>35</v>
      </c>
      <c r="DM211" t="s">
        <v>343</v>
      </c>
      <c r="DO211" t="s">
        <v>492</v>
      </c>
      <c r="DP211">
        <v>1</v>
      </c>
      <c r="DQ211" s="76">
        <v>100</v>
      </c>
      <c r="DR211" s="76">
        <v>30</v>
      </c>
      <c r="DS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11">
        <f ca="1">ROUND((Table1820[[#This Row],[XP]]*Table1820[[#This Row],[entity_spawned (AVG)]])*(Table1820[[#This Row],[activating_chance]]/100),0)</f>
        <v>8</v>
      </c>
      <c r="DU211" t="s">
        <v>343</v>
      </c>
    </row>
    <row r="212" spans="2:125" x14ac:dyDescent="0.25">
      <c r="B212" s="74" t="s">
        <v>232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6">
        <v>1</v>
      </c>
      <c r="J212" s="76">
        <v>1</v>
      </c>
      <c r="K212" s="73" t="b">
        <v>0</v>
      </c>
      <c r="M212" t="s">
        <v>384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6">
        <v>1</v>
      </c>
      <c r="U212" s="76">
        <v>1</v>
      </c>
      <c r="V212" t="b">
        <v>0</v>
      </c>
      <c r="AI212" t="s">
        <v>242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256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396</v>
      </c>
      <c r="BQ212">
        <v>9</v>
      </c>
      <c r="BR212">
        <v>240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12" s="76">
        <f ca="1">ROUND((Table61011[[#This Row],[XP]]*Table61011[[#This Row],[entity_spawned (AVG)]])*(Table61011[[#This Row],[activating_chance]]/100),0)</f>
        <v>450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6</v>
      </c>
      <c r="BX212" s="73">
        <v>12</v>
      </c>
      <c r="BY212" s="73" t="b">
        <v>1</v>
      </c>
      <c r="CA212" t="s">
        <v>229</v>
      </c>
      <c r="CB212">
        <v>2</v>
      </c>
      <c r="CC212" s="76">
        <v>180</v>
      </c>
      <c r="CD212">
        <v>100</v>
      </c>
      <c r="CE212">
        <f ca="1">INDIRECT(ADDRESS(11+(MATCH(RIGHT(Table11[[#This Row],[spawner_sku]],LEN(Table11[[#This Row],[spawner_sku]])-FIND("/",Table11[[#This Row],[spawner_sku]])),Table1[Entity Prefab],0)),10,1,1,"Entities"))</f>
        <v>25</v>
      </c>
      <c r="CF212">
        <f ca="1">ROUND((Table11[[#This Row],[XP]]*Table11[[#This Row],[entity_spawned (AVG)]])*(Table11[[#This Row],[activating_chance]]/100),0)</f>
        <v>50</v>
      </c>
      <c r="CG212" s="73" t="s">
        <v>343</v>
      </c>
      <c r="CI212" t="s">
        <v>385</v>
      </c>
      <c r="CJ212">
        <v>6</v>
      </c>
      <c r="CK212" s="76">
        <v>100</v>
      </c>
      <c r="CL212" s="76">
        <v>80</v>
      </c>
      <c r="CM212">
        <f ca="1">INDIRECT(ADDRESS(11+(MATCH(RIGHT(Table12[[#This Row],[spawner_sku]],LEN(Table12[[#This Row],[spawner_sku]])-FIND("/",Table12[[#This Row],[spawner_sku]])),Table1[Entity Prefab],0)),10,1,1,"Entities"))</f>
        <v>25</v>
      </c>
      <c r="CN212">
        <f ca="1">ROUND((Table12[[#This Row],[XP]]*Table12[[#This Row],[entity_spawned (AVG)]])*(Table12[[#This Row],[activating_chance]]/100),0)</f>
        <v>120</v>
      </c>
      <c r="CO212" s="73" t="s">
        <v>343</v>
      </c>
      <c r="CQ212" t="s">
        <v>256</v>
      </c>
      <c r="CR212">
        <v>1</v>
      </c>
      <c r="CS212" s="76">
        <v>150</v>
      </c>
      <c r="CT212" s="76">
        <v>100</v>
      </c>
      <c r="CU212">
        <f ca="1">INDIRECT(ADDRESS(11+(MATCH(RIGHT(Table13[[#This Row],[spawner_sku]],LEN(Table13[[#This Row],[spawner_sku]])-FIND("/",Table13[[#This Row],[spawner_sku]])),Table1[Entity Prefab],0)),10,1,1,"Entities"))</f>
        <v>25</v>
      </c>
      <c r="CV212">
        <f ca="1">ROUND((Table13[[#This Row],[XP]]*Table13[[#This Row],[entity_spawned (AVG)]])*(Table13[[#This Row],[activating_chance]]/100),0)</f>
        <v>25</v>
      </c>
      <c r="CW212" s="73" t="s">
        <v>343</v>
      </c>
      <c r="CY212" t="s">
        <v>446</v>
      </c>
      <c r="CZ212">
        <v>1</v>
      </c>
      <c r="DA212" s="76">
        <v>200</v>
      </c>
      <c r="DB212" s="76">
        <v>100</v>
      </c>
      <c r="DC212">
        <f ca="1">INDIRECT(ADDRESS(11+(MATCH(RIGHT(Table14[[#This Row],[spawner_sku]],LEN(Table14[[#This Row],[spawner_sku]])-FIND("/",Table14[[#This Row],[spawner_sku]])),Table1[Entity Prefab],0)),10,1,1,"Entities"))</f>
        <v>25</v>
      </c>
      <c r="DD212">
        <f ca="1">ROUND((Table14[[#This Row],[XP]]*Table14[[#This Row],[entity_spawned (AVG)]])*(Table14[[#This Row],[activating_chance]]/100),0)</f>
        <v>25</v>
      </c>
      <c r="DE212" s="73" t="s">
        <v>344</v>
      </c>
      <c r="DG212" t="s">
        <v>632</v>
      </c>
      <c r="DH212">
        <v>1</v>
      </c>
      <c r="DI212" s="76">
        <v>120</v>
      </c>
      <c r="DJ212" s="76">
        <v>80</v>
      </c>
      <c r="DK212" s="115">
        <f ca="1">INDIRECT(ADDRESS(11+(MATCH(RIGHT(Table18[[#This Row],[spawner_sku]],LEN(Table18[[#This Row],[spawner_sku]])-FIND("/",Table18[[#This Row],[spawner_sku]])),Table1[Entity Prefab],0)),10,1,1,"Entities"))</f>
        <v>35</v>
      </c>
      <c r="DL212" s="115">
        <f ca="1">ROUND((Table18[[#This Row],[XP]]*Table18[[#This Row],[entity_spawned (AVG)]])*(Table18[[#This Row],[activating_chance]]/100),0)</f>
        <v>28</v>
      </c>
      <c r="DM212" t="s">
        <v>343</v>
      </c>
      <c r="DO212" t="s">
        <v>492</v>
      </c>
      <c r="DP212">
        <v>1</v>
      </c>
      <c r="DQ212" s="76">
        <v>100</v>
      </c>
      <c r="DR212" s="76">
        <v>30</v>
      </c>
      <c r="DS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12">
        <f ca="1">ROUND((Table1820[[#This Row],[XP]]*Table1820[[#This Row],[entity_spawned (AVG)]])*(Table1820[[#This Row],[activating_chance]]/100),0)</f>
        <v>8</v>
      </c>
      <c r="DU212" t="s">
        <v>343</v>
      </c>
    </row>
    <row r="213" spans="2:125" x14ac:dyDescent="0.25">
      <c r="B213" s="74" t="s">
        <v>232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6">
        <v>1</v>
      </c>
      <c r="J213" s="76">
        <v>1</v>
      </c>
      <c r="K213" s="73" t="b">
        <v>0</v>
      </c>
      <c r="M213" t="s">
        <v>384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6">
        <v>1</v>
      </c>
      <c r="U213" s="76">
        <v>1</v>
      </c>
      <c r="V213" t="b">
        <v>0</v>
      </c>
      <c r="AI213" t="s">
        <v>242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256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237</v>
      </c>
      <c r="BQ213">
        <v>1</v>
      </c>
      <c r="BR213">
        <v>200</v>
      </c>
      <c r="BS213">
        <v>80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13" s="76">
        <f ca="1">ROUND((Table61011[[#This Row],[XP]]*Table61011[[#This Row],[entity_spawned (AVG)]])*(Table61011[[#This Row],[activating_chance]]/100),0)</f>
        <v>56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3" s="73">
        <v>1</v>
      </c>
      <c r="BX213" s="73">
        <v>1</v>
      </c>
      <c r="BY213" s="73" t="b">
        <v>0</v>
      </c>
      <c r="CA213" t="s">
        <v>229</v>
      </c>
      <c r="CB213">
        <v>3</v>
      </c>
      <c r="CC213" s="76">
        <v>180</v>
      </c>
      <c r="CD213">
        <v>80</v>
      </c>
      <c r="CE213">
        <f ca="1">INDIRECT(ADDRESS(11+(MATCH(RIGHT(Table11[[#This Row],[spawner_sku]],LEN(Table11[[#This Row],[spawner_sku]])-FIND("/",Table11[[#This Row],[spawner_sku]])),Table1[Entity Prefab],0)),10,1,1,"Entities"))</f>
        <v>25</v>
      </c>
      <c r="CF213">
        <f ca="1">ROUND((Table11[[#This Row],[XP]]*Table11[[#This Row],[entity_spawned (AVG)]])*(Table11[[#This Row],[activating_chance]]/100),0)</f>
        <v>60</v>
      </c>
      <c r="CG213" s="73" t="s">
        <v>343</v>
      </c>
      <c r="CI213" t="s">
        <v>385</v>
      </c>
      <c r="CJ213">
        <v>3</v>
      </c>
      <c r="CK213" s="76">
        <v>100</v>
      </c>
      <c r="CL213" s="76">
        <v>80</v>
      </c>
      <c r="CM213">
        <f ca="1">INDIRECT(ADDRESS(11+(MATCH(RIGHT(Table12[[#This Row],[spawner_sku]],LEN(Table12[[#This Row],[spawner_sku]])-FIND("/",Table12[[#This Row],[spawner_sku]])),Table1[Entity Prefab],0)),10,1,1,"Entities"))</f>
        <v>25</v>
      </c>
      <c r="CN213">
        <f ca="1">ROUND((Table12[[#This Row],[XP]]*Table12[[#This Row],[entity_spawned (AVG)]])*(Table12[[#This Row],[activating_chance]]/100),0)</f>
        <v>60</v>
      </c>
      <c r="CO213" s="73" t="s">
        <v>343</v>
      </c>
      <c r="CQ213" t="s">
        <v>256</v>
      </c>
      <c r="CR213">
        <v>1</v>
      </c>
      <c r="CS213" s="76">
        <v>150</v>
      </c>
      <c r="CT213" s="76">
        <v>100</v>
      </c>
      <c r="CU213">
        <f ca="1">INDIRECT(ADDRESS(11+(MATCH(RIGHT(Table13[[#This Row],[spawner_sku]],LEN(Table13[[#This Row],[spawner_sku]])-FIND("/",Table13[[#This Row],[spawner_sku]])),Table1[Entity Prefab],0)),10,1,1,"Entities"))</f>
        <v>25</v>
      </c>
      <c r="CV213">
        <f ca="1">ROUND((Table13[[#This Row],[XP]]*Table13[[#This Row],[entity_spawned (AVG)]])*(Table13[[#This Row],[activating_chance]]/100),0)</f>
        <v>25</v>
      </c>
      <c r="CW213" s="73" t="s">
        <v>343</v>
      </c>
      <c r="CY213" t="s">
        <v>446</v>
      </c>
      <c r="CZ213">
        <v>1</v>
      </c>
      <c r="DA213" s="76">
        <v>200</v>
      </c>
      <c r="DB213" s="76">
        <v>30</v>
      </c>
      <c r="DC213">
        <f ca="1">INDIRECT(ADDRESS(11+(MATCH(RIGHT(Table14[[#This Row],[spawner_sku]],LEN(Table14[[#This Row],[spawner_sku]])-FIND("/",Table14[[#This Row],[spawner_sku]])),Table1[Entity Prefab],0)),10,1,1,"Entities"))</f>
        <v>25</v>
      </c>
      <c r="DD213">
        <f ca="1">ROUND((Table14[[#This Row],[XP]]*Table14[[#This Row],[entity_spawned (AVG)]])*(Table14[[#This Row],[activating_chance]]/100),0)</f>
        <v>8</v>
      </c>
      <c r="DE213" s="73" t="s">
        <v>344</v>
      </c>
      <c r="DG213" t="s">
        <v>632</v>
      </c>
      <c r="DH213">
        <v>1</v>
      </c>
      <c r="DI213" s="76">
        <v>120</v>
      </c>
      <c r="DJ213" s="76">
        <v>100</v>
      </c>
      <c r="DK213" s="115">
        <f ca="1">INDIRECT(ADDRESS(11+(MATCH(RIGHT(Table18[[#This Row],[spawner_sku]],LEN(Table18[[#This Row],[spawner_sku]])-FIND("/",Table18[[#This Row],[spawner_sku]])),Table1[Entity Prefab],0)),10,1,1,"Entities"))</f>
        <v>35</v>
      </c>
      <c r="DL213" s="115">
        <f ca="1">ROUND((Table18[[#This Row],[XP]]*Table18[[#This Row],[entity_spawned (AVG)]])*(Table18[[#This Row],[activating_chance]]/100),0)</f>
        <v>35</v>
      </c>
      <c r="DM213" t="s">
        <v>343</v>
      </c>
      <c r="DO213" t="s">
        <v>659</v>
      </c>
      <c r="DP213">
        <v>1</v>
      </c>
      <c r="DQ213" s="76">
        <v>200</v>
      </c>
      <c r="DR213" s="76">
        <v>100</v>
      </c>
      <c r="DS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DT213">
        <f ca="1">ROUND((Table1820[[#This Row],[XP]]*Table1820[[#This Row],[entity_spawned (AVG)]])*(Table1820[[#This Row],[activating_chance]]/100),0)</f>
        <v>10</v>
      </c>
      <c r="DU213" t="s">
        <v>344</v>
      </c>
    </row>
    <row r="214" spans="2:125" x14ac:dyDescent="0.25">
      <c r="B214" s="74" t="s">
        <v>232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6">
        <v>1</v>
      </c>
      <c r="J214" s="76">
        <v>1</v>
      </c>
      <c r="K214" s="73" t="b">
        <v>0</v>
      </c>
      <c r="M214" t="s">
        <v>384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6">
        <v>1</v>
      </c>
      <c r="U214" s="76">
        <v>1</v>
      </c>
      <c r="V214" t="b">
        <v>0</v>
      </c>
      <c r="AI214" t="s">
        <v>242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256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248</v>
      </c>
      <c r="BQ214">
        <v>1</v>
      </c>
      <c r="BR214">
        <v>420</v>
      </c>
      <c r="BS214">
        <v>100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214" s="76">
        <f ca="1">ROUND((Table61011[[#This Row],[XP]]*Table61011[[#This Row],[entity_spawned (AVG)]])*(Table61011[[#This Row],[activating_chance]]/100),0)</f>
        <v>83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4" s="73">
        <v>1</v>
      </c>
      <c r="BX214" s="73">
        <v>1</v>
      </c>
      <c r="BY214" s="73" t="b">
        <v>0</v>
      </c>
      <c r="CA214" t="s">
        <v>229</v>
      </c>
      <c r="CB214">
        <v>1</v>
      </c>
      <c r="CC214" s="76">
        <v>180</v>
      </c>
      <c r="CD214">
        <v>100</v>
      </c>
      <c r="CE214">
        <f ca="1">INDIRECT(ADDRESS(11+(MATCH(RIGHT(Table11[[#This Row],[spawner_sku]],LEN(Table11[[#This Row],[spawner_sku]])-FIND("/",Table11[[#This Row],[spawner_sku]])),Table1[Entity Prefab],0)),10,1,1,"Entities"))</f>
        <v>25</v>
      </c>
      <c r="CF214">
        <f ca="1">ROUND((Table11[[#This Row],[XP]]*Table11[[#This Row],[entity_spawned (AVG)]])*(Table11[[#This Row],[activating_chance]]/100),0)</f>
        <v>25</v>
      </c>
      <c r="CG214" s="73" t="s">
        <v>343</v>
      </c>
      <c r="CI214" t="s">
        <v>385</v>
      </c>
      <c r="CJ214">
        <v>2</v>
      </c>
      <c r="CK214" s="76">
        <v>100</v>
      </c>
      <c r="CL214" s="76">
        <v>30</v>
      </c>
      <c r="CM214">
        <f ca="1">INDIRECT(ADDRESS(11+(MATCH(RIGHT(Table12[[#This Row],[spawner_sku]],LEN(Table12[[#This Row],[spawner_sku]])-FIND("/",Table12[[#This Row],[spawner_sku]])),Table1[Entity Prefab],0)),10,1,1,"Entities"))</f>
        <v>25</v>
      </c>
      <c r="CN214">
        <f ca="1">ROUND((Table12[[#This Row],[XP]]*Table12[[#This Row],[entity_spawned (AVG)]])*(Table12[[#This Row],[activating_chance]]/100),0)</f>
        <v>15</v>
      </c>
      <c r="CO214" s="73" t="s">
        <v>343</v>
      </c>
      <c r="CQ214" t="s">
        <v>256</v>
      </c>
      <c r="CR214">
        <v>1</v>
      </c>
      <c r="CS214" s="76">
        <v>150</v>
      </c>
      <c r="CT214" s="76">
        <v>100</v>
      </c>
      <c r="CU214">
        <f ca="1">INDIRECT(ADDRESS(11+(MATCH(RIGHT(Table13[[#This Row],[spawner_sku]],LEN(Table13[[#This Row],[spawner_sku]])-FIND("/",Table13[[#This Row],[spawner_sku]])),Table1[Entity Prefab],0)),10,1,1,"Entities"))</f>
        <v>25</v>
      </c>
      <c r="CV214">
        <f ca="1">ROUND((Table13[[#This Row],[XP]]*Table13[[#This Row],[entity_spawned (AVG)]])*(Table13[[#This Row],[activating_chance]]/100),0)</f>
        <v>25</v>
      </c>
      <c r="CW214" s="73" t="s">
        <v>343</v>
      </c>
      <c r="CY214" t="s">
        <v>446</v>
      </c>
      <c r="CZ214">
        <v>1</v>
      </c>
      <c r="DA214" s="76">
        <v>200</v>
      </c>
      <c r="DB214" s="76">
        <v>80</v>
      </c>
      <c r="DC214">
        <f ca="1">INDIRECT(ADDRESS(11+(MATCH(RIGHT(Table14[[#This Row],[spawner_sku]],LEN(Table14[[#This Row],[spawner_sku]])-FIND("/",Table14[[#This Row],[spawner_sku]])),Table1[Entity Prefab],0)),10,1,1,"Entities"))</f>
        <v>25</v>
      </c>
      <c r="DD214">
        <f ca="1">ROUND((Table14[[#This Row],[XP]]*Table14[[#This Row],[entity_spawned (AVG)]])*(Table14[[#This Row],[activating_chance]]/100),0)</f>
        <v>20</v>
      </c>
      <c r="DE214" s="73" t="s">
        <v>344</v>
      </c>
      <c r="DG214" t="s">
        <v>632</v>
      </c>
      <c r="DH214">
        <v>1</v>
      </c>
      <c r="DI214" s="76">
        <v>120</v>
      </c>
      <c r="DJ214" s="76">
        <v>80</v>
      </c>
      <c r="DK214" s="115">
        <f ca="1">INDIRECT(ADDRESS(11+(MATCH(RIGHT(Table18[[#This Row],[spawner_sku]],LEN(Table18[[#This Row],[spawner_sku]])-FIND("/",Table18[[#This Row],[spawner_sku]])),Table1[Entity Prefab],0)),10,1,1,"Entities"))</f>
        <v>35</v>
      </c>
      <c r="DL214" s="115">
        <f ca="1">ROUND((Table18[[#This Row],[XP]]*Table18[[#This Row],[entity_spawned (AVG)]])*(Table18[[#This Row],[activating_chance]]/100),0)</f>
        <v>28</v>
      </c>
      <c r="DM214" t="s">
        <v>343</v>
      </c>
      <c r="DO214" t="s">
        <v>659</v>
      </c>
      <c r="DP214">
        <v>1</v>
      </c>
      <c r="DQ214" s="76">
        <v>200</v>
      </c>
      <c r="DR214" s="76">
        <v>100</v>
      </c>
      <c r="DS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DT214">
        <f ca="1">ROUND((Table1820[[#This Row],[XP]]*Table1820[[#This Row],[entity_spawned (AVG)]])*(Table1820[[#This Row],[activating_chance]]/100),0)</f>
        <v>10</v>
      </c>
      <c r="DU214" t="s">
        <v>344</v>
      </c>
    </row>
    <row r="215" spans="2:125" x14ac:dyDescent="0.25">
      <c r="B215" s="74" t="s">
        <v>233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6">
        <v>1</v>
      </c>
      <c r="J215" s="76">
        <v>1</v>
      </c>
      <c r="K215" s="73" t="b">
        <v>0</v>
      </c>
      <c r="M215" t="s">
        <v>384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6">
        <v>1</v>
      </c>
      <c r="U215" s="76">
        <v>1</v>
      </c>
      <c r="V215" t="b">
        <v>0</v>
      </c>
      <c r="AI215" t="s">
        <v>242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256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402</v>
      </c>
      <c r="BQ215">
        <v>1</v>
      </c>
      <c r="BR215">
        <v>300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15" s="76">
        <f ca="1">ROUND((Table61011[[#This Row],[XP]]*Table61011[[#This Row],[entity_spawned (AVG)]])*(Table61011[[#This Row],[activating_chance]]/100),0)</f>
        <v>75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5" s="73">
        <v>1</v>
      </c>
      <c r="BX215" s="73">
        <v>1</v>
      </c>
      <c r="BY215" s="73" t="b">
        <v>0</v>
      </c>
      <c r="CA215" t="s">
        <v>229</v>
      </c>
      <c r="CB215">
        <v>13</v>
      </c>
      <c r="CC215" s="76">
        <v>180</v>
      </c>
      <c r="CD215">
        <v>100</v>
      </c>
      <c r="CE215">
        <f ca="1">INDIRECT(ADDRESS(11+(MATCH(RIGHT(Table11[[#This Row],[spawner_sku]],LEN(Table11[[#This Row],[spawner_sku]])-FIND("/",Table11[[#This Row],[spawner_sku]])),Table1[Entity Prefab],0)),10,1,1,"Entities"))</f>
        <v>25</v>
      </c>
      <c r="CF215">
        <f ca="1">ROUND((Table11[[#This Row],[XP]]*Table11[[#This Row],[entity_spawned (AVG)]])*(Table11[[#This Row],[activating_chance]]/100),0)</f>
        <v>325</v>
      </c>
      <c r="CG215" s="73" t="s">
        <v>343</v>
      </c>
      <c r="CI215" t="s">
        <v>385</v>
      </c>
      <c r="CJ215">
        <v>1</v>
      </c>
      <c r="CK215" s="76">
        <v>100</v>
      </c>
      <c r="CL215" s="76">
        <v>100</v>
      </c>
      <c r="CM215">
        <f ca="1">INDIRECT(ADDRESS(11+(MATCH(RIGHT(Table12[[#This Row],[spawner_sku]],LEN(Table12[[#This Row],[spawner_sku]])-FIND("/",Table12[[#This Row],[spawner_sku]])),Table1[Entity Prefab],0)),10,1,1,"Entities"))</f>
        <v>25</v>
      </c>
      <c r="CN215">
        <f ca="1">ROUND((Table12[[#This Row],[XP]]*Table12[[#This Row],[entity_spawned (AVG)]])*(Table12[[#This Row],[activating_chance]]/100),0)</f>
        <v>25</v>
      </c>
      <c r="CO215" s="73" t="s">
        <v>343</v>
      </c>
      <c r="CQ215" t="s">
        <v>256</v>
      </c>
      <c r="CR215">
        <v>1</v>
      </c>
      <c r="CS215" s="76">
        <v>150</v>
      </c>
      <c r="CT215" s="76">
        <v>80</v>
      </c>
      <c r="CU215">
        <f ca="1">INDIRECT(ADDRESS(11+(MATCH(RIGHT(Table13[[#This Row],[spawner_sku]],LEN(Table13[[#This Row],[spawner_sku]])-FIND("/",Table13[[#This Row],[spawner_sku]])),Table1[Entity Prefab],0)),10,1,1,"Entities"))</f>
        <v>25</v>
      </c>
      <c r="CV215">
        <f ca="1">ROUND((Table13[[#This Row],[XP]]*Table13[[#This Row],[entity_spawned (AVG)]])*(Table13[[#This Row],[activating_chance]]/100),0)</f>
        <v>20</v>
      </c>
      <c r="CW215" s="73" t="s">
        <v>343</v>
      </c>
      <c r="CY215" t="s">
        <v>446</v>
      </c>
      <c r="CZ215">
        <v>1</v>
      </c>
      <c r="DA215" s="76">
        <v>200</v>
      </c>
      <c r="DB215" s="76">
        <v>100</v>
      </c>
      <c r="DC215">
        <f ca="1">INDIRECT(ADDRESS(11+(MATCH(RIGHT(Table14[[#This Row],[spawner_sku]],LEN(Table14[[#This Row],[spawner_sku]])-FIND("/",Table14[[#This Row],[spawner_sku]])),Table1[Entity Prefab],0)),10,1,1,"Entities"))</f>
        <v>25</v>
      </c>
      <c r="DD215">
        <f ca="1">ROUND((Table14[[#This Row],[XP]]*Table14[[#This Row],[entity_spawned (AVG)]])*(Table14[[#This Row],[activating_chance]]/100),0)</f>
        <v>25</v>
      </c>
      <c r="DE215" s="73" t="s">
        <v>344</v>
      </c>
      <c r="DG215" t="s">
        <v>632</v>
      </c>
      <c r="DH215">
        <v>1</v>
      </c>
      <c r="DI215" s="76">
        <v>120</v>
      </c>
      <c r="DJ215" s="76">
        <v>10</v>
      </c>
      <c r="DK215" s="115">
        <f ca="1">INDIRECT(ADDRESS(11+(MATCH(RIGHT(Table18[[#This Row],[spawner_sku]],LEN(Table18[[#This Row],[spawner_sku]])-FIND("/",Table18[[#This Row],[spawner_sku]])),Table1[Entity Prefab],0)),10,1,1,"Entities"))</f>
        <v>35</v>
      </c>
      <c r="DL215" s="115">
        <f ca="1">ROUND((Table18[[#This Row],[XP]]*Table18[[#This Row],[entity_spawned (AVG)]])*(Table18[[#This Row],[activating_chance]]/100),0)</f>
        <v>4</v>
      </c>
      <c r="DM215" t="s">
        <v>343</v>
      </c>
      <c r="DO215" t="s">
        <v>659</v>
      </c>
      <c r="DP215">
        <v>1</v>
      </c>
      <c r="DQ215" s="76">
        <v>200</v>
      </c>
      <c r="DR215" s="76">
        <v>100</v>
      </c>
      <c r="DS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DT215">
        <f ca="1">ROUND((Table1820[[#This Row],[XP]]*Table1820[[#This Row],[entity_spawned (AVG)]])*(Table1820[[#This Row],[activating_chance]]/100),0)</f>
        <v>10</v>
      </c>
      <c r="DU215" t="s">
        <v>344</v>
      </c>
    </row>
    <row r="216" spans="2:125" x14ac:dyDescent="0.25">
      <c r="B216" s="74" t="s">
        <v>233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6">
        <v>1</v>
      </c>
      <c r="J216" s="76">
        <v>1</v>
      </c>
      <c r="K216" s="73" t="b">
        <v>0</v>
      </c>
      <c r="AI216" t="s">
        <v>242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256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403</v>
      </c>
      <c r="BQ216">
        <v>1</v>
      </c>
      <c r="BR216">
        <v>340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16" s="76">
        <f ca="1">ROUND((Table61011[[#This Row],[XP]]*Table61011[[#This Row],[entity_spawned (AVG)]])*(Table61011[[#This Row],[activating_chance]]/100),0)</f>
        <v>263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6" s="73">
        <v>1</v>
      </c>
      <c r="BX216" s="73">
        <v>1</v>
      </c>
      <c r="BY216" s="73" t="b">
        <v>0</v>
      </c>
      <c r="CA216" t="s">
        <v>229</v>
      </c>
      <c r="CB216">
        <v>2</v>
      </c>
      <c r="CC216" s="76">
        <v>180</v>
      </c>
      <c r="CD216">
        <v>100</v>
      </c>
      <c r="CE216">
        <f ca="1">INDIRECT(ADDRESS(11+(MATCH(RIGHT(Table11[[#This Row],[spawner_sku]],LEN(Table11[[#This Row],[spawner_sku]])-FIND("/",Table11[[#This Row],[spawner_sku]])),Table1[Entity Prefab],0)),10,1,1,"Entities"))</f>
        <v>25</v>
      </c>
      <c r="CF216">
        <f ca="1">ROUND((Table11[[#This Row],[XP]]*Table11[[#This Row],[entity_spawned (AVG)]])*(Table11[[#This Row],[activating_chance]]/100),0)</f>
        <v>50</v>
      </c>
      <c r="CG216" s="73" t="s">
        <v>343</v>
      </c>
      <c r="CI216" t="s">
        <v>385</v>
      </c>
      <c r="CJ216">
        <v>3</v>
      </c>
      <c r="CK216" s="76">
        <v>100</v>
      </c>
      <c r="CL216" s="76">
        <v>100</v>
      </c>
      <c r="CM216">
        <f ca="1">INDIRECT(ADDRESS(11+(MATCH(RIGHT(Table12[[#This Row],[spawner_sku]],LEN(Table12[[#This Row],[spawner_sku]])-FIND("/",Table12[[#This Row],[spawner_sku]])),Table1[Entity Prefab],0)),10,1,1,"Entities"))</f>
        <v>25</v>
      </c>
      <c r="CN216">
        <f ca="1">ROUND((Table12[[#This Row],[XP]]*Table12[[#This Row],[entity_spawned (AVG)]])*(Table12[[#This Row],[activating_chance]]/100),0)</f>
        <v>75</v>
      </c>
      <c r="CO216" s="73" t="s">
        <v>343</v>
      </c>
      <c r="CQ216" t="s">
        <v>256</v>
      </c>
      <c r="CR216">
        <v>1</v>
      </c>
      <c r="CS216" s="76">
        <v>150</v>
      </c>
      <c r="CT216" s="76">
        <v>80</v>
      </c>
      <c r="CU216">
        <f ca="1">INDIRECT(ADDRESS(11+(MATCH(RIGHT(Table13[[#This Row],[spawner_sku]],LEN(Table13[[#This Row],[spawner_sku]])-FIND("/",Table13[[#This Row],[spawner_sku]])),Table1[Entity Prefab],0)),10,1,1,"Entities"))</f>
        <v>25</v>
      </c>
      <c r="CV216">
        <f ca="1">ROUND((Table13[[#This Row],[XP]]*Table13[[#This Row],[entity_spawned (AVG)]])*(Table13[[#This Row],[activating_chance]]/100),0)</f>
        <v>20</v>
      </c>
      <c r="CW216" s="73" t="s">
        <v>343</v>
      </c>
      <c r="CY216" t="s">
        <v>446</v>
      </c>
      <c r="CZ216">
        <v>4</v>
      </c>
      <c r="DA216" s="76">
        <v>200</v>
      </c>
      <c r="DB216" s="76">
        <v>100</v>
      </c>
      <c r="DC216">
        <f ca="1">INDIRECT(ADDRESS(11+(MATCH(RIGHT(Table14[[#This Row],[spawner_sku]],LEN(Table14[[#This Row],[spawner_sku]])-FIND("/",Table14[[#This Row],[spawner_sku]])),Table1[Entity Prefab],0)),10,1,1,"Entities"))</f>
        <v>25</v>
      </c>
      <c r="DD216">
        <f ca="1">ROUND((Table14[[#This Row],[XP]]*Table14[[#This Row],[entity_spawned (AVG)]])*(Table14[[#This Row],[activating_chance]]/100),0)</f>
        <v>100</v>
      </c>
      <c r="DE216" s="73" t="s">
        <v>344</v>
      </c>
      <c r="DG216" t="s">
        <v>632</v>
      </c>
      <c r="DH216">
        <v>1</v>
      </c>
      <c r="DI216" s="76">
        <v>120</v>
      </c>
      <c r="DJ216" s="76">
        <v>100</v>
      </c>
      <c r="DK216" s="115">
        <f ca="1">INDIRECT(ADDRESS(11+(MATCH(RIGHT(Table18[[#This Row],[spawner_sku]],LEN(Table18[[#This Row],[spawner_sku]])-FIND("/",Table18[[#This Row],[spawner_sku]])),Table1[Entity Prefab],0)),10,1,1,"Entities"))</f>
        <v>35</v>
      </c>
      <c r="DL216" s="115">
        <f ca="1">ROUND((Table18[[#This Row],[XP]]*Table18[[#This Row],[entity_spawned (AVG)]])*(Table18[[#This Row],[activating_chance]]/100),0)</f>
        <v>35</v>
      </c>
      <c r="DM216" t="s">
        <v>343</v>
      </c>
      <c r="DO216" t="s">
        <v>659</v>
      </c>
      <c r="DP216">
        <v>1</v>
      </c>
      <c r="DQ216" s="76">
        <v>200</v>
      </c>
      <c r="DR216" s="76">
        <v>100</v>
      </c>
      <c r="DS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DT216">
        <f ca="1">ROUND((Table1820[[#This Row],[XP]]*Table1820[[#This Row],[entity_spawned (AVG)]])*(Table1820[[#This Row],[activating_chance]]/100),0)</f>
        <v>10</v>
      </c>
      <c r="DU216" t="s">
        <v>344</v>
      </c>
    </row>
    <row r="217" spans="2:125" x14ac:dyDescent="0.25">
      <c r="B217" s="74" t="s">
        <v>233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6">
        <v>1</v>
      </c>
      <c r="J217" s="76">
        <v>2</v>
      </c>
      <c r="K217" s="73" t="b">
        <v>0</v>
      </c>
      <c r="AI217" t="s">
        <v>242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256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386</v>
      </c>
      <c r="BQ217">
        <v>1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17" s="76">
        <f ca="1">ROUND((Table61011[[#This Row],[XP]]*Table61011[[#This Row],[entity_spawned (AVG)]])*(Table61011[[#This Row],[activating_chance]]/100),0)</f>
        <v>75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1</v>
      </c>
      <c r="BX217" s="73">
        <v>1</v>
      </c>
      <c r="BY217" s="73" t="b">
        <v>0</v>
      </c>
      <c r="CA217" t="s">
        <v>229</v>
      </c>
      <c r="CB217">
        <v>3</v>
      </c>
      <c r="CC217" s="76">
        <v>180</v>
      </c>
      <c r="CD217">
        <v>100</v>
      </c>
      <c r="CE217">
        <f ca="1">INDIRECT(ADDRESS(11+(MATCH(RIGHT(Table11[[#This Row],[spawner_sku]],LEN(Table11[[#This Row],[spawner_sku]])-FIND("/",Table11[[#This Row],[spawner_sku]])),Table1[Entity Prefab],0)),10,1,1,"Entities"))</f>
        <v>25</v>
      </c>
      <c r="CF217">
        <f ca="1">ROUND((Table11[[#This Row],[XP]]*Table11[[#This Row],[entity_spawned (AVG)]])*(Table11[[#This Row],[activating_chance]]/100),0)</f>
        <v>75</v>
      </c>
      <c r="CG217" s="73" t="s">
        <v>343</v>
      </c>
      <c r="CI217" t="s">
        <v>385</v>
      </c>
      <c r="CJ217">
        <v>1</v>
      </c>
      <c r="CK217" s="76">
        <v>100</v>
      </c>
      <c r="CL217" s="76">
        <v>30</v>
      </c>
      <c r="CM217">
        <f ca="1">INDIRECT(ADDRESS(11+(MATCH(RIGHT(Table12[[#This Row],[spawner_sku]],LEN(Table12[[#This Row],[spawner_sku]])-FIND("/",Table12[[#This Row],[spawner_sku]])),Table1[Entity Prefab],0)),10,1,1,"Entities"))</f>
        <v>25</v>
      </c>
      <c r="CN217">
        <f ca="1">ROUND((Table12[[#This Row],[XP]]*Table12[[#This Row],[entity_spawned (AVG)]])*(Table12[[#This Row],[activating_chance]]/100),0)</f>
        <v>8</v>
      </c>
      <c r="CO217" s="73" t="s">
        <v>343</v>
      </c>
      <c r="CQ217" t="s">
        <v>256</v>
      </c>
      <c r="CR217">
        <v>1</v>
      </c>
      <c r="CS217" s="76">
        <v>150</v>
      </c>
      <c r="CT217" s="76">
        <v>100</v>
      </c>
      <c r="CU217">
        <f ca="1">INDIRECT(ADDRESS(11+(MATCH(RIGHT(Table13[[#This Row],[spawner_sku]],LEN(Table13[[#This Row],[spawner_sku]])-FIND("/",Table13[[#This Row],[spawner_sku]])),Table1[Entity Prefab],0)),10,1,1,"Entities"))</f>
        <v>25</v>
      </c>
      <c r="CV217">
        <f ca="1">ROUND((Table13[[#This Row],[XP]]*Table13[[#This Row],[entity_spawned (AVG)]])*(Table13[[#This Row],[activating_chance]]/100),0)</f>
        <v>25</v>
      </c>
      <c r="CW217" s="73" t="s">
        <v>343</v>
      </c>
      <c r="CY217" t="s">
        <v>446</v>
      </c>
      <c r="CZ217">
        <v>1</v>
      </c>
      <c r="DA217" s="76">
        <v>200</v>
      </c>
      <c r="DB217" s="76">
        <v>100</v>
      </c>
      <c r="DC217">
        <f ca="1">INDIRECT(ADDRESS(11+(MATCH(RIGHT(Table14[[#This Row],[spawner_sku]],LEN(Table14[[#This Row],[spawner_sku]])-FIND("/",Table14[[#This Row],[spawner_sku]])),Table1[Entity Prefab],0)),10,1,1,"Entities"))</f>
        <v>25</v>
      </c>
      <c r="DD217">
        <f ca="1">ROUND((Table14[[#This Row],[XP]]*Table14[[#This Row],[entity_spawned (AVG)]])*(Table14[[#This Row],[activating_chance]]/100),0)</f>
        <v>25</v>
      </c>
      <c r="DE217" s="73" t="s">
        <v>344</v>
      </c>
      <c r="DG217" t="s">
        <v>633</v>
      </c>
      <c r="DH217">
        <v>1</v>
      </c>
      <c r="DI217" s="76">
        <v>110</v>
      </c>
      <c r="DJ217" s="76">
        <v>100</v>
      </c>
      <c r="DK217" s="115">
        <f ca="1">INDIRECT(ADDRESS(11+(MATCH(RIGHT(Table18[[#This Row],[spawner_sku]],LEN(Table18[[#This Row],[spawner_sku]])-FIND("/",Table18[[#This Row],[spawner_sku]])),Table1[Entity Prefab],0)),10,1,1,"Entities"))</f>
        <v>130</v>
      </c>
      <c r="DL217" s="115">
        <f ca="1">ROUND((Table18[[#This Row],[XP]]*Table18[[#This Row],[entity_spawned (AVG)]])*(Table18[[#This Row],[activating_chance]]/100),0)</f>
        <v>130</v>
      </c>
      <c r="DM217" t="s">
        <v>344</v>
      </c>
      <c r="DO217" t="s">
        <v>659</v>
      </c>
      <c r="DP217">
        <v>1</v>
      </c>
      <c r="DQ217" s="76">
        <v>200</v>
      </c>
      <c r="DR217" s="76">
        <v>100</v>
      </c>
      <c r="DS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DT217">
        <f ca="1">ROUND((Table1820[[#This Row],[XP]]*Table1820[[#This Row],[entity_spawned (AVG)]])*(Table1820[[#This Row],[activating_chance]]/100),0)</f>
        <v>10</v>
      </c>
      <c r="DU217" t="s">
        <v>344</v>
      </c>
    </row>
    <row r="218" spans="2:125" x14ac:dyDescent="0.25">
      <c r="B218" s="74" t="s">
        <v>233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6">
        <v>1</v>
      </c>
      <c r="J218" s="76">
        <v>2</v>
      </c>
      <c r="K218" s="73" t="b">
        <v>0</v>
      </c>
      <c r="AI218" t="s">
        <v>242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256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391</v>
      </c>
      <c r="BQ218">
        <v>1</v>
      </c>
      <c r="BR218">
        <v>80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8" s="73">
        <v>1</v>
      </c>
      <c r="BX218" s="73">
        <v>1</v>
      </c>
      <c r="BY218" s="73" t="b">
        <v>0</v>
      </c>
      <c r="CA218" t="s">
        <v>229</v>
      </c>
      <c r="CB218">
        <v>1</v>
      </c>
      <c r="CC218" s="76">
        <v>180</v>
      </c>
      <c r="CD218">
        <v>100</v>
      </c>
      <c r="CE218">
        <f ca="1">INDIRECT(ADDRESS(11+(MATCH(RIGHT(Table11[[#This Row],[spawner_sku]],LEN(Table11[[#This Row],[spawner_sku]])-FIND("/",Table11[[#This Row],[spawner_sku]])),Table1[Entity Prefab],0)),10,1,1,"Entities"))</f>
        <v>25</v>
      </c>
      <c r="CF218">
        <f ca="1">ROUND((Table11[[#This Row],[XP]]*Table11[[#This Row],[entity_spawned (AVG)]])*(Table11[[#This Row],[activating_chance]]/100),0)</f>
        <v>25</v>
      </c>
      <c r="CG218" s="73" t="s">
        <v>343</v>
      </c>
      <c r="CI218" t="s">
        <v>385</v>
      </c>
      <c r="CJ218">
        <v>2</v>
      </c>
      <c r="CK218" s="76">
        <v>100</v>
      </c>
      <c r="CL218" s="76">
        <v>100</v>
      </c>
      <c r="CM218">
        <f ca="1">INDIRECT(ADDRESS(11+(MATCH(RIGHT(Table12[[#This Row],[spawner_sku]],LEN(Table12[[#This Row],[spawner_sku]])-FIND("/",Table12[[#This Row],[spawner_sku]])),Table1[Entity Prefab],0)),10,1,1,"Entities"))</f>
        <v>25</v>
      </c>
      <c r="CN218">
        <f ca="1">ROUND((Table12[[#This Row],[XP]]*Table12[[#This Row],[entity_spawned (AVG)]])*(Table12[[#This Row],[activating_chance]]/100),0)</f>
        <v>50</v>
      </c>
      <c r="CO218" s="73" t="s">
        <v>343</v>
      </c>
      <c r="CQ218" t="s">
        <v>256</v>
      </c>
      <c r="CR218">
        <v>1</v>
      </c>
      <c r="CS218" s="76">
        <v>150</v>
      </c>
      <c r="CT218" s="76">
        <v>100</v>
      </c>
      <c r="CU218">
        <f ca="1">INDIRECT(ADDRESS(11+(MATCH(RIGHT(Table13[[#This Row],[spawner_sku]],LEN(Table13[[#This Row],[spawner_sku]])-FIND("/",Table13[[#This Row],[spawner_sku]])),Table1[Entity Prefab],0)),10,1,1,"Entities"))</f>
        <v>25</v>
      </c>
      <c r="CV218">
        <f ca="1">ROUND((Table13[[#This Row],[XP]]*Table13[[#This Row],[entity_spawned (AVG)]])*(Table13[[#This Row],[activating_chance]]/100),0)</f>
        <v>25</v>
      </c>
      <c r="CW218" s="73" t="s">
        <v>343</v>
      </c>
      <c r="CY218" t="s">
        <v>446</v>
      </c>
      <c r="CZ218">
        <v>1</v>
      </c>
      <c r="DA218" s="76">
        <v>200</v>
      </c>
      <c r="DB218" s="76">
        <v>100</v>
      </c>
      <c r="DC218">
        <f ca="1">INDIRECT(ADDRESS(11+(MATCH(RIGHT(Table14[[#This Row],[spawner_sku]],LEN(Table14[[#This Row],[spawner_sku]])-FIND("/",Table14[[#This Row],[spawner_sku]])),Table1[Entity Prefab],0)),10,1,1,"Entities"))</f>
        <v>25</v>
      </c>
      <c r="DD218">
        <f ca="1">ROUND((Table14[[#This Row],[XP]]*Table14[[#This Row],[entity_spawned (AVG)]])*(Table14[[#This Row],[activating_chance]]/100),0)</f>
        <v>25</v>
      </c>
      <c r="DE218" s="73" t="s">
        <v>344</v>
      </c>
      <c r="DG218" t="s">
        <v>633</v>
      </c>
      <c r="DH218">
        <v>1</v>
      </c>
      <c r="DI218" s="76">
        <v>110</v>
      </c>
      <c r="DJ218" s="76">
        <v>100</v>
      </c>
      <c r="DK218" s="115">
        <f ca="1">INDIRECT(ADDRESS(11+(MATCH(RIGHT(Table18[[#This Row],[spawner_sku]],LEN(Table18[[#This Row],[spawner_sku]])-FIND("/",Table18[[#This Row],[spawner_sku]])),Table1[Entity Prefab],0)),10,1,1,"Entities"))</f>
        <v>130</v>
      </c>
      <c r="DL218" s="115">
        <f ca="1">ROUND((Table18[[#This Row],[XP]]*Table18[[#This Row],[entity_spawned (AVG)]])*(Table18[[#This Row],[activating_chance]]/100),0)</f>
        <v>130</v>
      </c>
      <c r="DM218" t="s">
        <v>344</v>
      </c>
      <c r="DO218" t="s">
        <v>659</v>
      </c>
      <c r="DP218">
        <v>1</v>
      </c>
      <c r="DQ218" s="76">
        <v>200</v>
      </c>
      <c r="DR218" s="76">
        <v>100</v>
      </c>
      <c r="DS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DT218">
        <f ca="1">ROUND((Table1820[[#This Row],[XP]]*Table1820[[#This Row],[entity_spawned (AVG)]])*(Table1820[[#This Row],[activating_chance]]/100),0)</f>
        <v>10</v>
      </c>
      <c r="DU218" t="s">
        <v>344</v>
      </c>
    </row>
    <row r="219" spans="2:125" x14ac:dyDescent="0.25">
      <c r="B219" s="74" t="s">
        <v>233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6">
        <v>1</v>
      </c>
      <c r="J219" s="76">
        <v>1</v>
      </c>
      <c r="K219" s="73" t="b">
        <v>0</v>
      </c>
      <c r="AI219" t="s">
        <v>242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256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446</v>
      </c>
      <c r="BQ219">
        <v>1</v>
      </c>
      <c r="BR219">
        <v>180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9" s="73">
        <v>1</v>
      </c>
      <c r="BX219" s="73">
        <v>1</v>
      </c>
      <c r="BY219" s="73" t="b">
        <v>0</v>
      </c>
      <c r="CA219" t="s">
        <v>229</v>
      </c>
      <c r="CB219">
        <v>1</v>
      </c>
      <c r="CC219" s="76">
        <v>180</v>
      </c>
      <c r="CD219">
        <v>30</v>
      </c>
      <c r="CE219">
        <f ca="1">INDIRECT(ADDRESS(11+(MATCH(RIGHT(Table11[[#This Row],[spawner_sku]],LEN(Table11[[#This Row],[spawner_sku]])-FIND("/",Table11[[#This Row],[spawner_sku]])),Table1[Entity Prefab],0)),10,1,1,"Entities"))</f>
        <v>25</v>
      </c>
      <c r="CF219">
        <f ca="1">ROUND((Table11[[#This Row],[XP]]*Table11[[#This Row],[entity_spawned (AVG)]])*(Table11[[#This Row],[activating_chance]]/100),0)</f>
        <v>8</v>
      </c>
      <c r="CG219" s="73" t="s">
        <v>343</v>
      </c>
      <c r="CQ219" t="s">
        <v>256</v>
      </c>
      <c r="CR219">
        <v>1</v>
      </c>
      <c r="CS219" s="76">
        <v>150</v>
      </c>
      <c r="CT219" s="76">
        <v>100</v>
      </c>
      <c r="CU219">
        <f ca="1">INDIRECT(ADDRESS(11+(MATCH(RIGHT(Table13[[#This Row],[spawner_sku]],LEN(Table13[[#This Row],[spawner_sku]])-FIND("/",Table13[[#This Row],[spawner_sku]])),Table1[Entity Prefab],0)),10,1,1,"Entities"))</f>
        <v>25</v>
      </c>
      <c r="CV219">
        <f ca="1">ROUND((Table13[[#This Row],[XP]]*Table13[[#This Row],[entity_spawned (AVG)]])*(Table13[[#This Row],[activating_chance]]/100),0)</f>
        <v>25</v>
      </c>
      <c r="CW219" s="73" t="s">
        <v>343</v>
      </c>
      <c r="CY219" t="s">
        <v>446</v>
      </c>
      <c r="CZ219">
        <v>1</v>
      </c>
      <c r="DA219" s="76">
        <v>200</v>
      </c>
      <c r="DB219" s="76">
        <v>100</v>
      </c>
      <c r="DC219">
        <f ca="1">INDIRECT(ADDRESS(11+(MATCH(RIGHT(Table14[[#This Row],[spawner_sku]],LEN(Table14[[#This Row],[spawner_sku]])-FIND("/",Table14[[#This Row],[spawner_sku]])),Table1[Entity Prefab],0)),10,1,1,"Entities"))</f>
        <v>25</v>
      </c>
      <c r="DD219">
        <f ca="1">ROUND((Table14[[#This Row],[XP]]*Table14[[#This Row],[entity_spawned (AVG)]])*(Table14[[#This Row],[activating_chance]]/100),0)</f>
        <v>25</v>
      </c>
      <c r="DE219" s="73" t="s">
        <v>344</v>
      </c>
      <c r="DG219" t="s">
        <v>633</v>
      </c>
      <c r="DH219">
        <v>1</v>
      </c>
      <c r="DI219" s="76">
        <v>110</v>
      </c>
      <c r="DJ219" s="76">
        <v>100</v>
      </c>
      <c r="DK219" s="115">
        <f ca="1">INDIRECT(ADDRESS(11+(MATCH(RIGHT(Table18[[#This Row],[spawner_sku]],LEN(Table18[[#This Row],[spawner_sku]])-FIND("/",Table18[[#This Row],[spawner_sku]])),Table1[Entity Prefab],0)),10,1,1,"Entities"))</f>
        <v>130</v>
      </c>
      <c r="DL219" s="115">
        <f ca="1">ROUND((Table18[[#This Row],[XP]]*Table18[[#This Row],[entity_spawned (AVG)]])*(Table18[[#This Row],[activating_chance]]/100),0)</f>
        <v>130</v>
      </c>
      <c r="DM219" t="s">
        <v>344</v>
      </c>
      <c r="DO219" t="s">
        <v>635</v>
      </c>
      <c r="DP219">
        <v>1</v>
      </c>
      <c r="DQ219" s="76">
        <v>140</v>
      </c>
      <c r="DR219" s="76">
        <v>100</v>
      </c>
      <c r="DS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19">
        <f ca="1">ROUND((Table1820[[#This Row],[XP]]*Table1820[[#This Row],[entity_spawned (AVG)]])*(Table1820[[#This Row],[activating_chance]]/100),0)</f>
        <v>95</v>
      </c>
      <c r="DU219" t="s">
        <v>344</v>
      </c>
    </row>
    <row r="220" spans="2:125" x14ac:dyDescent="0.25">
      <c r="B220" s="74" t="s">
        <v>233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6">
        <v>1</v>
      </c>
      <c r="J220" s="76">
        <v>1</v>
      </c>
      <c r="K220" s="73" t="b">
        <v>0</v>
      </c>
      <c r="AI220" t="s">
        <v>242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256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256</v>
      </c>
      <c r="BQ220">
        <v>1</v>
      </c>
      <c r="BR220">
        <v>100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25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1</v>
      </c>
      <c r="BX220" s="73">
        <v>1</v>
      </c>
      <c r="BY220" s="73" t="b">
        <v>0</v>
      </c>
      <c r="CA220" t="s">
        <v>229</v>
      </c>
      <c r="CB220">
        <v>3</v>
      </c>
      <c r="CC220" s="76">
        <v>180</v>
      </c>
      <c r="CD220">
        <v>100</v>
      </c>
      <c r="CE220">
        <f ca="1">INDIRECT(ADDRESS(11+(MATCH(RIGHT(Table11[[#This Row],[spawner_sku]],LEN(Table11[[#This Row],[spawner_sku]])-FIND("/",Table11[[#This Row],[spawner_sku]])),Table1[Entity Prefab],0)),10,1,1,"Entities"))</f>
        <v>25</v>
      </c>
      <c r="CF220">
        <f ca="1">ROUND((Table11[[#This Row],[XP]]*Table11[[#This Row],[entity_spawned (AVG)]])*(Table11[[#This Row],[activating_chance]]/100),0)</f>
        <v>75</v>
      </c>
      <c r="CG220" s="73" t="s">
        <v>343</v>
      </c>
      <c r="CQ220" t="s">
        <v>256</v>
      </c>
      <c r="CR220">
        <v>1</v>
      </c>
      <c r="CS220" s="76">
        <v>150</v>
      </c>
      <c r="CT220" s="76">
        <v>100</v>
      </c>
      <c r="CU220">
        <f ca="1">INDIRECT(ADDRESS(11+(MATCH(RIGHT(Table13[[#This Row],[spawner_sku]],LEN(Table13[[#This Row],[spawner_sku]])-FIND("/",Table13[[#This Row],[spawner_sku]])),Table1[Entity Prefab],0)),10,1,1,"Entities"))</f>
        <v>25</v>
      </c>
      <c r="CV220">
        <f ca="1">ROUND((Table13[[#This Row],[XP]]*Table13[[#This Row],[entity_spawned (AVG)]])*(Table13[[#This Row],[activating_chance]]/100),0)</f>
        <v>25</v>
      </c>
      <c r="CW220" s="73" t="s">
        <v>343</v>
      </c>
      <c r="CY220" t="s">
        <v>446</v>
      </c>
      <c r="CZ220">
        <v>1</v>
      </c>
      <c r="DA220" s="76">
        <v>200</v>
      </c>
      <c r="DB220" s="76">
        <v>30</v>
      </c>
      <c r="DC220">
        <f ca="1">INDIRECT(ADDRESS(11+(MATCH(RIGHT(Table14[[#This Row],[spawner_sku]],LEN(Table14[[#This Row],[spawner_sku]])-FIND("/",Table14[[#This Row],[spawner_sku]])),Table1[Entity Prefab],0)),10,1,1,"Entities"))</f>
        <v>25</v>
      </c>
      <c r="DD220">
        <f ca="1">ROUND((Table14[[#This Row],[XP]]*Table14[[#This Row],[entity_spawned (AVG)]])*(Table14[[#This Row],[activating_chance]]/100),0)</f>
        <v>8</v>
      </c>
      <c r="DE220" s="73" t="s">
        <v>344</v>
      </c>
      <c r="DG220" t="s">
        <v>633</v>
      </c>
      <c r="DH220">
        <v>1</v>
      </c>
      <c r="DI220" s="76">
        <v>110</v>
      </c>
      <c r="DJ220" s="76">
        <v>100</v>
      </c>
      <c r="DK220" s="115">
        <f ca="1">INDIRECT(ADDRESS(11+(MATCH(RIGHT(Table18[[#This Row],[spawner_sku]],LEN(Table18[[#This Row],[spawner_sku]])-FIND("/",Table18[[#This Row],[spawner_sku]])),Table1[Entity Prefab],0)),10,1,1,"Entities"))</f>
        <v>130</v>
      </c>
      <c r="DL220" s="115">
        <f ca="1">ROUND((Table18[[#This Row],[XP]]*Table18[[#This Row],[entity_spawned (AVG)]])*(Table18[[#This Row],[activating_chance]]/100),0)</f>
        <v>130</v>
      </c>
      <c r="DM220" t="s">
        <v>344</v>
      </c>
      <c r="DO220" t="s">
        <v>635</v>
      </c>
      <c r="DP220">
        <v>1</v>
      </c>
      <c r="DQ220" s="76">
        <v>210</v>
      </c>
      <c r="DR220" s="76">
        <v>100</v>
      </c>
      <c r="DS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0">
        <f ca="1">ROUND((Table1820[[#This Row],[XP]]*Table1820[[#This Row],[entity_spawned (AVG)]])*(Table1820[[#This Row],[activating_chance]]/100),0)</f>
        <v>95</v>
      </c>
      <c r="DU220" t="s">
        <v>344</v>
      </c>
    </row>
    <row r="221" spans="2:125" x14ac:dyDescent="0.25">
      <c r="B221" s="74" t="s">
        <v>233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6">
        <v>1</v>
      </c>
      <c r="J221" s="76">
        <v>1</v>
      </c>
      <c r="K221" s="73" t="b">
        <v>0</v>
      </c>
      <c r="AI221" t="s">
        <v>243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256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233</v>
      </c>
      <c r="BQ221">
        <v>1</v>
      </c>
      <c r="BR221">
        <v>250</v>
      </c>
      <c r="BS221">
        <v>100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221" s="76">
        <f ca="1">ROUND((Table61011[[#This Row],[XP]]*Table61011[[#This Row],[entity_spawned (AVG)]])*(Table61011[[#This Row],[activating_chance]]/100),0)</f>
        <v>95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1" s="73">
        <v>1</v>
      </c>
      <c r="BX221" s="73">
        <v>1</v>
      </c>
      <c r="BY221" s="73" t="b">
        <v>0</v>
      </c>
      <c r="CA221" t="s">
        <v>229</v>
      </c>
      <c r="CB221">
        <v>10</v>
      </c>
      <c r="CC221" s="76">
        <v>180</v>
      </c>
      <c r="CD221">
        <v>100</v>
      </c>
      <c r="CE221">
        <f ca="1">INDIRECT(ADDRESS(11+(MATCH(RIGHT(Table11[[#This Row],[spawner_sku]],LEN(Table11[[#This Row],[spawner_sku]])-FIND("/",Table11[[#This Row],[spawner_sku]])),Table1[Entity Prefab],0)),10,1,1,"Entities"))</f>
        <v>25</v>
      </c>
      <c r="CF221">
        <f ca="1">ROUND((Table11[[#This Row],[XP]]*Table11[[#This Row],[entity_spawned (AVG)]])*(Table11[[#This Row],[activating_chance]]/100),0)</f>
        <v>250</v>
      </c>
      <c r="CG221" s="73" t="s">
        <v>343</v>
      </c>
      <c r="CQ221" t="s">
        <v>256</v>
      </c>
      <c r="CR221">
        <v>1</v>
      </c>
      <c r="CS221" s="76">
        <v>150</v>
      </c>
      <c r="CT221" s="76">
        <v>100</v>
      </c>
      <c r="CU221">
        <f ca="1">INDIRECT(ADDRESS(11+(MATCH(RIGHT(Table13[[#This Row],[spawner_sku]],LEN(Table13[[#This Row],[spawner_sku]])-FIND("/",Table13[[#This Row],[spawner_sku]])),Table1[Entity Prefab],0)),10,1,1,"Entities"))</f>
        <v>25</v>
      </c>
      <c r="CV221">
        <f ca="1">ROUND((Table13[[#This Row],[XP]]*Table13[[#This Row],[entity_spawned (AVG)]])*(Table13[[#This Row],[activating_chance]]/100),0)</f>
        <v>25</v>
      </c>
      <c r="CW221" s="73" t="s">
        <v>343</v>
      </c>
      <c r="CY221" t="s">
        <v>446</v>
      </c>
      <c r="CZ221">
        <v>1</v>
      </c>
      <c r="DA221" s="76">
        <v>200</v>
      </c>
      <c r="DB221" s="76">
        <v>100</v>
      </c>
      <c r="DC221">
        <f ca="1">INDIRECT(ADDRESS(11+(MATCH(RIGHT(Table14[[#This Row],[spawner_sku]],LEN(Table14[[#This Row],[spawner_sku]])-FIND("/",Table14[[#This Row],[spawner_sku]])),Table1[Entity Prefab],0)),10,1,1,"Entities"))</f>
        <v>25</v>
      </c>
      <c r="DD221">
        <f ca="1">ROUND((Table14[[#This Row],[XP]]*Table14[[#This Row],[entity_spawned (AVG)]])*(Table14[[#This Row],[activating_chance]]/100),0)</f>
        <v>25</v>
      </c>
      <c r="DE221" s="73" t="s">
        <v>344</v>
      </c>
      <c r="DG221" t="s">
        <v>633</v>
      </c>
      <c r="DH221">
        <v>1</v>
      </c>
      <c r="DI221" s="76">
        <v>120</v>
      </c>
      <c r="DJ221" s="76">
        <v>100</v>
      </c>
      <c r="DK221" s="115">
        <f ca="1">INDIRECT(ADDRESS(11+(MATCH(RIGHT(Table18[[#This Row],[spawner_sku]],LEN(Table18[[#This Row],[spawner_sku]])-FIND("/",Table18[[#This Row],[spawner_sku]])),Table1[Entity Prefab],0)),10,1,1,"Entities"))</f>
        <v>130</v>
      </c>
      <c r="DL221" s="115">
        <f ca="1">ROUND((Table18[[#This Row],[XP]]*Table18[[#This Row],[entity_spawned (AVG)]])*(Table18[[#This Row],[activating_chance]]/100),0)</f>
        <v>130</v>
      </c>
      <c r="DM221" t="s">
        <v>344</v>
      </c>
      <c r="DO221" t="s">
        <v>635</v>
      </c>
      <c r="DP221">
        <v>1</v>
      </c>
      <c r="DQ221" s="76">
        <v>140</v>
      </c>
      <c r="DR221" s="76">
        <v>100</v>
      </c>
      <c r="DS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1">
        <f ca="1">ROUND((Table1820[[#This Row],[XP]]*Table1820[[#This Row],[entity_spawned (AVG)]])*(Table1820[[#This Row],[activating_chance]]/100),0)</f>
        <v>95</v>
      </c>
      <c r="DU221" t="s">
        <v>344</v>
      </c>
    </row>
    <row r="222" spans="2:125" x14ac:dyDescent="0.25">
      <c r="B222" s="74" t="s">
        <v>233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6">
        <v>1</v>
      </c>
      <c r="J222" s="76">
        <v>1</v>
      </c>
      <c r="K222" s="73" t="b">
        <v>0</v>
      </c>
      <c r="AI222" t="s">
        <v>243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256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233</v>
      </c>
      <c r="BQ222">
        <v>1</v>
      </c>
      <c r="BR222">
        <v>250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222" s="76">
        <f ca="1">ROUND((Table61011[[#This Row],[XP]]*Table61011[[#This Row],[entity_spawned (AVG)]])*(Table61011[[#This Row],[activating_chance]]/100),0)</f>
        <v>95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2" s="73">
        <v>1</v>
      </c>
      <c r="BX222" s="73">
        <v>1</v>
      </c>
      <c r="BY222" s="73" t="b">
        <v>0</v>
      </c>
      <c r="CA222" t="s">
        <v>229</v>
      </c>
      <c r="CB222">
        <v>2</v>
      </c>
      <c r="CC222" s="76">
        <v>180</v>
      </c>
      <c r="CD222">
        <v>100</v>
      </c>
      <c r="CE222">
        <f ca="1">INDIRECT(ADDRESS(11+(MATCH(RIGHT(Table11[[#This Row],[spawner_sku]],LEN(Table11[[#This Row],[spawner_sku]])-FIND("/",Table11[[#This Row],[spawner_sku]])),Table1[Entity Prefab],0)),10,1,1,"Entities"))</f>
        <v>25</v>
      </c>
      <c r="CF222">
        <f ca="1">ROUND((Table11[[#This Row],[XP]]*Table11[[#This Row],[entity_spawned (AVG)]])*(Table11[[#This Row],[activating_chance]]/100),0)</f>
        <v>50</v>
      </c>
      <c r="CG222" s="73" t="s">
        <v>343</v>
      </c>
      <c r="CQ222" t="s">
        <v>256</v>
      </c>
      <c r="CR222">
        <v>1</v>
      </c>
      <c r="CS222" s="76">
        <v>150</v>
      </c>
      <c r="CT222" s="76">
        <v>100</v>
      </c>
      <c r="CU222">
        <f ca="1">INDIRECT(ADDRESS(11+(MATCH(RIGHT(Table13[[#This Row],[spawner_sku]],LEN(Table13[[#This Row],[spawner_sku]])-FIND("/",Table13[[#This Row],[spawner_sku]])),Table1[Entity Prefab],0)),10,1,1,"Entities"))</f>
        <v>25</v>
      </c>
      <c r="CV222">
        <f ca="1">ROUND((Table13[[#This Row],[XP]]*Table13[[#This Row],[entity_spawned (AVG)]])*(Table13[[#This Row],[activating_chance]]/100),0)</f>
        <v>25</v>
      </c>
      <c r="CW222" s="73" t="s">
        <v>343</v>
      </c>
      <c r="CY222" t="s">
        <v>446</v>
      </c>
      <c r="CZ222">
        <v>2</v>
      </c>
      <c r="DA222" s="76">
        <v>200</v>
      </c>
      <c r="DB222" s="76">
        <v>100</v>
      </c>
      <c r="DC222">
        <f ca="1">INDIRECT(ADDRESS(11+(MATCH(RIGHT(Table14[[#This Row],[spawner_sku]],LEN(Table14[[#This Row],[spawner_sku]])-FIND("/",Table14[[#This Row],[spawner_sku]])),Table1[Entity Prefab],0)),10,1,1,"Entities"))</f>
        <v>25</v>
      </c>
      <c r="DD222">
        <f ca="1">ROUND((Table14[[#This Row],[XP]]*Table14[[#This Row],[entity_spawned (AVG)]])*(Table14[[#This Row],[activating_chance]]/100),0)</f>
        <v>50</v>
      </c>
      <c r="DE222" s="73" t="s">
        <v>344</v>
      </c>
      <c r="DG222" t="s">
        <v>633</v>
      </c>
      <c r="DH222">
        <v>1</v>
      </c>
      <c r="DI222" s="76">
        <v>120</v>
      </c>
      <c r="DJ222" s="76">
        <v>80</v>
      </c>
      <c r="DK222" s="115">
        <f ca="1">INDIRECT(ADDRESS(11+(MATCH(RIGHT(Table18[[#This Row],[spawner_sku]],LEN(Table18[[#This Row],[spawner_sku]])-FIND("/",Table18[[#This Row],[spawner_sku]])),Table1[Entity Prefab],0)),10,1,1,"Entities"))</f>
        <v>130</v>
      </c>
      <c r="DL222" s="115">
        <f ca="1">ROUND((Table18[[#This Row],[XP]]*Table18[[#This Row],[entity_spawned (AVG)]])*(Table18[[#This Row],[activating_chance]]/100),0)</f>
        <v>104</v>
      </c>
      <c r="DM222" t="s">
        <v>344</v>
      </c>
      <c r="DO222" t="s">
        <v>635</v>
      </c>
      <c r="DP222">
        <v>1</v>
      </c>
      <c r="DQ222" s="76">
        <v>140</v>
      </c>
      <c r="DR222" s="76">
        <v>100</v>
      </c>
      <c r="DS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2">
        <f ca="1">ROUND((Table1820[[#This Row],[XP]]*Table1820[[#This Row],[entity_spawned (AVG)]])*(Table1820[[#This Row],[activating_chance]]/100),0)</f>
        <v>95</v>
      </c>
      <c r="DU222" t="s">
        <v>344</v>
      </c>
    </row>
    <row r="223" spans="2:125" x14ac:dyDescent="0.25">
      <c r="B223" s="74" t="s">
        <v>233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6">
        <v>1</v>
      </c>
      <c r="J223" s="76">
        <v>1</v>
      </c>
      <c r="K223" s="73" t="b">
        <v>0</v>
      </c>
      <c r="AI223" t="s">
        <v>243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256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237</v>
      </c>
      <c r="BQ223">
        <v>1</v>
      </c>
      <c r="BR223">
        <v>200</v>
      </c>
      <c r="BS223">
        <v>100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23" s="76">
        <f ca="1">ROUND((Table61011[[#This Row],[XP]]*Table61011[[#This Row],[entity_spawned (AVG)]])*(Table61011[[#This Row],[activating_chance]]/100),0)</f>
        <v>70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3" s="73">
        <v>1</v>
      </c>
      <c r="BX223" s="73">
        <v>1</v>
      </c>
      <c r="BY223" s="73" t="b">
        <v>0</v>
      </c>
      <c r="CA223" t="s">
        <v>229</v>
      </c>
      <c r="CB223">
        <v>3</v>
      </c>
      <c r="CC223" s="76">
        <v>180</v>
      </c>
      <c r="CD223">
        <v>100</v>
      </c>
      <c r="CE223">
        <f ca="1">INDIRECT(ADDRESS(11+(MATCH(RIGHT(Table11[[#This Row],[spawner_sku]],LEN(Table11[[#This Row],[spawner_sku]])-FIND("/",Table11[[#This Row],[spawner_sku]])),Table1[Entity Prefab],0)),10,1,1,"Entities"))</f>
        <v>25</v>
      </c>
      <c r="CF223">
        <f ca="1">ROUND((Table11[[#This Row],[XP]]*Table11[[#This Row],[entity_spawned (AVG)]])*(Table11[[#This Row],[activating_chance]]/100),0)</f>
        <v>75</v>
      </c>
      <c r="CG223" s="73" t="s">
        <v>343</v>
      </c>
      <c r="CQ223" t="s">
        <v>256</v>
      </c>
      <c r="CR223">
        <v>1</v>
      </c>
      <c r="CS223" s="76">
        <v>150</v>
      </c>
      <c r="CT223" s="76">
        <v>100</v>
      </c>
      <c r="CU223">
        <f ca="1">INDIRECT(ADDRESS(11+(MATCH(RIGHT(Table13[[#This Row],[spawner_sku]],LEN(Table13[[#This Row],[spawner_sku]])-FIND("/",Table13[[#This Row],[spawner_sku]])),Table1[Entity Prefab],0)),10,1,1,"Entities"))</f>
        <v>25</v>
      </c>
      <c r="CV223">
        <f ca="1">ROUND((Table13[[#This Row],[XP]]*Table13[[#This Row],[entity_spawned (AVG)]])*(Table13[[#This Row],[activating_chance]]/100),0)</f>
        <v>25</v>
      </c>
      <c r="CW223" s="73" t="s">
        <v>343</v>
      </c>
      <c r="CY223" t="s">
        <v>446</v>
      </c>
      <c r="CZ223">
        <v>1</v>
      </c>
      <c r="DA223" s="76">
        <v>200</v>
      </c>
      <c r="DB223" s="76">
        <v>100</v>
      </c>
      <c r="DC223">
        <f ca="1">INDIRECT(ADDRESS(11+(MATCH(RIGHT(Table14[[#This Row],[spawner_sku]],LEN(Table14[[#This Row],[spawner_sku]])-FIND("/",Table14[[#This Row],[spawner_sku]])),Table1[Entity Prefab],0)),10,1,1,"Entities"))</f>
        <v>25</v>
      </c>
      <c r="DD223">
        <f ca="1">ROUND((Table14[[#This Row],[XP]]*Table14[[#This Row],[entity_spawned (AVG)]])*(Table14[[#This Row],[activating_chance]]/100),0)</f>
        <v>25</v>
      </c>
      <c r="DE223" s="73" t="s">
        <v>344</v>
      </c>
      <c r="DG223" t="s">
        <v>248</v>
      </c>
      <c r="DH223">
        <v>1</v>
      </c>
      <c r="DI223" s="76">
        <v>420</v>
      </c>
      <c r="DJ223" s="76">
        <v>100</v>
      </c>
      <c r="DK223" s="115">
        <f ca="1">INDIRECT(ADDRESS(11+(MATCH(RIGHT(Table18[[#This Row],[spawner_sku]],LEN(Table18[[#This Row],[spawner_sku]])-FIND("/",Table18[[#This Row],[spawner_sku]])),Table1[Entity Prefab],0)),10,1,1,"Entities"))</f>
        <v>83</v>
      </c>
      <c r="DL223" s="115">
        <f ca="1">ROUND((Table18[[#This Row],[XP]]*Table18[[#This Row],[entity_spawned (AVG)]])*(Table18[[#This Row],[activating_chance]]/100),0)</f>
        <v>83</v>
      </c>
      <c r="DM223" t="s">
        <v>344</v>
      </c>
      <c r="DO223" t="s">
        <v>635</v>
      </c>
      <c r="DP223">
        <v>1</v>
      </c>
      <c r="DQ223" s="76">
        <v>210</v>
      </c>
      <c r="DR223" s="76">
        <v>100</v>
      </c>
      <c r="DS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3">
        <f ca="1">ROUND((Table1820[[#This Row],[XP]]*Table1820[[#This Row],[entity_spawned (AVG)]])*(Table1820[[#This Row],[activating_chance]]/100),0)</f>
        <v>95</v>
      </c>
      <c r="DU223" t="s">
        <v>344</v>
      </c>
    </row>
    <row r="224" spans="2:125" x14ac:dyDescent="0.25">
      <c r="B224" s="74" t="s">
        <v>233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6">
        <v>1</v>
      </c>
      <c r="J224" s="76">
        <v>1</v>
      </c>
      <c r="K224" s="73" t="b">
        <v>0</v>
      </c>
      <c r="AI224" t="s">
        <v>244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256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447</v>
      </c>
      <c r="BQ224">
        <v>1</v>
      </c>
      <c r="BR224">
        <v>210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24" s="76">
        <f ca="1">ROUND((Table61011[[#This Row],[XP]]*Table61011[[#This Row],[entity_spawned (AVG)]])*(Table61011[[#This Row],[activating_chance]]/100),0)</f>
        <v>55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4" s="73">
        <v>1</v>
      </c>
      <c r="BX224" s="73">
        <v>1</v>
      </c>
      <c r="BY224" s="73" t="b">
        <v>0</v>
      </c>
      <c r="CA224" t="s">
        <v>229</v>
      </c>
      <c r="CB224">
        <v>2</v>
      </c>
      <c r="CC224" s="76">
        <v>180</v>
      </c>
      <c r="CD224">
        <v>100</v>
      </c>
      <c r="CE224">
        <f ca="1">INDIRECT(ADDRESS(11+(MATCH(RIGHT(Table11[[#This Row],[spawner_sku]],LEN(Table11[[#This Row],[spawner_sku]])-FIND("/",Table11[[#This Row],[spawner_sku]])),Table1[Entity Prefab],0)),10,1,1,"Entities"))</f>
        <v>25</v>
      </c>
      <c r="CF224">
        <f ca="1">ROUND((Table11[[#This Row],[XP]]*Table11[[#This Row],[entity_spawned (AVG)]])*(Table11[[#This Row],[activating_chance]]/100),0)</f>
        <v>50</v>
      </c>
      <c r="CG224" s="73" t="s">
        <v>343</v>
      </c>
      <c r="CQ224" t="s">
        <v>256</v>
      </c>
      <c r="CR224">
        <v>1</v>
      </c>
      <c r="CS224" s="76">
        <v>150</v>
      </c>
      <c r="CT224" s="76">
        <v>100</v>
      </c>
      <c r="CU224">
        <f ca="1">INDIRECT(ADDRESS(11+(MATCH(RIGHT(Table13[[#This Row],[spawner_sku]],LEN(Table13[[#This Row],[spawner_sku]])-FIND("/",Table13[[#This Row],[spawner_sku]])),Table1[Entity Prefab],0)),10,1,1,"Entities"))</f>
        <v>25</v>
      </c>
      <c r="CV224">
        <f ca="1">ROUND((Table13[[#This Row],[XP]]*Table13[[#This Row],[entity_spawned (AVG)]])*(Table13[[#This Row],[activating_chance]]/100),0)</f>
        <v>25</v>
      </c>
      <c r="CW224" s="73" t="s">
        <v>343</v>
      </c>
      <c r="CY224" t="s">
        <v>446</v>
      </c>
      <c r="CZ224">
        <v>1</v>
      </c>
      <c r="DA224" s="76">
        <v>200</v>
      </c>
      <c r="DB224" s="76">
        <v>100</v>
      </c>
      <c r="DC224">
        <f ca="1">INDIRECT(ADDRESS(11+(MATCH(RIGHT(Table14[[#This Row],[spawner_sku]],LEN(Table14[[#This Row],[spawner_sku]])-FIND("/",Table14[[#This Row],[spawner_sku]])),Table1[Entity Prefab],0)),10,1,1,"Entities"))</f>
        <v>25</v>
      </c>
      <c r="DD224">
        <f ca="1">ROUND((Table14[[#This Row],[XP]]*Table14[[#This Row],[entity_spawned (AVG)]])*(Table14[[#This Row],[activating_chance]]/100),0)</f>
        <v>25</v>
      </c>
      <c r="DE224" s="73" t="s">
        <v>344</v>
      </c>
      <c r="DG224" t="s">
        <v>609</v>
      </c>
      <c r="DH224">
        <v>1</v>
      </c>
      <c r="DI224" s="76">
        <v>160</v>
      </c>
      <c r="DJ224" s="76">
        <v>100</v>
      </c>
      <c r="DK224" s="115">
        <f ca="1">INDIRECT(ADDRESS(11+(MATCH(RIGHT(Table18[[#This Row],[spawner_sku]],LEN(Table18[[#This Row],[spawner_sku]])-FIND("/",Table18[[#This Row],[spawner_sku]])),Table1[Entity Prefab],0)),10,1,1,"Entities"))</f>
        <v>50</v>
      </c>
      <c r="DL224" s="115">
        <f ca="1">ROUND((Table18[[#This Row],[XP]]*Table18[[#This Row],[entity_spawned (AVG)]])*(Table18[[#This Row],[activating_chance]]/100),0)</f>
        <v>50</v>
      </c>
      <c r="DM224" t="s">
        <v>344</v>
      </c>
      <c r="DO224" t="s">
        <v>635</v>
      </c>
      <c r="DP224">
        <v>1</v>
      </c>
      <c r="DQ224" s="76">
        <v>140</v>
      </c>
      <c r="DR224" s="76">
        <v>100</v>
      </c>
      <c r="DS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4">
        <f ca="1">ROUND((Table1820[[#This Row],[XP]]*Table1820[[#This Row],[entity_spawned (AVG)]])*(Table1820[[#This Row],[activating_chance]]/100),0)</f>
        <v>95</v>
      </c>
      <c r="DU224" t="s">
        <v>344</v>
      </c>
    </row>
    <row r="225" spans="2:125" x14ac:dyDescent="0.25">
      <c r="B225" s="74" t="s">
        <v>233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6">
        <v>1</v>
      </c>
      <c r="J225" s="76">
        <v>2</v>
      </c>
      <c r="K225" s="73" t="b">
        <v>0</v>
      </c>
      <c r="AI225" t="s">
        <v>244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256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236</v>
      </c>
      <c r="BQ225">
        <v>1</v>
      </c>
      <c r="BR225">
        <v>180</v>
      </c>
      <c r="BS225">
        <v>90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23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5" s="73">
        <v>1</v>
      </c>
      <c r="BX225" s="73">
        <v>1</v>
      </c>
      <c r="BY225" s="73" t="b">
        <v>0</v>
      </c>
      <c r="CA225" t="s">
        <v>229</v>
      </c>
      <c r="CB225">
        <v>3</v>
      </c>
      <c r="CC225" s="76">
        <v>180</v>
      </c>
      <c r="CD225">
        <v>80</v>
      </c>
      <c r="CE225">
        <f ca="1">INDIRECT(ADDRESS(11+(MATCH(RIGHT(Table11[[#This Row],[spawner_sku]],LEN(Table11[[#This Row],[spawner_sku]])-FIND("/",Table11[[#This Row],[spawner_sku]])),Table1[Entity Prefab],0)),10,1,1,"Entities"))</f>
        <v>25</v>
      </c>
      <c r="CF225">
        <f ca="1">ROUND((Table11[[#This Row],[XP]]*Table11[[#This Row],[entity_spawned (AVG)]])*(Table11[[#This Row],[activating_chance]]/100),0)</f>
        <v>60</v>
      </c>
      <c r="CG225" s="73" t="s">
        <v>343</v>
      </c>
      <c r="CQ225" t="s">
        <v>256</v>
      </c>
      <c r="CR225">
        <v>1</v>
      </c>
      <c r="CS225" s="76">
        <v>150</v>
      </c>
      <c r="CT225" s="76">
        <v>100</v>
      </c>
      <c r="CU225">
        <f ca="1">INDIRECT(ADDRESS(11+(MATCH(RIGHT(Table13[[#This Row],[spawner_sku]],LEN(Table13[[#This Row],[spawner_sku]])-FIND("/",Table13[[#This Row],[spawner_sku]])),Table1[Entity Prefab],0)),10,1,1,"Entities"))</f>
        <v>25</v>
      </c>
      <c r="CV225">
        <f ca="1">ROUND((Table13[[#This Row],[XP]]*Table13[[#This Row],[entity_spawned (AVG)]])*(Table13[[#This Row],[activating_chance]]/100),0)</f>
        <v>25</v>
      </c>
      <c r="CW225" s="73" t="s">
        <v>343</v>
      </c>
      <c r="CY225" t="s">
        <v>446</v>
      </c>
      <c r="CZ225">
        <v>1</v>
      </c>
      <c r="DA225" s="76">
        <v>200</v>
      </c>
      <c r="DB225" s="76">
        <v>100</v>
      </c>
      <c r="DC225">
        <f ca="1">INDIRECT(ADDRESS(11+(MATCH(RIGHT(Table14[[#This Row],[spawner_sku]],LEN(Table14[[#This Row],[spawner_sku]])-FIND("/",Table14[[#This Row],[spawner_sku]])),Table1[Entity Prefab],0)),10,1,1,"Entities"))</f>
        <v>25</v>
      </c>
      <c r="DD225">
        <f ca="1">ROUND((Table14[[#This Row],[XP]]*Table14[[#This Row],[entity_spawned (AVG)]])*(Table14[[#This Row],[activating_chance]]/100),0)</f>
        <v>25</v>
      </c>
      <c r="DE225" s="73" t="s">
        <v>344</v>
      </c>
      <c r="DG225" t="s">
        <v>609</v>
      </c>
      <c r="DH225">
        <v>1</v>
      </c>
      <c r="DI225" s="76">
        <v>160</v>
      </c>
      <c r="DJ225" s="76">
        <v>100</v>
      </c>
      <c r="DK225" s="115">
        <f ca="1">INDIRECT(ADDRESS(11+(MATCH(RIGHT(Table18[[#This Row],[spawner_sku]],LEN(Table18[[#This Row],[spawner_sku]])-FIND("/",Table18[[#This Row],[spawner_sku]])),Table1[Entity Prefab],0)),10,1,1,"Entities"))</f>
        <v>50</v>
      </c>
      <c r="DL225" s="115">
        <f ca="1">ROUND((Table18[[#This Row],[XP]]*Table18[[#This Row],[entity_spawned (AVG)]])*(Table18[[#This Row],[activating_chance]]/100),0)</f>
        <v>50</v>
      </c>
      <c r="DM225" t="s">
        <v>344</v>
      </c>
      <c r="DO225" t="s">
        <v>635</v>
      </c>
      <c r="DP225">
        <v>1</v>
      </c>
      <c r="DQ225" s="76">
        <v>140</v>
      </c>
      <c r="DR225" s="76">
        <v>100</v>
      </c>
      <c r="DS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5">
        <f ca="1">ROUND((Table1820[[#This Row],[XP]]*Table1820[[#This Row],[entity_spawned (AVG)]])*(Table1820[[#This Row],[activating_chance]]/100),0)</f>
        <v>95</v>
      </c>
      <c r="DU225" t="s">
        <v>344</v>
      </c>
    </row>
    <row r="226" spans="2:125" x14ac:dyDescent="0.25">
      <c r="B226" s="74" t="s">
        <v>233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6">
        <v>1</v>
      </c>
      <c r="J226" s="76">
        <v>1</v>
      </c>
      <c r="K226" s="73" t="b">
        <v>0</v>
      </c>
      <c r="AI226" t="s">
        <v>244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256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471</v>
      </c>
      <c r="BQ226">
        <v>1</v>
      </c>
      <c r="BR226">
        <v>240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26" s="76">
        <f ca="1">ROUND((Table61011[[#This Row],[XP]]*Table61011[[#This Row],[entity_spawned (AVG)]])*(Table61011[[#This Row],[activating_chance]]/100),0)</f>
        <v>55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6" s="73">
        <v>1</v>
      </c>
      <c r="BX226" s="73">
        <v>1</v>
      </c>
      <c r="BY226" s="73" t="b">
        <v>0</v>
      </c>
      <c r="CA226" t="s">
        <v>229</v>
      </c>
      <c r="CB226">
        <v>1</v>
      </c>
      <c r="CC226" s="76">
        <v>180</v>
      </c>
      <c r="CD226">
        <v>80</v>
      </c>
      <c r="CE226">
        <f ca="1">INDIRECT(ADDRESS(11+(MATCH(RIGHT(Table11[[#This Row],[spawner_sku]],LEN(Table11[[#This Row],[spawner_sku]])-FIND("/",Table11[[#This Row],[spawner_sku]])),Table1[Entity Prefab],0)),10,1,1,"Entities"))</f>
        <v>25</v>
      </c>
      <c r="CF226">
        <f ca="1">ROUND((Table11[[#This Row],[XP]]*Table11[[#This Row],[entity_spawned (AVG)]])*(Table11[[#This Row],[activating_chance]]/100),0)</f>
        <v>20</v>
      </c>
      <c r="CG226" s="73" t="s">
        <v>343</v>
      </c>
      <c r="CQ226" t="s">
        <v>256</v>
      </c>
      <c r="CR226">
        <v>1</v>
      </c>
      <c r="CS226" s="76">
        <v>150</v>
      </c>
      <c r="CT226" s="76">
        <v>10</v>
      </c>
      <c r="CU226">
        <f ca="1">INDIRECT(ADDRESS(11+(MATCH(RIGHT(Table13[[#This Row],[spawner_sku]],LEN(Table13[[#This Row],[spawner_sku]])-FIND("/",Table13[[#This Row],[spawner_sku]])),Table1[Entity Prefab],0)),10,1,1,"Entities"))</f>
        <v>25</v>
      </c>
      <c r="CV226">
        <f ca="1">ROUND((Table13[[#This Row],[XP]]*Table13[[#This Row],[entity_spawned (AVG)]])*(Table13[[#This Row],[activating_chance]]/100),0)</f>
        <v>3</v>
      </c>
      <c r="CW226" s="73" t="s">
        <v>343</v>
      </c>
      <c r="CY226" t="s">
        <v>446</v>
      </c>
      <c r="CZ226">
        <v>2</v>
      </c>
      <c r="DA226" s="76">
        <v>200</v>
      </c>
      <c r="DB226" s="76">
        <v>30</v>
      </c>
      <c r="DC226">
        <f ca="1">INDIRECT(ADDRESS(11+(MATCH(RIGHT(Table14[[#This Row],[spawner_sku]],LEN(Table14[[#This Row],[spawner_sku]])-FIND("/",Table14[[#This Row],[spawner_sku]])),Table1[Entity Prefab],0)),10,1,1,"Entities"))</f>
        <v>25</v>
      </c>
      <c r="DD226">
        <f ca="1">ROUND((Table14[[#This Row],[XP]]*Table14[[#This Row],[entity_spawned (AVG)]])*(Table14[[#This Row],[activating_chance]]/100),0)</f>
        <v>15</v>
      </c>
      <c r="DE226" s="73" t="s">
        <v>344</v>
      </c>
      <c r="DG226" t="s">
        <v>609</v>
      </c>
      <c r="DH226">
        <v>1</v>
      </c>
      <c r="DI226" s="76">
        <v>160</v>
      </c>
      <c r="DJ226" s="76">
        <v>100</v>
      </c>
      <c r="DK226" s="115">
        <f ca="1">INDIRECT(ADDRESS(11+(MATCH(RIGHT(Table18[[#This Row],[spawner_sku]],LEN(Table18[[#This Row],[spawner_sku]])-FIND("/",Table18[[#This Row],[spawner_sku]])),Table1[Entity Prefab],0)),10,1,1,"Entities"))</f>
        <v>50</v>
      </c>
      <c r="DL226" s="115">
        <f ca="1">ROUND((Table18[[#This Row],[XP]]*Table18[[#This Row],[entity_spawned (AVG)]])*(Table18[[#This Row],[activating_chance]]/100),0)</f>
        <v>50</v>
      </c>
      <c r="DM226" t="s">
        <v>344</v>
      </c>
      <c r="DO226" t="s">
        <v>635</v>
      </c>
      <c r="DP226">
        <v>1</v>
      </c>
      <c r="DQ226" s="76">
        <v>210</v>
      </c>
      <c r="DR226" s="76">
        <v>100</v>
      </c>
      <c r="DS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6">
        <f ca="1">ROUND((Table1820[[#This Row],[XP]]*Table1820[[#This Row],[entity_spawned (AVG)]])*(Table1820[[#This Row],[activating_chance]]/100),0)</f>
        <v>95</v>
      </c>
      <c r="DU226" t="s">
        <v>344</v>
      </c>
    </row>
    <row r="227" spans="2:125" x14ac:dyDescent="0.25">
      <c r="B227" s="74" t="s">
        <v>233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6">
        <v>1</v>
      </c>
      <c r="J227" s="76">
        <v>1</v>
      </c>
      <c r="K227" s="73" t="b">
        <v>0</v>
      </c>
      <c r="AI227" t="s">
        <v>390</v>
      </c>
      <c r="AJ227">
        <v>1</v>
      </c>
      <c r="AK227">
        <v>450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0</v>
      </c>
      <c r="AN227" s="76">
        <f ca="1">ROUND((Table2[[#This Row],[XP]]*Table2[[#This Row],[entity_spawned (AVG)]])*(Table2[[#This Row],[activating_chance]]/100),0)</f>
        <v>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257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7336</v>
      </c>
      <c r="BQ227">
        <v>1</v>
      </c>
      <c r="BR227">
        <v>120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27" s="76">
        <f ca="1">ROUND((Table61011[[#This Row],[XP]]*Table61011[[#This Row],[entity_spawned (AVG)]])*(Table61011[[#This Row],[activating_chance]]/100),0)</f>
        <v>50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1</v>
      </c>
      <c r="BY227" s="73" t="b">
        <v>0</v>
      </c>
      <c r="CA227" t="s">
        <v>229</v>
      </c>
      <c r="CB227">
        <v>1</v>
      </c>
      <c r="CC227" s="76">
        <v>180</v>
      </c>
      <c r="CD227">
        <v>100</v>
      </c>
      <c r="CE227">
        <f ca="1">INDIRECT(ADDRESS(11+(MATCH(RIGHT(Table11[[#This Row],[spawner_sku]],LEN(Table11[[#This Row],[spawner_sku]])-FIND("/",Table11[[#This Row],[spawner_sku]])),Table1[Entity Prefab],0)),10,1,1,"Entities"))</f>
        <v>25</v>
      </c>
      <c r="CF227">
        <f ca="1">ROUND((Table11[[#This Row],[XP]]*Table11[[#This Row],[entity_spawned (AVG)]])*(Table11[[#This Row],[activating_chance]]/100),0)</f>
        <v>25</v>
      </c>
      <c r="CG227" s="73" t="s">
        <v>343</v>
      </c>
      <c r="CQ227" t="s">
        <v>256</v>
      </c>
      <c r="CR227">
        <v>1</v>
      </c>
      <c r="CS227" s="76">
        <v>150</v>
      </c>
      <c r="CT227" s="76">
        <v>100</v>
      </c>
      <c r="CU227">
        <f ca="1">INDIRECT(ADDRESS(11+(MATCH(RIGHT(Table13[[#This Row],[spawner_sku]],LEN(Table13[[#This Row],[spawner_sku]])-FIND("/",Table13[[#This Row],[spawner_sku]])),Table1[Entity Prefab],0)),10,1,1,"Entities"))</f>
        <v>25</v>
      </c>
      <c r="CV227">
        <f ca="1">ROUND((Table13[[#This Row],[XP]]*Table13[[#This Row],[entity_spawned (AVG)]])*(Table13[[#This Row],[activating_chance]]/100),0)</f>
        <v>25</v>
      </c>
      <c r="CW227" s="73" t="s">
        <v>343</v>
      </c>
      <c r="CY227" t="s">
        <v>446</v>
      </c>
      <c r="CZ227">
        <v>1</v>
      </c>
      <c r="DA227" s="76">
        <v>200</v>
      </c>
      <c r="DB227" s="76">
        <v>80</v>
      </c>
      <c r="DC227">
        <f ca="1">INDIRECT(ADDRESS(11+(MATCH(RIGHT(Table14[[#This Row],[spawner_sku]],LEN(Table14[[#This Row],[spawner_sku]])-FIND("/",Table14[[#This Row],[spawner_sku]])),Table1[Entity Prefab],0)),10,1,1,"Entities"))</f>
        <v>25</v>
      </c>
      <c r="DD227">
        <f ca="1">ROUND((Table14[[#This Row],[XP]]*Table14[[#This Row],[entity_spawned (AVG)]])*(Table14[[#This Row],[activating_chance]]/100),0)</f>
        <v>20</v>
      </c>
      <c r="DE227" s="73" t="s">
        <v>344</v>
      </c>
      <c r="DG227" t="s">
        <v>609</v>
      </c>
      <c r="DH227">
        <v>1</v>
      </c>
      <c r="DI227" s="76">
        <v>180</v>
      </c>
      <c r="DJ227" s="76">
        <v>10</v>
      </c>
      <c r="DK227" s="115">
        <f ca="1">INDIRECT(ADDRESS(11+(MATCH(RIGHT(Table18[[#This Row],[spawner_sku]],LEN(Table18[[#This Row],[spawner_sku]])-FIND("/",Table18[[#This Row],[spawner_sku]])),Table1[Entity Prefab],0)),10,1,1,"Entities"))</f>
        <v>50</v>
      </c>
      <c r="DL227" s="115">
        <f ca="1">ROUND((Table18[[#This Row],[XP]]*Table18[[#This Row],[entity_spawned (AVG)]])*(Table18[[#This Row],[activating_chance]]/100),0)</f>
        <v>5</v>
      </c>
      <c r="DM227" t="s">
        <v>344</v>
      </c>
      <c r="DO227" t="s">
        <v>635</v>
      </c>
      <c r="DP227">
        <v>1</v>
      </c>
      <c r="DQ227" s="76">
        <v>140</v>
      </c>
      <c r="DR227" s="76">
        <v>100</v>
      </c>
      <c r="DS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7">
        <f ca="1">ROUND((Table1820[[#This Row],[XP]]*Table1820[[#This Row],[entity_spawned (AVG)]])*(Table1820[[#This Row],[activating_chance]]/100),0)</f>
        <v>95</v>
      </c>
      <c r="DU227" t="s">
        <v>344</v>
      </c>
    </row>
    <row r="228" spans="2:125" x14ac:dyDescent="0.25">
      <c r="B228" s="74" t="s">
        <v>233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6">
        <v>1</v>
      </c>
      <c r="J228" s="76">
        <v>1</v>
      </c>
      <c r="K228" s="73" t="b">
        <v>0</v>
      </c>
      <c r="AI228" t="s">
        <v>390</v>
      </c>
      <c r="AJ228">
        <v>1</v>
      </c>
      <c r="AK228">
        <v>450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0</v>
      </c>
      <c r="AN228" s="76">
        <f ca="1">ROUND((Table2[[#This Row],[XP]]*Table2[[#This Row],[entity_spawned (AVG)]])*(Table2[[#This Row],[activating_chance]]/100),0)</f>
        <v>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229</v>
      </c>
      <c r="BQ228">
        <v>3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75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3</v>
      </c>
      <c r="BX228" s="73">
        <v>3</v>
      </c>
      <c r="BY228" s="73" t="b">
        <v>0</v>
      </c>
      <c r="CA228" t="s">
        <v>229</v>
      </c>
      <c r="CB228">
        <v>7</v>
      </c>
      <c r="CC228" s="76">
        <v>180</v>
      </c>
      <c r="CD228">
        <v>100</v>
      </c>
      <c r="CE228">
        <f ca="1">INDIRECT(ADDRESS(11+(MATCH(RIGHT(Table11[[#This Row],[spawner_sku]],LEN(Table11[[#This Row],[spawner_sku]])-FIND("/",Table11[[#This Row],[spawner_sku]])),Table1[Entity Prefab],0)),10,1,1,"Entities"))</f>
        <v>25</v>
      </c>
      <c r="CF228">
        <f ca="1">ROUND((Table11[[#This Row],[XP]]*Table11[[#This Row],[entity_spawned (AVG)]])*(Table11[[#This Row],[activating_chance]]/100),0)</f>
        <v>175</v>
      </c>
      <c r="CG228" s="73" t="s">
        <v>343</v>
      </c>
      <c r="CQ228" t="s">
        <v>256</v>
      </c>
      <c r="CR228">
        <v>1</v>
      </c>
      <c r="CS228" s="76">
        <v>150</v>
      </c>
      <c r="CT228" s="76">
        <v>100</v>
      </c>
      <c r="CU228">
        <f ca="1">INDIRECT(ADDRESS(11+(MATCH(RIGHT(Table13[[#This Row],[spawner_sku]],LEN(Table13[[#This Row],[spawner_sku]])-FIND("/",Table13[[#This Row],[spawner_sku]])),Table1[Entity Prefab],0)),10,1,1,"Entities"))</f>
        <v>25</v>
      </c>
      <c r="CV228">
        <f ca="1">ROUND((Table13[[#This Row],[XP]]*Table13[[#This Row],[entity_spawned (AVG)]])*(Table13[[#This Row],[activating_chance]]/100),0)</f>
        <v>25</v>
      </c>
      <c r="CW228" s="73" t="s">
        <v>343</v>
      </c>
      <c r="CY228" t="s">
        <v>446</v>
      </c>
      <c r="CZ228">
        <v>1</v>
      </c>
      <c r="DA228" s="76">
        <v>200</v>
      </c>
      <c r="DB228" s="76">
        <v>30</v>
      </c>
      <c r="DC228">
        <f ca="1">INDIRECT(ADDRESS(11+(MATCH(RIGHT(Table14[[#This Row],[spawner_sku]],LEN(Table14[[#This Row],[spawner_sku]])-FIND("/",Table14[[#This Row],[spawner_sku]])),Table1[Entity Prefab],0)),10,1,1,"Entities"))</f>
        <v>25</v>
      </c>
      <c r="DD228">
        <f ca="1">ROUND((Table14[[#This Row],[XP]]*Table14[[#This Row],[entity_spawned (AVG)]])*(Table14[[#This Row],[activating_chance]]/100),0)</f>
        <v>8</v>
      </c>
      <c r="DE228" s="73" t="s">
        <v>344</v>
      </c>
      <c r="DG228" t="s">
        <v>609</v>
      </c>
      <c r="DH228">
        <v>1</v>
      </c>
      <c r="DI228" s="76">
        <v>160</v>
      </c>
      <c r="DJ228" s="76">
        <v>100</v>
      </c>
      <c r="DK228" s="115">
        <f ca="1">INDIRECT(ADDRESS(11+(MATCH(RIGHT(Table18[[#This Row],[spawner_sku]],LEN(Table18[[#This Row],[spawner_sku]])-FIND("/",Table18[[#This Row],[spawner_sku]])),Table1[Entity Prefab],0)),10,1,1,"Entities"))</f>
        <v>50</v>
      </c>
      <c r="DL228" s="115">
        <f ca="1">ROUND((Table18[[#This Row],[XP]]*Table18[[#This Row],[entity_spawned (AVG)]])*(Table18[[#This Row],[activating_chance]]/100),0)</f>
        <v>50</v>
      </c>
      <c r="DM228" t="s">
        <v>344</v>
      </c>
      <c r="DO228" t="s">
        <v>635</v>
      </c>
      <c r="DP228">
        <v>1</v>
      </c>
      <c r="DQ228" s="76">
        <v>140</v>
      </c>
      <c r="DR228" s="76">
        <v>100</v>
      </c>
      <c r="DS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8">
        <f ca="1">ROUND((Table1820[[#This Row],[XP]]*Table1820[[#This Row],[entity_spawned (AVG)]])*(Table1820[[#This Row],[activating_chance]]/100),0)</f>
        <v>95</v>
      </c>
      <c r="DU228" t="s">
        <v>344</v>
      </c>
    </row>
    <row r="229" spans="2:125" x14ac:dyDescent="0.25">
      <c r="B229" s="74" t="s">
        <v>233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6">
        <v>1</v>
      </c>
      <c r="J229" s="76">
        <v>1</v>
      </c>
      <c r="K229" s="73" t="b">
        <v>0</v>
      </c>
      <c r="AI229" t="s">
        <v>390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230</v>
      </c>
      <c r="BQ229">
        <v>5</v>
      </c>
      <c r="BR229">
        <v>200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125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5</v>
      </c>
      <c r="BX229" s="73">
        <v>6</v>
      </c>
      <c r="BY229" s="73" t="b">
        <v>1</v>
      </c>
      <c r="CA229" t="s">
        <v>229</v>
      </c>
      <c r="CB229">
        <v>1</v>
      </c>
      <c r="CC229" s="76">
        <v>180</v>
      </c>
      <c r="CD229">
        <v>10</v>
      </c>
      <c r="CE229">
        <f ca="1">INDIRECT(ADDRESS(11+(MATCH(RIGHT(Table11[[#This Row],[spawner_sku]],LEN(Table11[[#This Row],[spawner_sku]])-FIND("/",Table11[[#This Row],[spawner_sku]])),Table1[Entity Prefab],0)),10,1,1,"Entities"))</f>
        <v>25</v>
      </c>
      <c r="CF229">
        <f ca="1">ROUND((Table11[[#This Row],[XP]]*Table11[[#This Row],[entity_spawned (AVG)]])*(Table11[[#This Row],[activating_chance]]/100),0)</f>
        <v>3</v>
      </c>
      <c r="CG229" s="73" t="s">
        <v>343</v>
      </c>
      <c r="CQ229" t="s">
        <v>256</v>
      </c>
      <c r="CR229">
        <v>1</v>
      </c>
      <c r="CS229" s="76">
        <v>150</v>
      </c>
      <c r="CT229" s="76">
        <v>100</v>
      </c>
      <c r="CU229">
        <f ca="1">INDIRECT(ADDRESS(11+(MATCH(RIGHT(Table13[[#This Row],[spawner_sku]],LEN(Table13[[#This Row],[spawner_sku]])-FIND("/",Table13[[#This Row],[spawner_sku]])),Table1[Entity Prefab],0)),10,1,1,"Entities"))</f>
        <v>25</v>
      </c>
      <c r="CV229">
        <f ca="1">ROUND((Table13[[#This Row],[XP]]*Table13[[#This Row],[entity_spawned (AVG)]])*(Table13[[#This Row],[activating_chance]]/100),0)</f>
        <v>25</v>
      </c>
      <c r="CW229" s="73" t="s">
        <v>343</v>
      </c>
      <c r="CY229" t="s">
        <v>446</v>
      </c>
      <c r="CZ229">
        <v>1</v>
      </c>
      <c r="DA229" s="76">
        <v>200</v>
      </c>
      <c r="DB229" s="76">
        <v>30</v>
      </c>
      <c r="DC229">
        <f ca="1">INDIRECT(ADDRESS(11+(MATCH(RIGHT(Table14[[#This Row],[spawner_sku]],LEN(Table14[[#This Row],[spawner_sku]])-FIND("/",Table14[[#This Row],[spawner_sku]])),Table1[Entity Prefab],0)),10,1,1,"Entities"))</f>
        <v>25</v>
      </c>
      <c r="DD229">
        <f ca="1">ROUND((Table14[[#This Row],[XP]]*Table14[[#This Row],[entity_spawned (AVG)]])*(Table14[[#This Row],[activating_chance]]/100),0)</f>
        <v>8</v>
      </c>
      <c r="DE229" s="73" t="s">
        <v>344</v>
      </c>
      <c r="DG229" t="s">
        <v>609</v>
      </c>
      <c r="DH229">
        <v>1</v>
      </c>
      <c r="DI229" s="76">
        <v>180</v>
      </c>
      <c r="DJ229" s="76">
        <v>100</v>
      </c>
      <c r="DK229" s="115">
        <f ca="1">INDIRECT(ADDRESS(11+(MATCH(RIGHT(Table18[[#This Row],[spawner_sku]],LEN(Table18[[#This Row],[spawner_sku]])-FIND("/",Table18[[#This Row],[spawner_sku]])),Table1[Entity Prefab],0)),10,1,1,"Entities"))</f>
        <v>50</v>
      </c>
      <c r="DL229" s="115">
        <f ca="1">ROUND((Table18[[#This Row],[XP]]*Table18[[#This Row],[entity_spawned (AVG)]])*(Table18[[#This Row],[activating_chance]]/100),0)</f>
        <v>50</v>
      </c>
      <c r="DM229" t="s">
        <v>344</v>
      </c>
      <c r="DO229" t="s">
        <v>635</v>
      </c>
      <c r="DP229">
        <v>1</v>
      </c>
      <c r="DQ229" s="76">
        <v>140</v>
      </c>
      <c r="DR229" s="76">
        <v>100</v>
      </c>
      <c r="DS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29">
        <f ca="1">ROUND((Table1820[[#This Row],[XP]]*Table1820[[#This Row],[entity_spawned (AVG)]])*(Table1820[[#This Row],[activating_chance]]/100),0)</f>
        <v>95</v>
      </c>
      <c r="DU229" t="s">
        <v>344</v>
      </c>
    </row>
    <row r="230" spans="2:125" x14ac:dyDescent="0.25">
      <c r="B230" s="74" t="s">
        <v>233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6">
        <v>1</v>
      </c>
      <c r="J230" s="76">
        <v>2</v>
      </c>
      <c r="K230" s="73" t="b">
        <v>0</v>
      </c>
      <c r="AI230" t="s">
        <v>470</v>
      </c>
      <c r="AJ230">
        <v>1</v>
      </c>
      <c r="AK230">
        <v>220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50</v>
      </c>
      <c r="AN230" s="76">
        <f ca="1">ROUND((Table2[[#This Row],[XP]]*Table2[[#This Row],[entity_spawned (AVG)]])*(Table2[[#This Row],[activating_chance]]/100),0)</f>
        <v>50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3">
        <v>1</v>
      </c>
      <c r="AQ230" s="73">
        <v>1</v>
      </c>
      <c r="AR230" s="73" t="b">
        <v>0</v>
      </c>
      <c r="BP230" t="s">
        <v>230</v>
      </c>
      <c r="BQ230">
        <v>5</v>
      </c>
      <c r="BR230">
        <v>200</v>
      </c>
      <c r="BS230">
        <v>80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100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5</v>
      </c>
      <c r="BX230" s="73">
        <v>6</v>
      </c>
      <c r="BY230" s="73" t="b">
        <v>1</v>
      </c>
      <c r="CA230" t="s">
        <v>229</v>
      </c>
      <c r="CB230">
        <v>3</v>
      </c>
      <c r="CC230" s="76">
        <v>180</v>
      </c>
      <c r="CD230">
        <v>100</v>
      </c>
      <c r="CE230">
        <f ca="1">INDIRECT(ADDRESS(11+(MATCH(RIGHT(Table11[[#This Row],[spawner_sku]],LEN(Table11[[#This Row],[spawner_sku]])-FIND("/",Table11[[#This Row],[spawner_sku]])),Table1[Entity Prefab],0)),10,1,1,"Entities"))</f>
        <v>25</v>
      </c>
      <c r="CF230">
        <f ca="1">ROUND((Table11[[#This Row],[XP]]*Table11[[#This Row],[entity_spawned (AVG)]])*(Table11[[#This Row],[activating_chance]]/100),0)</f>
        <v>75</v>
      </c>
      <c r="CG230" s="73" t="s">
        <v>343</v>
      </c>
      <c r="CQ230" t="s">
        <v>256</v>
      </c>
      <c r="CR230">
        <v>1</v>
      </c>
      <c r="CS230" s="76">
        <v>150</v>
      </c>
      <c r="CT230" s="76">
        <v>100</v>
      </c>
      <c r="CU230">
        <f ca="1">INDIRECT(ADDRESS(11+(MATCH(RIGHT(Table13[[#This Row],[spawner_sku]],LEN(Table13[[#This Row],[spawner_sku]])-FIND("/",Table13[[#This Row],[spawner_sku]])),Table1[Entity Prefab],0)),10,1,1,"Entities"))</f>
        <v>25</v>
      </c>
      <c r="CV230">
        <f ca="1">ROUND((Table13[[#This Row],[XP]]*Table13[[#This Row],[entity_spawned (AVG)]])*(Table13[[#This Row],[activating_chance]]/100),0)</f>
        <v>25</v>
      </c>
      <c r="CW230" s="73" t="s">
        <v>343</v>
      </c>
      <c r="CY230" t="s">
        <v>446</v>
      </c>
      <c r="CZ230">
        <v>1</v>
      </c>
      <c r="DA230" s="76">
        <v>200</v>
      </c>
      <c r="DB230" s="76">
        <v>80</v>
      </c>
      <c r="DC230">
        <f ca="1">INDIRECT(ADDRESS(11+(MATCH(RIGHT(Table14[[#This Row],[spawner_sku]],LEN(Table14[[#This Row],[spawner_sku]])-FIND("/",Table14[[#This Row],[spawner_sku]])),Table1[Entity Prefab],0)),10,1,1,"Entities"))</f>
        <v>25</v>
      </c>
      <c r="DD230">
        <f ca="1">ROUND((Table14[[#This Row],[XP]]*Table14[[#This Row],[entity_spawned (AVG)]])*(Table14[[#This Row],[activating_chance]]/100),0)</f>
        <v>20</v>
      </c>
      <c r="DE230" s="73" t="s">
        <v>344</v>
      </c>
      <c r="DG230" t="s">
        <v>609</v>
      </c>
      <c r="DH230">
        <v>1</v>
      </c>
      <c r="DI230" s="76">
        <v>160</v>
      </c>
      <c r="DJ230" s="76">
        <v>100</v>
      </c>
      <c r="DK230" s="115">
        <f ca="1">INDIRECT(ADDRESS(11+(MATCH(RIGHT(Table18[[#This Row],[spawner_sku]],LEN(Table18[[#This Row],[spawner_sku]])-FIND("/",Table18[[#This Row],[spawner_sku]])),Table1[Entity Prefab],0)),10,1,1,"Entities"))</f>
        <v>50</v>
      </c>
      <c r="DL230" s="115">
        <f ca="1">ROUND((Table18[[#This Row],[XP]]*Table18[[#This Row],[entity_spawned (AVG)]])*(Table18[[#This Row],[activating_chance]]/100),0)</f>
        <v>50</v>
      </c>
      <c r="DM230" t="s">
        <v>344</v>
      </c>
      <c r="DO230" t="s">
        <v>635</v>
      </c>
      <c r="DP230">
        <v>1</v>
      </c>
      <c r="DQ230" s="76">
        <v>140</v>
      </c>
      <c r="DR230" s="76">
        <v>100</v>
      </c>
      <c r="DS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30">
        <f ca="1">ROUND((Table1820[[#This Row],[XP]]*Table1820[[#This Row],[entity_spawned (AVG)]])*(Table1820[[#This Row],[activating_chance]]/100),0)</f>
        <v>95</v>
      </c>
      <c r="DU230" t="s">
        <v>344</v>
      </c>
    </row>
    <row r="231" spans="2:125" x14ac:dyDescent="0.25">
      <c r="B231" s="74" t="s">
        <v>233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6">
        <v>1</v>
      </c>
      <c r="J231" s="76">
        <v>1</v>
      </c>
      <c r="K231" s="73" t="b">
        <v>0</v>
      </c>
      <c r="AI231" t="s">
        <v>470</v>
      </c>
      <c r="AJ231">
        <v>1</v>
      </c>
      <c r="AK231">
        <v>220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50</v>
      </c>
      <c r="AN231" s="76">
        <f ca="1">ROUND((Table2[[#This Row],[XP]]*Table2[[#This Row],[entity_spawned (AVG)]])*(Table2[[#This Row],[activating_chance]]/100),0)</f>
        <v>50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3">
        <v>1</v>
      </c>
      <c r="AQ231" s="73">
        <v>1</v>
      </c>
      <c r="AR231" s="73" t="b">
        <v>0</v>
      </c>
      <c r="BP231" t="s">
        <v>473</v>
      </c>
      <c r="BQ231">
        <v>1</v>
      </c>
      <c r="BR231">
        <v>280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31" s="76">
        <f ca="1">ROUND((Table61011[[#This Row],[XP]]*Table61011[[#This Row],[entity_spawned (AVG)]])*(Table61011[[#This Row],[activating_chance]]/100),0)</f>
        <v>143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1" s="73">
        <v>1</v>
      </c>
      <c r="BX231" s="73">
        <v>1</v>
      </c>
      <c r="BY231" s="73" t="b">
        <v>0</v>
      </c>
      <c r="CA231" t="s">
        <v>229</v>
      </c>
      <c r="CB231">
        <v>2</v>
      </c>
      <c r="CC231" s="76">
        <v>180</v>
      </c>
      <c r="CD231">
        <v>100</v>
      </c>
      <c r="CE231">
        <f ca="1">INDIRECT(ADDRESS(11+(MATCH(RIGHT(Table11[[#This Row],[spawner_sku]],LEN(Table11[[#This Row],[spawner_sku]])-FIND("/",Table11[[#This Row],[spawner_sku]])),Table1[Entity Prefab],0)),10,1,1,"Entities"))</f>
        <v>25</v>
      </c>
      <c r="CF231">
        <f ca="1">ROUND((Table11[[#This Row],[XP]]*Table11[[#This Row],[entity_spawned (AVG)]])*(Table11[[#This Row],[activating_chance]]/100),0)</f>
        <v>50</v>
      </c>
      <c r="CG231" s="73" t="s">
        <v>343</v>
      </c>
      <c r="CQ231" t="s">
        <v>256</v>
      </c>
      <c r="CR231">
        <v>1</v>
      </c>
      <c r="CS231" s="76">
        <v>150</v>
      </c>
      <c r="CT231" s="76">
        <v>100</v>
      </c>
      <c r="CU231">
        <f ca="1">INDIRECT(ADDRESS(11+(MATCH(RIGHT(Table13[[#This Row],[spawner_sku]],LEN(Table13[[#This Row],[spawner_sku]])-FIND("/",Table13[[#This Row],[spawner_sku]])),Table1[Entity Prefab],0)),10,1,1,"Entities"))</f>
        <v>25</v>
      </c>
      <c r="CV231">
        <f ca="1">ROUND((Table13[[#This Row],[XP]]*Table13[[#This Row],[entity_spawned (AVG)]])*(Table13[[#This Row],[activating_chance]]/100),0)</f>
        <v>25</v>
      </c>
      <c r="CW231" s="73" t="s">
        <v>343</v>
      </c>
      <c r="CY231" t="s">
        <v>446</v>
      </c>
      <c r="CZ231">
        <v>1</v>
      </c>
      <c r="DA231" s="76">
        <v>200</v>
      </c>
      <c r="DB231" s="76">
        <v>100</v>
      </c>
      <c r="DC231">
        <f ca="1">INDIRECT(ADDRESS(11+(MATCH(RIGHT(Table14[[#This Row],[spawner_sku]],LEN(Table14[[#This Row],[spawner_sku]])-FIND("/",Table14[[#This Row],[spawner_sku]])),Table1[Entity Prefab],0)),10,1,1,"Entities"))</f>
        <v>25</v>
      </c>
      <c r="DD231">
        <f ca="1">ROUND((Table14[[#This Row],[XP]]*Table14[[#This Row],[entity_spawned (AVG)]])*(Table14[[#This Row],[activating_chance]]/100),0)</f>
        <v>25</v>
      </c>
      <c r="DE231" s="73" t="s">
        <v>344</v>
      </c>
      <c r="DG231" t="s">
        <v>609</v>
      </c>
      <c r="DH231">
        <v>1</v>
      </c>
      <c r="DI231" s="76">
        <v>160</v>
      </c>
      <c r="DJ231" s="76">
        <v>100</v>
      </c>
      <c r="DK231" s="115">
        <f ca="1">INDIRECT(ADDRESS(11+(MATCH(RIGHT(Table18[[#This Row],[spawner_sku]],LEN(Table18[[#This Row],[spawner_sku]])-FIND("/",Table18[[#This Row],[spawner_sku]])),Table1[Entity Prefab],0)),10,1,1,"Entities"))</f>
        <v>50</v>
      </c>
      <c r="DL231" s="115">
        <f ca="1">ROUND((Table18[[#This Row],[XP]]*Table18[[#This Row],[entity_spawned (AVG)]])*(Table18[[#This Row],[activating_chance]]/100),0)</f>
        <v>50</v>
      </c>
      <c r="DM231" t="s">
        <v>344</v>
      </c>
      <c r="DO231" t="s">
        <v>635</v>
      </c>
      <c r="DP231">
        <v>1</v>
      </c>
      <c r="DQ231" s="76">
        <v>140</v>
      </c>
      <c r="DR231" s="76">
        <v>100</v>
      </c>
      <c r="DS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31">
        <f ca="1">ROUND((Table1820[[#This Row],[XP]]*Table1820[[#This Row],[entity_spawned (AVG)]])*(Table1820[[#This Row],[activating_chance]]/100),0)</f>
        <v>95</v>
      </c>
      <c r="DU231" t="s">
        <v>344</v>
      </c>
    </row>
    <row r="232" spans="2:125" x14ac:dyDescent="0.25">
      <c r="B232" s="74" t="s">
        <v>233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6">
        <v>1</v>
      </c>
      <c r="J232" s="76">
        <v>2</v>
      </c>
      <c r="K232" s="73" t="b">
        <v>0</v>
      </c>
      <c r="AI232" t="s">
        <v>470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446</v>
      </c>
      <c r="BQ232">
        <v>1</v>
      </c>
      <c r="BR232">
        <v>200</v>
      </c>
      <c r="BS232">
        <v>100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25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2" s="73">
        <v>1</v>
      </c>
      <c r="BX232" s="73">
        <v>1</v>
      </c>
      <c r="BY232" s="73" t="b">
        <v>0</v>
      </c>
      <c r="CA232" t="s">
        <v>229</v>
      </c>
      <c r="CB232">
        <v>1</v>
      </c>
      <c r="CC232" s="76">
        <v>180</v>
      </c>
      <c r="CD232">
        <v>80</v>
      </c>
      <c r="CE232">
        <f ca="1">INDIRECT(ADDRESS(11+(MATCH(RIGHT(Table11[[#This Row],[spawner_sku]],LEN(Table11[[#This Row],[spawner_sku]])-FIND("/",Table11[[#This Row],[spawner_sku]])),Table1[Entity Prefab],0)),10,1,1,"Entities"))</f>
        <v>25</v>
      </c>
      <c r="CF232">
        <f ca="1">ROUND((Table11[[#This Row],[XP]]*Table11[[#This Row],[entity_spawned (AVG)]])*(Table11[[#This Row],[activating_chance]]/100),0)</f>
        <v>20</v>
      </c>
      <c r="CG232" s="73" t="s">
        <v>343</v>
      </c>
      <c r="CQ232" t="s">
        <v>256</v>
      </c>
      <c r="CR232">
        <v>1</v>
      </c>
      <c r="CS232" s="76">
        <v>150</v>
      </c>
      <c r="CT232" s="76">
        <v>100</v>
      </c>
      <c r="CU232">
        <f ca="1">INDIRECT(ADDRESS(11+(MATCH(RIGHT(Table13[[#This Row],[spawner_sku]],LEN(Table13[[#This Row],[spawner_sku]])-FIND("/",Table13[[#This Row],[spawner_sku]])),Table1[Entity Prefab],0)),10,1,1,"Entities"))</f>
        <v>25</v>
      </c>
      <c r="CV232">
        <f ca="1">ROUND((Table13[[#This Row],[XP]]*Table13[[#This Row],[entity_spawned (AVG)]])*(Table13[[#This Row],[activating_chance]]/100),0)</f>
        <v>25</v>
      </c>
      <c r="CW232" s="73" t="s">
        <v>343</v>
      </c>
      <c r="CY232" t="s">
        <v>446</v>
      </c>
      <c r="CZ232">
        <v>1</v>
      </c>
      <c r="DA232" s="76">
        <v>200</v>
      </c>
      <c r="DB232" s="76">
        <v>100</v>
      </c>
      <c r="DC232">
        <f ca="1">INDIRECT(ADDRESS(11+(MATCH(RIGHT(Table14[[#This Row],[spawner_sku]],LEN(Table14[[#This Row],[spawner_sku]])-FIND("/",Table14[[#This Row],[spawner_sku]])),Table1[Entity Prefab],0)),10,1,1,"Entities"))</f>
        <v>25</v>
      </c>
      <c r="DD232">
        <f ca="1">ROUND((Table14[[#This Row],[XP]]*Table14[[#This Row],[entity_spawned (AVG)]])*(Table14[[#This Row],[activating_chance]]/100),0)</f>
        <v>25</v>
      </c>
      <c r="DE232" s="73" t="s">
        <v>344</v>
      </c>
      <c r="DG232" t="s">
        <v>609</v>
      </c>
      <c r="DH232">
        <v>1</v>
      </c>
      <c r="DI232" s="76">
        <v>160</v>
      </c>
      <c r="DJ232" s="76">
        <v>100</v>
      </c>
      <c r="DK232" s="115">
        <f ca="1">INDIRECT(ADDRESS(11+(MATCH(RIGHT(Table18[[#This Row],[spawner_sku]],LEN(Table18[[#This Row],[spawner_sku]])-FIND("/",Table18[[#This Row],[spawner_sku]])),Table1[Entity Prefab],0)),10,1,1,"Entities"))</f>
        <v>50</v>
      </c>
      <c r="DL232" s="115">
        <f ca="1">ROUND((Table18[[#This Row],[XP]]*Table18[[#This Row],[entity_spawned (AVG)]])*(Table18[[#This Row],[activating_chance]]/100),0)</f>
        <v>50</v>
      </c>
      <c r="DM232" t="s">
        <v>344</v>
      </c>
      <c r="DO232" t="s">
        <v>633</v>
      </c>
      <c r="DP232">
        <v>1</v>
      </c>
      <c r="DQ232" s="76">
        <v>120</v>
      </c>
      <c r="DR232" s="76">
        <v>100</v>
      </c>
      <c r="DS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DT232">
        <f ca="1">ROUND((Table1820[[#This Row],[XP]]*Table1820[[#This Row],[entity_spawned (AVG)]])*(Table1820[[#This Row],[activating_chance]]/100),0)</f>
        <v>130</v>
      </c>
      <c r="DU232" t="s">
        <v>344</v>
      </c>
    </row>
    <row r="233" spans="2:125" x14ac:dyDescent="0.25">
      <c r="B233" s="74" t="s">
        <v>233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6">
        <v>1</v>
      </c>
      <c r="J233" s="76">
        <v>1</v>
      </c>
      <c r="K233" s="73" t="b">
        <v>0</v>
      </c>
      <c r="AI233" t="s">
        <v>470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492</v>
      </c>
      <c r="BQ233">
        <v>1</v>
      </c>
      <c r="BR233">
        <v>160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25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1</v>
      </c>
      <c r="BX233" s="73">
        <v>1</v>
      </c>
      <c r="BY233" s="73" t="b">
        <v>0</v>
      </c>
      <c r="CA233" t="s">
        <v>229</v>
      </c>
      <c r="CB233">
        <v>3</v>
      </c>
      <c r="CC233" s="76">
        <v>180</v>
      </c>
      <c r="CD233">
        <v>100</v>
      </c>
      <c r="CE233">
        <f ca="1">INDIRECT(ADDRESS(11+(MATCH(RIGHT(Table11[[#This Row],[spawner_sku]],LEN(Table11[[#This Row],[spawner_sku]])-FIND("/",Table11[[#This Row],[spawner_sku]])),Table1[Entity Prefab],0)),10,1,1,"Entities"))</f>
        <v>25</v>
      </c>
      <c r="CF233">
        <f ca="1">ROUND((Table11[[#This Row],[XP]]*Table11[[#This Row],[entity_spawned (AVG)]])*(Table11[[#This Row],[activating_chance]]/100),0)</f>
        <v>75</v>
      </c>
      <c r="CG233" s="73" t="s">
        <v>343</v>
      </c>
      <c r="CQ233" t="s">
        <v>256</v>
      </c>
      <c r="CR233">
        <v>1</v>
      </c>
      <c r="CS233" s="76">
        <v>150</v>
      </c>
      <c r="CT233" s="76">
        <v>100</v>
      </c>
      <c r="CU233">
        <f ca="1">INDIRECT(ADDRESS(11+(MATCH(RIGHT(Table13[[#This Row],[spawner_sku]],LEN(Table13[[#This Row],[spawner_sku]])-FIND("/",Table13[[#This Row],[spawner_sku]])),Table1[Entity Prefab],0)),10,1,1,"Entities"))</f>
        <v>25</v>
      </c>
      <c r="CV233">
        <f ca="1">ROUND((Table13[[#This Row],[XP]]*Table13[[#This Row],[entity_spawned (AVG)]])*(Table13[[#This Row],[activating_chance]]/100),0)</f>
        <v>25</v>
      </c>
      <c r="CW233" s="73" t="s">
        <v>343</v>
      </c>
      <c r="CY233" t="s">
        <v>446</v>
      </c>
      <c r="CZ233">
        <v>1</v>
      </c>
      <c r="DA233" s="76">
        <v>200</v>
      </c>
      <c r="DB233" s="76">
        <v>100</v>
      </c>
      <c r="DC233">
        <f ca="1">INDIRECT(ADDRESS(11+(MATCH(RIGHT(Table14[[#This Row],[spawner_sku]],LEN(Table14[[#This Row],[spawner_sku]])-FIND("/",Table14[[#This Row],[spawner_sku]])),Table1[Entity Prefab],0)),10,1,1,"Entities"))</f>
        <v>25</v>
      </c>
      <c r="DD233">
        <f ca="1">ROUND((Table14[[#This Row],[XP]]*Table14[[#This Row],[entity_spawned (AVG)]])*(Table14[[#This Row],[activating_chance]]/100),0)</f>
        <v>25</v>
      </c>
      <c r="DE233" s="73" t="s">
        <v>344</v>
      </c>
      <c r="DG233" t="s">
        <v>609</v>
      </c>
      <c r="DH233">
        <v>1</v>
      </c>
      <c r="DI233" s="76">
        <v>180</v>
      </c>
      <c r="DJ233" s="76">
        <v>80</v>
      </c>
      <c r="DK233" s="115">
        <f ca="1">INDIRECT(ADDRESS(11+(MATCH(RIGHT(Table18[[#This Row],[spawner_sku]],LEN(Table18[[#This Row],[spawner_sku]])-FIND("/",Table18[[#This Row],[spawner_sku]])),Table1[Entity Prefab],0)),10,1,1,"Entities"))</f>
        <v>50</v>
      </c>
      <c r="DL233" s="115">
        <f ca="1">ROUND((Table18[[#This Row],[XP]]*Table18[[#This Row],[entity_spawned (AVG)]])*(Table18[[#This Row],[activating_chance]]/100),0)</f>
        <v>40</v>
      </c>
      <c r="DM233" t="s">
        <v>344</v>
      </c>
      <c r="DO233" t="s">
        <v>658</v>
      </c>
      <c r="DP233">
        <v>1</v>
      </c>
      <c r="DQ233" s="76">
        <v>120</v>
      </c>
      <c r="DR233" s="76">
        <v>100</v>
      </c>
      <c r="DS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33">
        <f ca="1">ROUND((Table1820[[#This Row],[XP]]*Table1820[[#This Row],[entity_spawned (AVG)]])*(Table1820[[#This Row],[activating_chance]]/100),0)</f>
        <v>95</v>
      </c>
      <c r="DU233" t="s">
        <v>343</v>
      </c>
    </row>
    <row r="234" spans="2:125" x14ac:dyDescent="0.25">
      <c r="B234" s="74" t="s">
        <v>233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6">
        <v>1</v>
      </c>
      <c r="J234" s="76">
        <v>1</v>
      </c>
      <c r="K234" s="73" t="b">
        <v>0</v>
      </c>
      <c r="AI234" t="s">
        <v>470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473</v>
      </c>
      <c r="BQ234">
        <v>1</v>
      </c>
      <c r="BR234">
        <v>280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34" s="76">
        <f ca="1">ROUND((Table61011[[#This Row],[XP]]*Table61011[[#This Row],[entity_spawned (AVG)]])*(Table61011[[#This Row],[activating_chance]]/100),0)</f>
        <v>143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4" s="73">
        <v>1</v>
      </c>
      <c r="BX234" s="73">
        <v>1</v>
      </c>
      <c r="BY234" s="73" t="b">
        <v>0</v>
      </c>
      <c r="CA234" t="s">
        <v>229</v>
      </c>
      <c r="CB234">
        <v>3</v>
      </c>
      <c r="CC234" s="76">
        <v>180</v>
      </c>
      <c r="CD234">
        <v>100</v>
      </c>
      <c r="CE234">
        <f ca="1">INDIRECT(ADDRESS(11+(MATCH(RIGHT(Table11[[#This Row],[spawner_sku]],LEN(Table11[[#This Row],[spawner_sku]])-FIND("/",Table11[[#This Row],[spawner_sku]])),Table1[Entity Prefab],0)),10,1,1,"Entities"))</f>
        <v>25</v>
      </c>
      <c r="CF234">
        <f ca="1">ROUND((Table11[[#This Row],[XP]]*Table11[[#This Row],[entity_spawned (AVG)]])*(Table11[[#This Row],[activating_chance]]/100),0)</f>
        <v>75</v>
      </c>
      <c r="CG234" s="73" t="s">
        <v>343</v>
      </c>
      <c r="CQ234" t="s">
        <v>256</v>
      </c>
      <c r="CR234">
        <v>1</v>
      </c>
      <c r="CS234" s="76">
        <v>150</v>
      </c>
      <c r="CT234" s="76">
        <v>100</v>
      </c>
      <c r="CU234">
        <f ca="1">INDIRECT(ADDRESS(11+(MATCH(RIGHT(Table13[[#This Row],[spawner_sku]],LEN(Table13[[#This Row],[spawner_sku]])-FIND("/",Table13[[#This Row],[spawner_sku]])),Table1[Entity Prefab],0)),10,1,1,"Entities"))</f>
        <v>25</v>
      </c>
      <c r="CV234">
        <f ca="1">ROUND((Table13[[#This Row],[XP]]*Table13[[#This Row],[entity_spawned (AVG)]])*(Table13[[#This Row],[activating_chance]]/100),0)</f>
        <v>25</v>
      </c>
      <c r="CW234" s="73" t="s">
        <v>343</v>
      </c>
      <c r="CY234" t="s">
        <v>446</v>
      </c>
      <c r="CZ234">
        <v>1</v>
      </c>
      <c r="DA234" s="76">
        <v>200</v>
      </c>
      <c r="DB234" s="76">
        <v>80</v>
      </c>
      <c r="DC234">
        <f ca="1">INDIRECT(ADDRESS(11+(MATCH(RIGHT(Table14[[#This Row],[spawner_sku]],LEN(Table14[[#This Row],[spawner_sku]])-FIND("/",Table14[[#This Row],[spawner_sku]])),Table1[Entity Prefab],0)),10,1,1,"Entities"))</f>
        <v>25</v>
      </c>
      <c r="DD234">
        <f ca="1">ROUND((Table14[[#This Row],[XP]]*Table14[[#This Row],[entity_spawned (AVG)]])*(Table14[[#This Row],[activating_chance]]/100),0)</f>
        <v>20</v>
      </c>
      <c r="DE234" s="73" t="s">
        <v>344</v>
      </c>
      <c r="DG234" t="s">
        <v>610</v>
      </c>
      <c r="DH234">
        <v>1</v>
      </c>
      <c r="DI234" s="76">
        <v>160</v>
      </c>
      <c r="DJ234" s="76">
        <v>100</v>
      </c>
      <c r="DK234" s="115">
        <f ca="1">INDIRECT(ADDRESS(11+(MATCH(RIGHT(Table18[[#This Row],[spawner_sku]],LEN(Table18[[#This Row],[spawner_sku]])-FIND("/",Table18[[#This Row],[spawner_sku]])),Table1[Entity Prefab],0)),10,1,1,"Entities"))</f>
        <v>50</v>
      </c>
      <c r="DL234" s="115">
        <f ca="1">ROUND((Table18[[#This Row],[XP]]*Table18[[#This Row],[entity_spawned (AVG)]])*(Table18[[#This Row],[activating_chance]]/100),0)</f>
        <v>50</v>
      </c>
      <c r="DM234" t="s">
        <v>344</v>
      </c>
      <c r="DO234" t="s">
        <v>658</v>
      </c>
      <c r="DP234">
        <v>1</v>
      </c>
      <c r="DQ234" s="76">
        <v>120</v>
      </c>
      <c r="DR234" s="76">
        <v>30</v>
      </c>
      <c r="DS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34">
        <f ca="1">ROUND((Table1820[[#This Row],[XP]]*Table1820[[#This Row],[entity_spawned (AVG)]])*(Table1820[[#This Row],[activating_chance]]/100),0)</f>
        <v>29</v>
      </c>
      <c r="DU234" t="s">
        <v>343</v>
      </c>
    </row>
    <row r="235" spans="2:125" x14ac:dyDescent="0.25">
      <c r="B235" s="74" t="s">
        <v>233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6">
        <v>1</v>
      </c>
      <c r="J235" s="76">
        <v>1</v>
      </c>
      <c r="K235" s="73" t="b">
        <v>0</v>
      </c>
      <c r="AI235" t="s">
        <v>470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256</v>
      </c>
      <c r="BQ235">
        <v>1</v>
      </c>
      <c r="BR235">
        <v>150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25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1</v>
      </c>
      <c r="BX235" s="73">
        <v>1</v>
      </c>
      <c r="BY235" s="73" t="b">
        <v>0</v>
      </c>
      <c r="CA235" t="s">
        <v>229</v>
      </c>
      <c r="CB235">
        <v>3</v>
      </c>
      <c r="CC235" s="76">
        <v>180</v>
      </c>
      <c r="CD235">
        <v>100</v>
      </c>
      <c r="CE235">
        <f ca="1">INDIRECT(ADDRESS(11+(MATCH(RIGHT(Table11[[#This Row],[spawner_sku]],LEN(Table11[[#This Row],[spawner_sku]])-FIND("/",Table11[[#This Row],[spawner_sku]])),Table1[Entity Prefab],0)),10,1,1,"Entities"))</f>
        <v>25</v>
      </c>
      <c r="CF235">
        <f ca="1">ROUND((Table11[[#This Row],[XP]]*Table11[[#This Row],[entity_spawned (AVG)]])*(Table11[[#This Row],[activating_chance]]/100),0)</f>
        <v>75</v>
      </c>
      <c r="CG235" s="73" t="s">
        <v>343</v>
      </c>
      <c r="CQ235" t="s">
        <v>256</v>
      </c>
      <c r="CR235">
        <v>1</v>
      </c>
      <c r="CS235" s="76">
        <v>150</v>
      </c>
      <c r="CT235" s="76">
        <v>100</v>
      </c>
      <c r="CU235">
        <f ca="1">INDIRECT(ADDRESS(11+(MATCH(RIGHT(Table13[[#This Row],[spawner_sku]],LEN(Table13[[#This Row],[spawner_sku]])-FIND("/",Table13[[#This Row],[spawner_sku]])),Table1[Entity Prefab],0)),10,1,1,"Entities"))</f>
        <v>25</v>
      </c>
      <c r="CV235">
        <f ca="1">ROUND((Table13[[#This Row],[XP]]*Table13[[#This Row],[entity_spawned (AVG)]])*(Table13[[#This Row],[activating_chance]]/100),0)</f>
        <v>25</v>
      </c>
      <c r="CW235" s="73" t="s">
        <v>343</v>
      </c>
      <c r="CY235" t="s">
        <v>446</v>
      </c>
      <c r="CZ235">
        <v>2</v>
      </c>
      <c r="DA235" s="76">
        <v>200</v>
      </c>
      <c r="DB235" s="76">
        <v>100</v>
      </c>
      <c r="DC235">
        <f ca="1">INDIRECT(ADDRESS(11+(MATCH(RIGHT(Table14[[#This Row],[spawner_sku]],LEN(Table14[[#This Row],[spawner_sku]])-FIND("/",Table14[[#This Row],[spawner_sku]])),Table1[Entity Prefab],0)),10,1,1,"Entities"))</f>
        <v>25</v>
      </c>
      <c r="DD235">
        <f ca="1">ROUND((Table14[[#This Row],[XP]]*Table14[[#This Row],[entity_spawned (AVG)]])*(Table14[[#This Row],[activating_chance]]/100),0)</f>
        <v>50</v>
      </c>
      <c r="DE235" s="73" t="s">
        <v>344</v>
      </c>
      <c r="DG235" t="s">
        <v>610</v>
      </c>
      <c r="DH235">
        <v>1</v>
      </c>
      <c r="DI235" s="76">
        <v>160</v>
      </c>
      <c r="DJ235" s="76">
        <v>100</v>
      </c>
      <c r="DK235" s="115">
        <f ca="1">INDIRECT(ADDRESS(11+(MATCH(RIGHT(Table18[[#This Row],[spawner_sku]],LEN(Table18[[#This Row],[spawner_sku]])-FIND("/",Table18[[#This Row],[spawner_sku]])),Table1[Entity Prefab],0)),10,1,1,"Entities"))</f>
        <v>50</v>
      </c>
      <c r="DL235" s="115">
        <f ca="1">ROUND((Table18[[#This Row],[XP]]*Table18[[#This Row],[entity_spawned (AVG)]])*(Table18[[#This Row],[activating_chance]]/100),0)</f>
        <v>50</v>
      </c>
      <c r="DM235" t="s">
        <v>344</v>
      </c>
      <c r="DO235" t="s">
        <v>658</v>
      </c>
      <c r="DP235">
        <v>1</v>
      </c>
      <c r="DQ235" s="76">
        <v>120</v>
      </c>
      <c r="DR235" s="76">
        <v>100</v>
      </c>
      <c r="DS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DT235">
        <f ca="1">ROUND((Table1820[[#This Row],[XP]]*Table1820[[#This Row],[entity_spawned (AVG)]])*(Table1820[[#This Row],[activating_chance]]/100),0)</f>
        <v>95</v>
      </c>
      <c r="DU235" t="s">
        <v>343</v>
      </c>
    </row>
    <row r="236" spans="2:125" x14ac:dyDescent="0.25">
      <c r="B236" s="74" t="s">
        <v>233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6">
        <v>1</v>
      </c>
      <c r="J236" s="76">
        <v>1</v>
      </c>
      <c r="K236" s="73" t="b">
        <v>0</v>
      </c>
      <c r="AI236" t="s">
        <v>471</v>
      </c>
      <c r="AJ236">
        <v>1</v>
      </c>
      <c r="AK236">
        <v>240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55</v>
      </c>
      <c r="AN236" s="76">
        <f ca="1">ROUND((Table2[[#This Row],[XP]]*Table2[[#This Row],[entity_spawned (AVG)]])*(Table2[[#This Row],[activating_chance]]/100),0)</f>
        <v>55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246</v>
      </c>
      <c r="BQ236">
        <v>7</v>
      </c>
      <c r="BR236">
        <v>220</v>
      </c>
      <c r="BS236">
        <v>80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140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6</v>
      </c>
      <c r="BX236" s="73">
        <v>8</v>
      </c>
      <c r="BY236" s="73" t="b">
        <v>1</v>
      </c>
      <c r="CA236" t="s">
        <v>229</v>
      </c>
      <c r="CB236">
        <v>2</v>
      </c>
      <c r="CC236" s="76">
        <v>180</v>
      </c>
      <c r="CD236">
        <v>100</v>
      </c>
      <c r="CE236">
        <f ca="1">INDIRECT(ADDRESS(11+(MATCH(RIGHT(Table11[[#This Row],[spawner_sku]],LEN(Table11[[#This Row],[spawner_sku]])-FIND("/",Table11[[#This Row],[spawner_sku]])),Table1[Entity Prefab],0)),10,1,1,"Entities"))</f>
        <v>25</v>
      </c>
      <c r="CF236">
        <f ca="1">ROUND((Table11[[#This Row],[XP]]*Table11[[#This Row],[entity_spawned (AVG)]])*(Table11[[#This Row],[activating_chance]]/100),0)</f>
        <v>50</v>
      </c>
      <c r="CG236" s="73" t="s">
        <v>343</v>
      </c>
      <c r="CQ236" t="s">
        <v>256</v>
      </c>
      <c r="CR236">
        <v>1</v>
      </c>
      <c r="CS236" s="76">
        <v>150</v>
      </c>
      <c r="CT236" s="76">
        <v>80</v>
      </c>
      <c r="CU236">
        <f ca="1">INDIRECT(ADDRESS(11+(MATCH(RIGHT(Table13[[#This Row],[spawner_sku]],LEN(Table13[[#This Row],[spawner_sku]])-FIND("/",Table13[[#This Row],[spawner_sku]])),Table1[Entity Prefab],0)),10,1,1,"Entities"))</f>
        <v>25</v>
      </c>
      <c r="CV236">
        <f ca="1">ROUND((Table13[[#This Row],[XP]]*Table13[[#This Row],[entity_spawned (AVG)]])*(Table13[[#This Row],[activating_chance]]/100),0)</f>
        <v>20</v>
      </c>
      <c r="CW236" s="73" t="s">
        <v>343</v>
      </c>
      <c r="CY236" t="s">
        <v>446</v>
      </c>
      <c r="CZ236">
        <v>1</v>
      </c>
      <c r="DA236" s="76">
        <v>200</v>
      </c>
      <c r="DB236" s="76">
        <v>100</v>
      </c>
      <c r="DC236">
        <f ca="1">INDIRECT(ADDRESS(11+(MATCH(RIGHT(Table14[[#This Row],[spawner_sku]],LEN(Table14[[#This Row],[spawner_sku]])-FIND("/",Table14[[#This Row],[spawner_sku]])),Table1[Entity Prefab],0)),10,1,1,"Entities"))</f>
        <v>25</v>
      </c>
      <c r="DD236">
        <f ca="1">ROUND((Table14[[#This Row],[XP]]*Table14[[#This Row],[entity_spawned (AVG)]])*(Table14[[#This Row],[activating_chance]]/100),0)</f>
        <v>25</v>
      </c>
      <c r="DE236" s="73" t="s">
        <v>344</v>
      </c>
      <c r="DG236" t="s">
        <v>610</v>
      </c>
      <c r="DH236">
        <v>1</v>
      </c>
      <c r="DI236" s="76">
        <v>170</v>
      </c>
      <c r="DJ236" s="76">
        <v>100</v>
      </c>
      <c r="DK236" s="115">
        <f ca="1">INDIRECT(ADDRESS(11+(MATCH(RIGHT(Table18[[#This Row],[spawner_sku]],LEN(Table18[[#This Row],[spawner_sku]])-FIND("/",Table18[[#This Row],[spawner_sku]])),Table1[Entity Prefab],0)),10,1,1,"Entities"))</f>
        <v>50</v>
      </c>
      <c r="DL236" s="115">
        <f ca="1">ROUND((Table18[[#This Row],[XP]]*Table18[[#This Row],[entity_spawned (AVG)]])*(Table18[[#This Row],[activating_chance]]/100),0)</f>
        <v>50</v>
      </c>
      <c r="DM236" t="s">
        <v>344</v>
      </c>
      <c r="DO236" t="s">
        <v>248</v>
      </c>
      <c r="DP236">
        <v>1</v>
      </c>
      <c r="DQ236" s="76">
        <v>420</v>
      </c>
      <c r="DR236" s="76">
        <v>100</v>
      </c>
      <c r="DS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DT236">
        <f ca="1">ROUND((Table1820[[#This Row],[XP]]*Table1820[[#This Row],[entity_spawned (AVG)]])*(Table1820[[#This Row],[activating_chance]]/100),0)</f>
        <v>83</v>
      </c>
      <c r="DU236" t="s">
        <v>344</v>
      </c>
    </row>
    <row r="237" spans="2:125" x14ac:dyDescent="0.25">
      <c r="B237" s="74" t="s">
        <v>233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6">
        <v>1</v>
      </c>
      <c r="J237" s="76">
        <v>1</v>
      </c>
      <c r="K237" s="73" t="b">
        <v>0</v>
      </c>
      <c r="AI237" t="s">
        <v>471</v>
      </c>
      <c r="AJ237">
        <v>1</v>
      </c>
      <c r="AK237">
        <v>240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55</v>
      </c>
      <c r="AN237" s="76">
        <f ca="1">ROUND((Table2[[#This Row],[XP]]*Table2[[#This Row],[entity_spawned (AVG)]])*(Table2[[#This Row],[activating_chance]]/100),0)</f>
        <v>55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229</v>
      </c>
      <c r="BQ237">
        <v>1</v>
      </c>
      <c r="BR237">
        <v>100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25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1</v>
      </c>
      <c r="BX237" s="73">
        <v>1</v>
      </c>
      <c r="BY237" s="73" t="b">
        <v>0</v>
      </c>
      <c r="CA237" t="s">
        <v>229</v>
      </c>
      <c r="CB237">
        <v>7</v>
      </c>
      <c r="CC237" s="76">
        <v>180</v>
      </c>
      <c r="CD237">
        <v>30</v>
      </c>
      <c r="CE237">
        <f ca="1">INDIRECT(ADDRESS(11+(MATCH(RIGHT(Table11[[#This Row],[spawner_sku]],LEN(Table11[[#This Row],[spawner_sku]])-FIND("/",Table11[[#This Row],[spawner_sku]])),Table1[Entity Prefab],0)),10,1,1,"Entities"))</f>
        <v>25</v>
      </c>
      <c r="CF237">
        <f ca="1">ROUND((Table11[[#This Row],[XP]]*Table11[[#This Row],[entity_spawned (AVG)]])*(Table11[[#This Row],[activating_chance]]/100),0)</f>
        <v>53</v>
      </c>
      <c r="CG237" s="73" t="s">
        <v>343</v>
      </c>
      <c r="CQ237" t="s">
        <v>256</v>
      </c>
      <c r="CR237">
        <v>1</v>
      </c>
      <c r="CS237" s="76">
        <v>150</v>
      </c>
      <c r="CT237" s="76">
        <v>80</v>
      </c>
      <c r="CU237">
        <f ca="1">INDIRECT(ADDRESS(11+(MATCH(RIGHT(Table13[[#This Row],[spawner_sku]],LEN(Table13[[#This Row],[spawner_sku]])-FIND("/",Table13[[#This Row],[spawner_sku]])),Table1[Entity Prefab],0)),10,1,1,"Entities"))</f>
        <v>25</v>
      </c>
      <c r="CV237">
        <f ca="1">ROUND((Table13[[#This Row],[XP]]*Table13[[#This Row],[entity_spawned (AVG)]])*(Table13[[#This Row],[activating_chance]]/100),0)</f>
        <v>20</v>
      </c>
      <c r="CW237" s="73" t="s">
        <v>343</v>
      </c>
      <c r="CY237" t="s">
        <v>446</v>
      </c>
      <c r="CZ237">
        <v>1</v>
      </c>
      <c r="DA237" s="76">
        <v>200</v>
      </c>
      <c r="DB237" s="76">
        <v>100</v>
      </c>
      <c r="DC237">
        <f ca="1">INDIRECT(ADDRESS(11+(MATCH(RIGHT(Table14[[#This Row],[spawner_sku]],LEN(Table14[[#This Row],[spawner_sku]])-FIND("/",Table14[[#This Row],[spawner_sku]])),Table1[Entity Prefab],0)),10,1,1,"Entities"))</f>
        <v>25</v>
      </c>
      <c r="DD237">
        <f ca="1">ROUND((Table14[[#This Row],[XP]]*Table14[[#This Row],[entity_spawned (AVG)]])*(Table14[[#This Row],[activating_chance]]/100),0)</f>
        <v>25</v>
      </c>
      <c r="DE237" s="73" t="s">
        <v>344</v>
      </c>
      <c r="DG237" t="s">
        <v>610</v>
      </c>
      <c r="DH237">
        <v>1</v>
      </c>
      <c r="DI237" s="76">
        <v>170</v>
      </c>
      <c r="DJ237" s="76">
        <v>30</v>
      </c>
      <c r="DK237" s="115">
        <f ca="1">INDIRECT(ADDRESS(11+(MATCH(RIGHT(Table18[[#This Row],[spawner_sku]],LEN(Table18[[#This Row],[spawner_sku]])-FIND("/",Table18[[#This Row],[spawner_sku]])),Table1[Entity Prefab],0)),10,1,1,"Entities"))</f>
        <v>50</v>
      </c>
      <c r="DL237" s="115">
        <f ca="1">ROUND((Table18[[#This Row],[XP]]*Table18[[#This Row],[entity_spawned (AVG)]])*(Table18[[#This Row],[activating_chance]]/100),0)</f>
        <v>15</v>
      </c>
      <c r="DM237" t="s">
        <v>344</v>
      </c>
      <c r="DO237" t="s">
        <v>610</v>
      </c>
      <c r="DP237">
        <v>1</v>
      </c>
      <c r="DQ237" s="76">
        <v>280</v>
      </c>
      <c r="DR237" s="76">
        <v>100</v>
      </c>
      <c r="DS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37">
        <f ca="1">ROUND((Table1820[[#This Row],[XP]]*Table1820[[#This Row],[entity_spawned (AVG)]])*(Table1820[[#This Row],[activating_chance]]/100),0)</f>
        <v>50</v>
      </c>
      <c r="DU237" t="s">
        <v>344</v>
      </c>
    </row>
    <row r="238" spans="2:125" x14ac:dyDescent="0.25">
      <c r="B238" s="74" t="s">
        <v>233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6">
        <v>1</v>
      </c>
      <c r="J238" s="76">
        <v>1</v>
      </c>
      <c r="K238" s="73" t="b">
        <v>0</v>
      </c>
      <c r="AI238" t="s">
        <v>473</v>
      </c>
      <c r="AJ238">
        <v>1</v>
      </c>
      <c r="AK238">
        <v>280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143</v>
      </c>
      <c r="AN238" s="76">
        <f ca="1">ROUND((Table2[[#This Row],[XP]]*Table2[[#This Row],[entity_spawned (AVG)]])*(Table2[[#This Row],[activating_chance]]/100),0)</f>
        <v>143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454</v>
      </c>
      <c r="BQ238">
        <v>1</v>
      </c>
      <c r="BR238">
        <v>200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38" s="76">
        <f ca="1">ROUND((Table61011[[#This Row],[XP]]*Table61011[[#This Row],[entity_spawned (AVG)]])*(Table61011[[#This Row],[activating_chance]]/100),0)</f>
        <v>75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8" s="73">
        <v>1</v>
      </c>
      <c r="BX238" s="73">
        <v>1</v>
      </c>
      <c r="BY238" s="73" t="b">
        <v>0</v>
      </c>
      <c r="CA238" t="s">
        <v>229</v>
      </c>
      <c r="CB238">
        <v>2</v>
      </c>
      <c r="CC238" s="76">
        <v>180</v>
      </c>
      <c r="CD238">
        <v>100</v>
      </c>
      <c r="CE238">
        <f ca="1">INDIRECT(ADDRESS(11+(MATCH(RIGHT(Table11[[#This Row],[spawner_sku]],LEN(Table11[[#This Row],[spawner_sku]])-FIND("/",Table11[[#This Row],[spawner_sku]])),Table1[Entity Prefab],0)),10,1,1,"Entities"))</f>
        <v>25</v>
      </c>
      <c r="CF238">
        <f ca="1">ROUND((Table11[[#This Row],[XP]]*Table11[[#This Row],[entity_spawned (AVG)]])*(Table11[[#This Row],[activating_chance]]/100),0)</f>
        <v>50</v>
      </c>
      <c r="CG238" s="73" t="s">
        <v>343</v>
      </c>
      <c r="CQ238" t="s">
        <v>256</v>
      </c>
      <c r="CR238">
        <v>1</v>
      </c>
      <c r="CS238" s="76">
        <v>150</v>
      </c>
      <c r="CT238" s="76">
        <v>100</v>
      </c>
      <c r="CU238">
        <f ca="1">INDIRECT(ADDRESS(11+(MATCH(RIGHT(Table13[[#This Row],[spawner_sku]],LEN(Table13[[#This Row],[spawner_sku]])-FIND("/",Table13[[#This Row],[spawner_sku]])),Table1[Entity Prefab],0)),10,1,1,"Entities"))</f>
        <v>25</v>
      </c>
      <c r="CV238">
        <f ca="1">ROUND((Table13[[#This Row],[XP]]*Table13[[#This Row],[entity_spawned (AVG)]])*(Table13[[#This Row],[activating_chance]]/100),0)</f>
        <v>25</v>
      </c>
      <c r="CW238" s="73" t="s">
        <v>343</v>
      </c>
      <c r="CY238" t="s">
        <v>446</v>
      </c>
      <c r="CZ238">
        <v>1</v>
      </c>
      <c r="DA238" s="76">
        <v>200</v>
      </c>
      <c r="DB238" s="76">
        <v>100</v>
      </c>
      <c r="DC238">
        <f ca="1">INDIRECT(ADDRESS(11+(MATCH(RIGHT(Table14[[#This Row],[spawner_sku]],LEN(Table14[[#This Row],[spawner_sku]])-FIND("/",Table14[[#This Row],[spawner_sku]])),Table1[Entity Prefab],0)),10,1,1,"Entities"))</f>
        <v>25</v>
      </c>
      <c r="DD238">
        <f ca="1">ROUND((Table14[[#This Row],[XP]]*Table14[[#This Row],[entity_spawned (AVG)]])*(Table14[[#This Row],[activating_chance]]/100),0)</f>
        <v>25</v>
      </c>
      <c r="DE238" s="73" t="s">
        <v>344</v>
      </c>
      <c r="DG238" t="s">
        <v>610</v>
      </c>
      <c r="DH238">
        <v>1</v>
      </c>
      <c r="DI238" s="76">
        <v>170</v>
      </c>
      <c r="DJ238" s="76">
        <v>100</v>
      </c>
      <c r="DK238" s="115">
        <f ca="1">INDIRECT(ADDRESS(11+(MATCH(RIGHT(Table18[[#This Row],[spawner_sku]],LEN(Table18[[#This Row],[spawner_sku]])-FIND("/",Table18[[#This Row],[spawner_sku]])),Table1[Entity Prefab],0)),10,1,1,"Entities"))</f>
        <v>50</v>
      </c>
      <c r="DL238" s="115">
        <f ca="1">ROUND((Table18[[#This Row],[XP]]*Table18[[#This Row],[entity_spawned (AVG)]])*(Table18[[#This Row],[activating_chance]]/100),0)</f>
        <v>50</v>
      </c>
      <c r="DM238" t="s">
        <v>344</v>
      </c>
      <c r="DO238" t="s">
        <v>610</v>
      </c>
      <c r="DP238">
        <v>1</v>
      </c>
      <c r="DQ238" s="76">
        <v>280</v>
      </c>
      <c r="DR238" s="76">
        <v>30</v>
      </c>
      <c r="DS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38">
        <f ca="1">ROUND((Table1820[[#This Row],[XP]]*Table1820[[#This Row],[entity_spawned (AVG)]])*(Table1820[[#This Row],[activating_chance]]/100),0)</f>
        <v>15</v>
      </c>
      <c r="DU238" t="s">
        <v>344</v>
      </c>
    </row>
    <row r="239" spans="2:125" x14ac:dyDescent="0.25">
      <c r="B239" s="74" t="s">
        <v>233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6">
        <v>1</v>
      </c>
      <c r="J239" s="76">
        <v>1</v>
      </c>
      <c r="K239" s="73" t="b">
        <v>0</v>
      </c>
      <c r="AI239" t="s">
        <v>473</v>
      </c>
      <c r="AJ239">
        <v>1</v>
      </c>
      <c r="AK239">
        <v>280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143</v>
      </c>
      <c r="AN239" s="76">
        <f ca="1">ROUND((Table2[[#This Row],[XP]]*Table2[[#This Row],[entity_spawned (AVG)]])*(Table2[[#This Row],[activating_chance]]/100),0)</f>
        <v>143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492</v>
      </c>
      <c r="BQ239">
        <v>1</v>
      </c>
      <c r="BR239">
        <v>160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9" s="76">
        <f ca="1">ROUND((Table61011[[#This Row],[XP]]*Table61011[[#This Row],[entity_spawned (AVG)]])*(Table61011[[#This Row],[activating_chance]]/100),0)</f>
        <v>25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229</v>
      </c>
      <c r="CB239">
        <v>2</v>
      </c>
      <c r="CC239" s="76">
        <v>180</v>
      </c>
      <c r="CD239">
        <v>100</v>
      </c>
      <c r="CE239">
        <f ca="1">INDIRECT(ADDRESS(11+(MATCH(RIGHT(Table11[[#This Row],[spawner_sku]],LEN(Table11[[#This Row],[spawner_sku]])-FIND("/",Table11[[#This Row],[spawner_sku]])),Table1[Entity Prefab],0)),10,1,1,"Entities"))</f>
        <v>25</v>
      </c>
      <c r="CF239">
        <f ca="1">ROUND((Table11[[#This Row],[XP]]*Table11[[#This Row],[entity_spawned (AVG)]])*(Table11[[#This Row],[activating_chance]]/100),0)</f>
        <v>50</v>
      </c>
      <c r="CG239" s="73" t="s">
        <v>343</v>
      </c>
      <c r="CQ239" t="s">
        <v>256</v>
      </c>
      <c r="CR239">
        <v>1</v>
      </c>
      <c r="CS239" s="76">
        <v>150</v>
      </c>
      <c r="CT239" s="76">
        <v>80</v>
      </c>
      <c r="CU239">
        <f ca="1">INDIRECT(ADDRESS(11+(MATCH(RIGHT(Table13[[#This Row],[spawner_sku]],LEN(Table13[[#This Row],[spawner_sku]])-FIND("/",Table13[[#This Row],[spawner_sku]])),Table1[Entity Prefab],0)),10,1,1,"Entities"))</f>
        <v>25</v>
      </c>
      <c r="CV239">
        <f ca="1">ROUND((Table13[[#This Row],[XP]]*Table13[[#This Row],[entity_spawned (AVG)]])*(Table13[[#This Row],[activating_chance]]/100),0)</f>
        <v>20</v>
      </c>
      <c r="CW239" s="73" t="s">
        <v>343</v>
      </c>
      <c r="CY239" t="s">
        <v>446</v>
      </c>
      <c r="CZ239">
        <v>1</v>
      </c>
      <c r="DA239" s="76">
        <v>200</v>
      </c>
      <c r="DB239" s="76">
        <v>100</v>
      </c>
      <c r="DC239">
        <f ca="1">INDIRECT(ADDRESS(11+(MATCH(RIGHT(Table14[[#This Row],[spawner_sku]],LEN(Table14[[#This Row],[spawner_sku]])-FIND("/",Table14[[#This Row],[spawner_sku]])),Table1[Entity Prefab],0)),10,1,1,"Entities"))</f>
        <v>25</v>
      </c>
      <c r="DD239">
        <f ca="1">ROUND((Table14[[#This Row],[XP]]*Table14[[#This Row],[entity_spawned (AVG)]])*(Table14[[#This Row],[activating_chance]]/100),0)</f>
        <v>25</v>
      </c>
      <c r="DE239" s="73" t="s">
        <v>344</v>
      </c>
      <c r="DG239" t="s">
        <v>610</v>
      </c>
      <c r="DH239">
        <v>1</v>
      </c>
      <c r="DI239" s="76">
        <v>160</v>
      </c>
      <c r="DJ239" s="76">
        <v>100</v>
      </c>
      <c r="DK239" s="115">
        <f ca="1">INDIRECT(ADDRESS(11+(MATCH(RIGHT(Table18[[#This Row],[spawner_sku]],LEN(Table18[[#This Row],[spawner_sku]])-FIND("/",Table18[[#This Row],[spawner_sku]])),Table1[Entity Prefab],0)),10,1,1,"Entities"))</f>
        <v>50</v>
      </c>
      <c r="DL239" s="115">
        <f ca="1">ROUND((Table18[[#This Row],[XP]]*Table18[[#This Row],[entity_spawned (AVG)]])*(Table18[[#This Row],[activating_chance]]/100),0)</f>
        <v>50</v>
      </c>
      <c r="DM239" t="s">
        <v>344</v>
      </c>
      <c r="DO239" t="s">
        <v>610</v>
      </c>
      <c r="DP239">
        <v>1</v>
      </c>
      <c r="DQ239" s="76">
        <v>280</v>
      </c>
      <c r="DR239" s="76">
        <v>30</v>
      </c>
      <c r="DS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39">
        <f ca="1">ROUND((Table1820[[#This Row],[XP]]*Table1820[[#This Row],[entity_spawned (AVG)]])*(Table1820[[#This Row],[activating_chance]]/100),0)</f>
        <v>15</v>
      </c>
      <c r="DU239" t="s">
        <v>344</v>
      </c>
    </row>
    <row r="240" spans="2:125" x14ac:dyDescent="0.25">
      <c r="B240" s="74" t="s">
        <v>233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6">
        <v>1</v>
      </c>
      <c r="J240" s="76">
        <v>1</v>
      </c>
      <c r="K240" s="73" t="b">
        <v>0</v>
      </c>
      <c r="AI240" t="s">
        <v>474</v>
      </c>
      <c r="AJ240">
        <v>1</v>
      </c>
      <c r="AK240">
        <v>300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195</v>
      </c>
      <c r="AN240" s="76">
        <f ca="1">ROUND((Table2[[#This Row],[XP]]*Table2[[#This Row],[entity_spawned (AVG)]])*(Table2[[#This Row],[activating_chance]]/100),0)</f>
        <v>195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237</v>
      </c>
      <c r="BQ240">
        <v>1</v>
      </c>
      <c r="BR240">
        <v>200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40" s="76">
        <f ca="1">ROUND((Table61011[[#This Row],[XP]]*Table61011[[#This Row],[entity_spawned (AVG)]])*(Table61011[[#This Row],[activating_chance]]/100),0)</f>
        <v>70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3">
        <v>1</v>
      </c>
      <c r="BX240" s="73">
        <v>1</v>
      </c>
      <c r="BY240" s="73" t="b">
        <v>0</v>
      </c>
      <c r="CA240" t="s">
        <v>229</v>
      </c>
      <c r="CB240">
        <v>3</v>
      </c>
      <c r="CC240" s="76">
        <v>180</v>
      </c>
      <c r="CD240">
        <v>100</v>
      </c>
      <c r="CE240">
        <f ca="1">INDIRECT(ADDRESS(11+(MATCH(RIGHT(Table11[[#This Row],[spawner_sku]],LEN(Table11[[#This Row],[spawner_sku]])-FIND("/",Table11[[#This Row],[spawner_sku]])),Table1[Entity Prefab],0)),10,1,1,"Entities"))</f>
        <v>25</v>
      </c>
      <c r="CF240">
        <f ca="1">ROUND((Table11[[#This Row],[XP]]*Table11[[#This Row],[entity_spawned (AVG)]])*(Table11[[#This Row],[activating_chance]]/100),0)</f>
        <v>75</v>
      </c>
      <c r="CG240" s="73" t="s">
        <v>343</v>
      </c>
      <c r="CQ240" t="s">
        <v>256</v>
      </c>
      <c r="CR240">
        <v>1</v>
      </c>
      <c r="CS240" s="76">
        <v>150</v>
      </c>
      <c r="CT240" s="76">
        <v>100</v>
      </c>
      <c r="CU240">
        <f ca="1">INDIRECT(ADDRESS(11+(MATCH(RIGHT(Table13[[#This Row],[spawner_sku]],LEN(Table13[[#This Row],[spawner_sku]])-FIND("/",Table13[[#This Row],[spawner_sku]])),Table1[Entity Prefab],0)),10,1,1,"Entities"))</f>
        <v>25</v>
      </c>
      <c r="CV240">
        <f ca="1">ROUND((Table13[[#This Row],[XP]]*Table13[[#This Row],[entity_spawned (AVG)]])*(Table13[[#This Row],[activating_chance]]/100),0)</f>
        <v>25</v>
      </c>
      <c r="CW240" s="73" t="s">
        <v>343</v>
      </c>
      <c r="CY240" t="s">
        <v>446</v>
      </c>
      <c r="CZ240">
        <v>1</v>
      </c>
      <c r="DA240" s="76">
        <v>200</v>
      </c>
      <c r="DB240" s="76">
        <v>100</v>
      </c>
      <c r="DC240">
        <f ca="1">INDIRECT(ADDRESS(11+(MATCH(RIGHT(Table14[[#This Row],[spawner_sku]],LEN(Table14[[#This Row],[spawner_sku]])-FIND("/",Table14[[#This Row],[spawner_sku]])),Table1[Entity Prefab],0)),10,1,1,"Entities"))</f>
        <v>25</v>
      </c>
      <c r="DD240">
        <f ca="1">ROUND((Table14[[#This Row],[XP]]*Table14[[#This Row],[entity_spawned (AVG)]])*(Table14[[#This Row],[activating_chance]]/100),0)</f>
        <v>25</v>
      </c>
      <c r="DE240" s="73" t="s">
        <v>344</v>
      </c>
      <c r="DG240" t="s">
        <v>610</v>
      </c>
      <c r="DH240">
        <v>1</v>
      </c>
      <c r="DI240" s="76">
        <v>170</v>
      </c>
      <c r="DJ240" s="76">
        <v>10</v>
      </c>
      <c r="DK240" s="115">
        <f ca="1">INDIRECT(ADDRESS(11+(MATCH(RIGHT(Table18[[#This Row],[spawner_sku]],LEN(Table18[[#This Row],[spawner_sku]])-FIND("/",Table18[[#This Row],[spawner_sku]])),Table1[Entity Prefab],0)),10,1,1,"Entities"))</f>
        <v>50</v>
      </c>
      <c r="DL240" s="115">
        <f ca="1">ROUND((Table18[[#This Row],[XP]]*Table18[[#This Row],[entity_spawned (AVG)]])*(Table18[[#This Row],[activating_chance]]/100),0)</f>
        <v>5</v>
      </c>
      <c r="DM240" t="s">
        <v>344</v>
      </c>
      <c r="DO240" t="s">
        <v>610</v>
      </c>
      <c r="DP240">
        <v>1</v>
      </c>
      <c r="DQ240" s="76">
        <v>280</v>
      </c>
      <c r="DR240" s="76">
        <v>80</v>
      </c>
      <c r="DS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40">
        <f ca="1">ROUND((Table1820[[#This Row],[XP]]*Table1820[[#This Row],[entity_spawned (AVG)]])*(Table1820[[#This Row],[activating_chance]]/100),0)</f>
        <v>40</v>
      </c>
      <c r="DU240" t="s">
        <v>344</v>
      </c>
    </row>
    <row r="241" spans="2:125" x14ac:dyDescent="0.25">
      <c r="B241" s="74" t="s">
        <v>336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6">
        <v>1</v>
      </c>
      <c r="J241" s="76">
        <v>1</v>
      </c>
      <c r="K241" s="73" t="b">
        <v>0</v>
      </c>
      <c r="AI241" t="s">
        <v>389</v>
      </c>
      <c r="AJ241">
        <v>1</v>
      </c>
      <c r="AK241">
        <v>220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75</v>
      </c>
      <c r="AN241" s="76">
        <f ca="1">ROUND((Table2[[#This Row],[XP]]*Table2[[#This Row],[entity_spawned (AVG)]])*(Table2[[#This Row],[activating_chance]]/100),0)</f>
        <v>75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234</v>
      </c>
      <c r="BQ241">
        <v>1</v>
      </c>
      <c r="BR241">
        <v>300</v>
      </c>
      <c r="BS241">
        <v>100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41" s="76">
        <f ca="1">ROUND((Table61011[[#This Row],[XP]]*Table61011[[#This Row],[entity_spawned (AVG)]])*(Table61011[[#This Row],[activating_chance]]/100),0)</f>
        <v>195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3">
        <v>1</v>
      </c>
      <c r="BX241" s="73">
        <v>1</v>
      </c>
      <c r="BY241" s="73" t="b">
        <v>0</v>
      </c>
      <c r="CA241" t="s">
        <v>229</v>
      </c>
      <c r="CB241">
        <v>3</v>
      </c>
      <c r="CC241" s="76">
        <v>180</v>
      </c>
      <c r="CD241">
        <v>100</v>
      </c>
      <c r="CE241">
        <f ca="1">INDIRECT(ADDRESS(11+(MATCH(RIGHT(Table11[[#This Row],[spawner_sku]],LEN(Table11[[#This Row],[spawner_sku]])-FIND("/",Table11[[#This Row],[spawner_sku]])),Table1[Entity Prefab],0)),10,1,1,"Entities"))</f>
        <v>25</v>
      </c>
      <c r="CF241">
        <f ca="1">ROUND((Table11[[#This Row],[XP]]*Table11[[#This Row],[entity_spawned (AVG)]])*(Table11[[#This Row],[activating_chance]]/100),0)</f>
        <v>75</v>
      </c>
      <c r="CG241" s="73" t="s">
        <v>343</v>
      </c>
      <c r="CQ241" t="s">
        <v>256</v>
      </c>
      <c r="CR241">
        <v>1</v>
      </c>
      <c r="CS241" s="76">
        <v>150</v>
      </c>
      <c r="CT241" s="76">
        <v>80</v>
      </c>
      <c r="CU241">
        <f ca="1">INDIRECT(ADDRESS(11+(MATCH(RIGHT(Table13[[#This Row],[spawner_sku]],LEN(Table13[[#This Row],[spawner_sku]])-FIND("/",Table13[[#This Row],[spawner_sku]])),Table1[Entity Prefab],0)),10,1,1,"Entities"))</f>
        <v>25</v>
      </c>
      <c r="CV241">
        <f ca="1">ROUND((Table13[[#This Row],[XP]]*Table13[[#This Row],[entity_spawned (AVG)]])*(Table13[[#This Row],[activating_chance]]/100),0)</f>
        <v>20</v>
      </c>
      <c r="CW241" s="73" t="s">
        <v>343</v>
      </c>
      <c r="CY241" t="s">
        <v>446</v>
      </c>
      <c r="CZ241">
        <v>1</v>
      </c>
      <c r="DA241" s="76">
        <v>200</v>
      </c>
      <c r="DB241" s="76">
        <v>100</v>
      </c>
      <c r="DC241">
        <f ca="1">INDIRECT(ADDRESS(11+(MATCH(RIGHT(Table14[[#This Row],[spawner_sku]],LEN(Table14[[#This Row],[spawner_sku]])-FIND("/",Table14[[#This Row],[spawner_sku]])),Table1[Entity Prefab],0)),10,1,1,"Entities"))</f>
        <v>25</v>
      </c>
      <c r="DD241">
        <f ca="1">ROUND((Table14[[#This Row],[XP]]*Table14[[#This Row],[entity_spawned (AVG)]])*(Table14[[#This Row],[activating_chance]]/100),0)</f>
        <v>25</v>
      </c>
      <c r="DE241" s="73" t="s">
        <v>344</v>
      </c>
      <c r="DG241" t="s">
        <v>610</v>
      </c>
      <c r="DH241">
        <v>1</v>
      </c>
      <c r="DI241" s="76">
        <v>170</v>
      </c>
      <c r="DJ241" s="76">
        <v>100</v>
      </c>
      <c r="DK241" s="115">
        <f ca="1">INDIRECT(ADDRESS(11+(MATCH(RIGHT(Table18[[#This Row],[spawner_sku]],LEN(Table18[[#This Row],[spawner_sku]])-FIND("/",Table18[[#This Row],[spawner_sku]])),Table1[Entity Prefab],0)),10,1,1,"Entities"))</f>
        <v>50</v>
      </c>
      <c r="DL241" s="115">
        <f ca="1">ROUND((Table18[[#This Row],[XP]]*Table18[[#This Row],[entity_spawned (AVG)]])*(Table18[[#This Row],[activating_chance]]/100),0)</f>
        <v>50</v>
      </c>
      <c r="DM241" t="s">
        <v>344</v>
      </c>
      <c r="DO241" t="s">
        <v>611</v>
      </c>
      <c r="DP241">
        <v>1</v>
      </c>
      <c r="DQ241" s="76">
        <v>160</v>
      </c>
      <c r="DR241" s="76">
        <v>30</v>
      </c>
      <c r="DS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41">
        <f ca="1">ROUND((Table1820[[#This Row],[XP]]*Table1820[[#This Row],[entity_spawned (AVG)]])*(Table1820[[#This Row],[activating_chance]]/100),0)</f>
        <v>15</v>
      </c>
      <c r="DU241" t="s">
        <v>343</v>
      </c>
    </row>
    <row r="242" spans="2:125" x14ac:dyDescent="0.25">
      <c r="B242" s="74" t="s">
        <v>336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6">
        <v>1</v>
      </c>
      <c r="J242" s="76">
        <v>1</v>
      </c>
      <c r="K242" s="73" t="b">
        <v>0</v>
      </c>
      <c r="AI242" t="s">
        <v>389</v>
      </c>
      <c r="AJ242">
        <v>1</v>
      </c>
      <c r="AK242">
        <v>220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75</v>
      </c>
      <c r="AN242" s="76">
        <f ca="1">ROUND((Table2[[#This Row],[XP]]*Table2[[#This Row],[entity_spawned (AVG)]])*(Table2[[#This Row],[activating_chance]]/100),0)</f>
        <v>75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396</v>
      </c>
      <c r="BQ242">
        <v>3</v>
      </c>
      <c r="BR242">
        <v>200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6">
        <f ca="1">ROUND((Table61011[[#This Row],[XP]]*Table61011[[#This Row],[entity_spawned (AVG)]])*(Table61011[[#This Row],[activating_chance]]/100),0)</f>
        <v>150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2" s="73">
        <v>2</v>
      </c>
      <c r="BX242" s="73">
        <v>4</v>
      </c>
      <c r="BY242" s="73" t="b">
        <v>0</v>
      </c>
      <c r="CA242" t="s">
        <v>229</v>
      </c>
      <c r="CB242">
        <v>3</v>
      </c>
      <c r="CC242" s="76">
        <v>180</v>
      </c>
      <c r="CD242">
        <v>100</v>
      </c>
      <c r="CE242">
        <f ca="1">INDIRECT(ADDRESS(11+(MATCH(RIGHT(Table11[[#This Row],[spawner_sku]],LEN(Table11[[#This Row],[spawner_sku]])-FIND("/",Table11[[#This Row],[spawner_sku]])),Table1[Entity Prefab],0)),10,1,1,"Entities"))</f>
        <v>25</v>
      </c>
      <c r="CF242">
        <f ca="1">ROUND((Table11[[#This Row],[XP]]*Table11[[#This Row],[entity_spawned (AVG)]])*(Table11[[#This Row],[activating_chance]]/100),0)</f>
        <v>75</v>
      </c>
      <c r="CG242" s="73" t="s">
        <v>343</v>
      </c>
      <c r="CQ242" t="s">
        <v>256</v>
      </c>
      <c r="CR242">
        <v>1</v>
      </c>
      <c r="CS242" s="76">
        <v>150</v>
      </c>
      <c r="CT242" s="76">
        <v>80</v>
      </c>
      <c r="CU242">
        <f ca="1">INDIRECT(ADDRESS(11+(MATCH(RIGHT(Table13[[#This Row],[spawner_sku]],LEN(Table13[[#This Row],[spawner_sku]])-FIND("/",Table13[[#This Row],[spawner_sku]])),Table1[Entity Prefab],0)),10,1,1,"Entities"))</f>
        <v>25</v>
      </c>
      <c r="CV242">
        <f ca="1">ROUND((Table13[[#This Row],[XP]]*Table13[[#This Row],[entity_spawned (AVG)]])*(Table13[[#This Row],[activating_chance]]/100),0)</f>
        <v>20</v>
      </c>
      <c r="CW242" s="73" t="s">
        <v>343</v>
      </c>
      <c r="CY242" t="s">
        <v>446</v>
      </c>
      <c r="CZ242">
        <v>1</v>
      </c>
      <c r="DA242" s="76">
        <v>200</v>
      </c>
      <c r="DB242" s="76">
        <v>100</v>
      </c>
      <c r="DC242">
        <f ca="1">INDIRECT(ADDRESS(11+(MATCH(RIGHT(Table14[[#This Row],[spawner_sku]],LEN(Table14[[#This Row],[spawner_sku]])-FIND("/",Table14[[#This Row],[spawner_sku]])),Table1[Entity Prefab],0)),10,1,1,"Entities"))</f>
        <v>25</v>
      </c>
      <c r="DD242">
        <f ca="1">ROUND((Table14[[#This Row],[XP]]*Table14[[#This Row],[entity_spawned (AVG)]])*(Table14[[#This Row],[activating_chance]]/100),0)</f>
        <v>25</v>
      </c>
      <c r="DE242" s="73" t="s">
        <v>344</v>
      </c>
      <c r="DG242" t="s">
        <v>610</v>
      </c>
      <c r="DH242">
        <v>1</v>
      </c>
      <c r="DI242" s="76">
        <v>160</v>
      </c>
      <c r="DJ242" s="76">
        <v>100</v>
      </c>
      <c r="DK242" s="115">
        <f ca="1">INDIRECT(ADDRESS(11+(MATCH(RIGHT(Table18[[#This Row],[spawner_sku]],LEN(Table18[[#This Row],[spawner_sku]])-FIND("/",Table18[[#This Row],[spawner_sku]])),Table1[Entity Prefab],0)),10,1,1,"Entities"))</f>
        <v>50</v>
      </c>
      <c r="DL242" s="115">
        <f ca="1">ROUND((Table18[[#This Row],[XP]]*Table18[[#This Row],[entity_spawned (AVG)]])*(Table18[[#This Row],[activating_chance]]/100),0)</f>
        <v>50</v>
      </c>
      <c r="DM242" t="s">
        <v>344</v>
      </c>
      <c r="DO242" t="s">
        <v>611</v>
      </c>
      <c r="DP242">
        <v>1</v>
      </c>
      <c r="DQ242" s="76">
        <v>160</v>
      </c>
      <c r="DR242" s="76">
        <v>100</v>
      </c>
      <c r="DS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42">
        <f ca="1">ROUND((Table1820[[#This Row],[XP]]*Table1820[[#This Row],[entity_spawned (AVG)]])*(Table1820[[#This Row],[activating_chance]]/100),0)</f>
        <v>50</v>
      </c>
      <c r="DU242" t="s">
        <v>343</v>
      </c>
    </row>
    <row r="243" spans="2:125" x14ac:dyDescent="0.25">
      <c r="B243" s="74" t="s">
        <v>336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6">
        <v>1</v>
      </c>
      <c r="J243" s="76">
        <v>1</v>
      </c>
      <c r="K243" s="73" t="b">
        <v>0</v>
      </c>
      <c r="AI243" t="s">
        <v>389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237</v>
      </c>
      <c r="BQ243">
        <v>1</v>
      </c>
      <c r="BR243">
        <v>190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43" s="76">
        <f ca="1">ROUND((Table61011[[#This Row],[XP]]*Table61011[[#This Row],[entity_spawned (AVG)]])*(Table61011[[#This Row],[activating_chance]]/100),0)</f>
        <v>70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3">
        <v>1</v>
      </c>
      <c r="BX243" s="73">
        <v>1</v>
      </c>
      <c r="BY243" s="73" t="b">
        <v>0</v>
      </c>
      <c r="CA243" t="s">
        <v>229</v>
      </c>
      <c r="CB243">
        <v>7</v>
      </c>
      <c r="CC243" s="76">
        <v>180</v>
      </c>
      <c r="CD243">
        <v>100</v>
      </c>
      <c r="CE243">
        <f ca="1">INDIRECT(ADDRESS(11+(MATCH(RIGHT(Table11[[#This Row],[spawner_sku]],LEN(Table11[[#This Row],[spawner_sku]])-FIND("/",Table11[[#This Row],[spawner_sku]])),Table1[Entity Prefab],0)),10,1,1,"Entities"))</f>
        <v>25</v>
      </c>
      <c r="CF243">
        <f ca="1">ROUND((Table11[[#This Row],[XP]]*Table11[[#This Row],[entity_spawned (AVG)]])*(Table11[[#This Row],[activating_chance]]/100),0)</f>
        <v>175</v>
      </c>
      <c r="CG243" s="73" t="s">
        <v>343</v>
      </c>
      <c r="CQ243" t="s">
        <v>256</v>
      </c>
      <c r="CR243">
        <v>1</v>
      </c>
      <c r="CS243" s="76">
        <v>150</v>
      </c>
      <c r="CT243" s="76">
        <v>100</v>
      </c>
      <c r="CU243">
        <f ca="1">INDIRECT(ADDRESS(11+(MATCH(RIGHT(Table13[[#This Row],[spawner_sku]],LEN(Table13[[#This Row],[spawner_sku]])-FIND("/",Table13[[#This Row],[spawner_sku]])),Table1[Entity Prefab],0)),10,1,1,"Entities"))</f>
        <v>25</v>
      </c>
      <c r="CV243">
        <f ca="1">ROUND((Table13[[#This Row],[XP]]*Table13[[#This Row],[entity_spawned (AVG)]])*(Table13[[#This Row],[activating_chance]]/100),0)</f>
        <v>25</v>
      </c>
      <c r="CW243" s="73" t="s">
        <v>343</v>
      </c>
      <c r="CY243" t="s">
        <v>446</v>
      </c>
      <c r="CZ243">
        <v>1</v>
      </c>
      <c r="DA243" s="76">
        <v>200</v>
      </c>
      <c r="DB243" s="76">
        <v>100</v>
      </c>
      <c r="DC243">
        <f ca="1">INDIRECT(ADDRESS(11+(MATCH(RIGHT(Table14[[#This Row],[spawner_sku]],LEN(Table14[[#This Row],[spawner_sku]])-FIND("/",Table14[[#This Row],[spawner_sku]])),Table1[Entity Prefab],0)),10,1,1,"Entities"))</f>
        <v>25</v>
      </c>
      <c r="DD243">
        <f ca="1">ROUND((Table14[[#This Row],[XP]]*Table14[[#This Row],[entity_spawned (AVG)]])*(Table14[[#This Row],[activating_chance]]/100),0)</f>
        <v>25</v>
      </c>
      <c r="DE243" s="73" t="s">
        <v>344</v>
      </c>
      <c r="DG243" t="s">
        <v>611</v>
      </c>
      <c r="DH243">
        <v>1</v>
      </c>
      <c r="DI243" s="76">
        <v>160</v>
      </c>
      <c r="DJ243" s="76">
        <v>30</v>
      </c>
      <c r="DK243" s="115">
        <f ca="1">INDIRECT(ADDRESS(11+(MATCH(RIGHT(Table18[[#This Row],[spawner_sku]],LEN(Table18[[#This Row],[spawner_sku]])-FIND("/",Table18[[#This Row],[spawner_sku]])),Table1[Entity Prefab],0)),10,1,1,"Entities"))</f>
        <v>50</v>
      </c>
      <c r="DL243" s="115">
        <f ca="1">ROUND((Table18[[#This Row],[XP]]*Table18[[#This Row],[entity_spawned (AVG)]])*(Table18[[#This Row],[activating_chance]]/100),0)</f>
        <v>15</v>
      </c>
      <c r="DM243" t="s">
        <v>343</v>
      </c>
      <c r="DO243" t="s">
        <v>611</v>
      </c>
      <c r="DP243">
        <v>1</v>
      </c>
      <c r="DQ243" s="76">
        <v>200</v>
      </c>
      <c r="DR243" s="76">
        <v>100</v>
      </c>
      <c r="DS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43">
        <f ca="1">ROUND((Table1820[[#This Row],[XP]]*Table1820[[#This Row],[entity_spawned (AVG)]])*(Table1820[[#This Row],[activating_chance]]/100),0)</f>
        <v>50</v>
      </c>
      <c r="DU243" t="s">
        <v>343</v>
      </c>
    </row>
    <row r="244" spans="2:125" x14ac:dyDescent="0.25">
      <c r="B244" s="74" t="s">
        <v>336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6">
        <v>1</v>
      </c>
      <c r="J244" s="76">
        <v>1</v>
      </c>
      <c r="K244" s="73" t="b">
        <v>0</v>
      </c>
      <c r="AI244" t="s">
        <v>389</v>
      </c>
      <c r="AJ244">
        <v>1</v>
      </c>
      <c r="AK244">
        <v>150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237</v>
      </c>
      <c r="BQ244">
        <v>1</v>
      </c>
      <c r="BR244">
        <v>200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44" s="76">
        <f ca="1">ROUND((Table61011[[#This Row],[XP]]*Table61011[[#This Row],[entity_spawned (AVG)]])*(Table61011[[#This Row],[activating_chance]]/100),0)</f>
        <v>70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229</v>
      </c>
      <c r="CB244">
        <v>3</v>
      </c>
      <c r="CC244" s="76">
        <v>180</v>
      </c>
      <c r="CD244">
        <v>80</v>
      </c>
      <c r="CE244">
        <f ca="1">INDIRECT(ADDRESS(11+(MATCH(RIGHT(Table11[[#This Row],[spawner_sku]],LEN(Table11[[#This Row],[spawner_sku]])-FIND("/",Table11[[#This Row],[spawner_sku]])),Table1[Entity Prefab],0)),10,1,1,"Entities"))</f>
        <v>25</v>
      </c>
      <c r="CF244">
        <f ca="1">ROUND((Table11[[#This Row],[XP]]*Table11[[#This Row],[entity_spawned (AVG)]])*(Table11[[#This Row],[activating_chance]]/100),0)</f>
        <v>60</v>
      </c>
      <c r="CG244" s="73" t="s">
        <v>343</v>
      </c>
      <c r="CQ244" t="s">
        <v>256</v>
      </c>
      <c r="CR244">
        <v>1</v>
      </c>
      <c r="CS244" s="76">
        <v>150</v>
      </c>
      <c r="CT244" s="76">
        <v>100</v>
      </c>
      <c r="CU244">
        <f ca="1">INDIRECT(ADDRESS(11+(MATCH(RIGHT(Table13[[#This Row],[spawner_sku]],LEN(Table13[[#This Row],[spawner_sku]])-FIND("/",Table13[[#This Row],[spawner_sku]])),Table1[Entity Prefab],0)),10,1,1,"Entities"))</f>
        <v>25</v>
      </c>
      <c r="CV244">
        <f ca="1">ROUND((Table13[[#This Row],[XP]]*Table13[[#This Row],[entity_spawned (AVG)]])*(Table13[[#This Row],[activating_chance]]/100),0)</f>
        <v>25</v>
      </c>
      <c r="CW244" s="73" t="s">
        <v>343</v>
      </c>
      <c r="CY244" t="s">
        <v>446</v>
      </c>
      <c r="CZ244">
        <v>1</v>
      </c>
      <c r="DA244" s="76">
        <v>200</v>
      </c>
      <c r="DB244" s="76">
        <v>100</v>
      </c>
      <c r="DC244">
        <f ca="1">INDIRECT(ADDRESS(11+(MATCH(RIGHT(Table14[[#This Row],[spawner_sku]],LEN(Table14[[#This Row],[spawner_sku]])-FIND("/",Table14[[#This Row],[spawner_sku]])),Table1[Entity Prefab],0)),10,1,1,"Entities"))</f>
        <v>25</v>
      </c>
      <c r="DD244">
        <f ca="1">ROUND((Table14[[#This Row],[XP]]*Table14[[#This Row],[entity_spawned (AVG)]])*(Table14[[#This Row],[activating_chance]]/100),0)</f>
        <v>25</v>
      </c>
      <c r="DE244" s="73" t="s">
        <v>344</v>
      </c>
      <c r="DG244" t="s">
        <v>611</v>
      </c>
      <c r="DH244">
        <v>1</v>
      </c>
      <c r="DI244" s="76">
        <v>160</v>
      </c>
      <c r="DJ244" s="76">
        <v>30</v>
      </c>
      <c r="DK244" s="115">
        <f ca="1">INDIRECT(ADDRESS(11+(MATCH(RIGHT(Table18[[#This Row],[spawner_sku]],LEN(Table18[[#This Row],[spawner_sku]])-FIND("/",Table18[[#This Row],[spawner_sku]])),Table1[Entity Prefab],0)),10,1,1,"Entities"))</f>
        <v>50</v>
      </c>
      <c r="DL244" s="115">
        <f ca="1">ROUND((Table18[[#This Row],[XP]]*Table18[[#This Row],[entity_spawned (AVG)]])*(Table18[[#This Row],[activating_chance]]/100),0)</f>
        <v>15</v>
      </c>
      <c r="DM244" t="s">
        <v>343</v>
      </c>
      <c r="DO244" t="s">
        <v>611</v>
      </c>
      <c r="DP244">
        <v>1</v>
      </c>
      <c r="DQ244" s="76">
        <v>160</v>
      </c>
      <c r="DR244" s="76">
        <v>100</v>
      </c>
      <c r="DS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44">
        <f ca="1">ROUND((Table1820[[#This Row],[XP]]*Table1820[[#This Row],[entity_spawned (AVG)]])*(Table1820[[#This Row],[activating_chance]]/100),0)</f>
        <v>50</v>
      </c>
      <c r="DU244" t="s">
        <v>343</v>
      </c>
    </row>
    <row r="245" spans="2:125" x14ac:dyDescent="0.25">
      <c r="B245" s="74" t="s">
        <v>336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6">
        <v>1</v>
      </c>
      <c r="J245" s="76">
        <v>1</v>
      </c>
      <c r="K245" s="73" t="b">
        <v>0</v>
      </c>
      <c r="AI245" t="s">
        <v>389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387</v>
      </c>
      <c r="BQ245">
        <v>1</v>
      </c>
      <c r="BR245">
        <v>110</v>
      </c>
      <c r="BS245">
        <v>100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45" s="76">
        <f ca="1">ROUND((Table61011[[#This Row],[XP]]*Table61011[[#This Row],[entity_spawned (AVG)]])*(Table61011[[#This Row],[activating_chance]]/100),0)</f>
        <v>75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229</v>
      </c>
      <c r="CB245">
        <v>1</v>
      </c>
      <c r="CC245" s="76">
        <v>180</v>
      </c>
      <c r="CD245">
        <v>100</v>
      </c>
      <c r="CE245">
        <f ca="1">INDIRECT(ADDRESS(11+(MATCH(RIGHT(Table11[[#This Row],[spawner_sku]],LEN(Table11[[#This Row],[spawner_sku]])-FIND("/",Table11[[#This Row],[spawner_sku]])),Table1[Entity Prefab],0)),10,1,1,"Entities"))</f>
        <v>25</v>
      </c>
      <c r="CF245">
        <f ca="1">ROUND((Table11[[#This Row],[XP]]*Table11[[#This Row],[entity_spawned (AVG)]])*(Table11[[#This Row],[activating_chance]]/100),0)</f>
        <v>25</v>
      </c>
      <c r="CG245" s="73" t="s">
        <v>343</v>
      </c>
      <c r="CQ245" t="s">
        <v>256</v>
      </c>
      <c r="CR245">
        <v>1</v>
      </c>
      <c r="CS245" s="76">
        <v>150</v>
      </c>
      <c r="CT245" s="76">
        <v>100</v>
      </c>
      <c r="CU245">
        <f ca="1">INDIRECT(ADDRESS(11+(MATCH(RIGHT(Table13[[#This Row],[spawner_sku]],LEN(Table13[[#This Row],[spawner_sku]])-FIND("/",Table13[[#This Row],[spawner_sku]])),Table1[Entity Prefab],0)),10,1,1,"Entities"))</f>
        <v>25</v>
      </c>
      <c r="CV245">
        <f ca="1">ROUND((Table13[[#This Row],[XP]]*Table13[[#This Row],[entity_spawned (AVG)]])*(Table13[[#This Row],[activating_chance]]/100),0)</f>
        <v>25</v>
      </c>
      <c r="CW245" s="73" t="s">
        <v>343</v>
      </c>
      <c r="CY245" t="s">
        <v>446</v>
      </c>
      <c r="CZ245">
        <v>1</v>
      </c>
      <c r="DA245" s="76">
        <v>200</v>
      </c>
      <c r="DB245" s="76">
        <v>100</v>
      </c>
      <c r="DC245">
        <f ca="1">INDIRECT(ADDRESS(11+(MATCH(RIGHT(Table14[[#This Row],[spawner_sku]],LEN(Table14[[#This Row],[spawner_sku]])-FIND("/",Table14[[#This Row],[spawner_sku]])),Table1[Entity Prefab],0)),10,1,1,"Entities"))</f>
        <v>25</v>
      </c>
      <c r="DD245">
        <f ca="1">ROUND((Table14[[#This Row],[XP]]*Table14[[#This Row],[entity_spawned (AVG)]])*(Table14[[#This Row],[activating_chance]]/100),0)</f>
        <v>25</v>
      </c>
      <c r="DE245" s="73" t="s">
        <v>344</v>
      </c>
      <c r="DG245" t="s">
        <v>611</v>
      </c>
      <c r="DH245">
        <v>1</v>
      </c>
      <c r="DI245" s="76">
        <v>160</v>
      </c>
      <c r="DJ245" s="76">
        <v>100</v>
      </c>
      <c r="DK245" s="115">
        <f ca="1">INDIRECT(ADDRESS(11+(MATCH(RIGHT(Table18[[#This Row],[spawner_sku]],LEN(Table18[[#This Row],[spawner_sku]])-FIND("/",Table18[[#This Row],[spawner_sku]])),Table1[Entity Prefab],0)),10,1,1,"Entities"))</f>
        <v>50</v>
      </c>
      <c r="DL245" s="115">
        <f ca="1">ROUND((Table18[[#This Row],[XP]]*Table18[[#This Row],[entity_spawned (AVG)]])*(Table18[[#This Row],[activating_chance]]/100),0)</f>
        <v>50</v>
      </c>
      <c r="DM245" t="s">
        <v>343</v>
      </c>
      <c r="DO245" t="s">
        <v>611</v>
      </c>
      <c r="DP245">
        <v>1</v>
      </c>
      <c r="DQ245" s="76">
        <v>200</v>
      </c>
      <c r="DR245" s="76">
        <v>80</v>
      </c>
      <c r="DS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45">
        <f ca="1">ROUND((Table1820[[#This Row],[XP]]*Table1820[[#This Row],[entity_spawned (AVG)]])*(Table1820[[#This Row],[activating_chance]]/100),0)</f>
        <v>40</v>
      </c>
      <c r="DU245" t="s">
        <v>343</v>
      </c>
    </row>
    <row r="246" spans="2:125" x14ac:dyDescent="0.25">
      <c r="B246" s="74" t="s">
        <v>336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6">
        <v>1</v>
      </c>
      <c r="J246" s="76">
        <v>1</v>
      </c>
      <c r="K246" s="73" t="b">
        <v>0</v>
      </c>
      <c r="AI246" t="s">
        <v>389</v>
      </c>
      <c r="AJ246">
        <v>1</v>
      </c>
      <c r="AK246">
        <v>170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258</v>
      </c>
      <c r="BQ246">
        <v>1</v>
      </c>
      <c r="BR246">
        <v>240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6">
        <f ca="1">ROUND((Table61011[[#This Row],[XP]]*Table61011[[#This Row],[entity_spawned (AVG)]])*(Table61011[[#This Row],[activating_chance]]/100),0)</f>
        <v>50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6" s="73">
        <v>1</v>
      </c>
      <c r="BX246" s="73">
        <v>1</v>
      </c>
      <c r="BY246" s="73" t="b">
        <v>0</v>
      </c>
      <c r="CA246" t="s">
        <v>229</v>
      </c>
      <c r="CB246">
        <v>8</v>
      </c>
      <c r="CC246" s="76">
        <v>180</v>
      </c>
      <c r="CD246">
        <v>100</v>
      </c>
      <c r="CE246">
        <f ca="1">INDIRECT(ADDRESS(11+(MATCH(RIGHT(Table11[[#This Row],[spawner_sku]],LEN(Table11[[#This Row],[spawner_sku]])-FIND("/",Table11[[#This Row],[spawner_sku]])),Table1[Entity Prefab],0)),10,1,1,"Entities"))</f>
        <v>25</v>
      </c>
      <c r="CF246">
        <f ca="1">ROUND((Table11[[#This Row],[XP]]*Table11[[#This Row],[entity_spawned (AVG)]])*(Table11[[#This Row],[activating_chance]]/100),0)</f>
        <v>200</v>
      </c>
      <c r="CG246" s="73" t="s">
        <v>343</v>
      </c>
      <c r="CQ246" t="s">
        <v>256</v>
      </c>
      <c r="CR246">
        <v>1</v>
      </c>
      <c r="CS246" s="76">
        <v>150</v>
      </c>
      <c r="CT246" s="76">
        <v>100</v>
      </c>
      <c r="CU246">
        <f ca="1">INDIRECT(ADDRESS(11+(MATCH(RIGHT(Table13[[#This Row],[spawner_sku]],LEN(Table13[[#This Row],[spawner_sku]])-FIND("/",Table13[[#This Row],[spawner_sku]])),Table1[Entity Prefab],0)),10,1,1,"Entities"))</f>
        <v>25</v>
      </c>
      <c r="CV246">
        <f ca="1">ROUND((Table13[[#This Row],[XP]]*Table13[[#This Row],[entity_spawned (AVG)]])*(Table13[[#This Row],[activating_chance]]/100),0)</f>
        <v>25</v>
      </c>
      <c r="CW246" s="73" t="s">
        <v>343</v>
      </c>
      <c r="CY246" t="s">
        <v>446</v>
      </c>
      <c r="CZ246">
        <v>2</v>
      </c>
      <c r="DA246" s="76">
        <v>200</v>
      </c>
      <c r="DB246" s="76">
        <v>100</v>
      </c>
      <c r="DC246">
        <f ca="1">INDIRECT(ADDRESS(11+(MATCH(RIGHT(Table14[[#This Row],[spawner_sku]],LEN(Table14[[#This Row],[spawner_sku]])-FIND("/",Table14[[#This Row],[spawner_sku]])),Table1[Entity Prefab],0)),10,1,1,"Entities"))</f>
        <v>25</v>
      </c>
      <c r="DD246">
        <f ca="1">ROUND((Table14[[#This Row],[XP]]*Table14[[#This Row],[entity_spawned (AVG)]])*(Table14[[#This Row],[activating_chance]]/100),0)</f>
        <v>50</v>
      </c>
      <c r="DE246" s="73" t="s">
        <v>344</v>
      </c>
      <c r="DG246" t="s">
        <v>611</v>
      </c>
      <c r="DH246">
        <v>1</v>
      </c>
      <c r="DI246" s="76">
        <v>160</v>
      </c>
      <c r="DJ246" s="76">
        <v>100</v>
      </c>
      <c r="DK246" s="115">
        <f ca="1">INDIRECT(ADDRESS(11+(MATCH(RIGHT(Table18[[#This Row],[spawner_sku]],LEN(Table18[[#This Row],[spawner_sku]])-FIND("/",Table18[[#This Row],[spawner_sku]])),Table1[Entity Prefab],0)),10,1,1,"Entities"))</f>
        <v>50</v>
      </c>
      <c r="DL246" s="115">
        <f ca="1">ROUND((Table18[[#This Row],[XP]]*Table18[[#This Row],[entity_spawned (AVG)]])*(Table18[[#This Row],[activating_chance]]/100),0)</f>
        <v>50</v>
      </c>
      <c r="DM246" t="s">
        <v>343</v>
      </c>
      <c r="DO246" t="s">
        <v>611</v>
      </c>
      <c r="DP246">
        <v>1</v>
      </c>
      <c r="DQ246" s="76">
        <v>200</v>
      </c>
      <c r="DR246" s="76">
        <v>30</v>
      </c>
      <c r="DS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DT246">
        <f ca="1">ROUND((Table1820[[#This Row],[XP]]*Table1820[[#This Row],[entity_spawned (AVG)]])*(Table1820[[#This Row],[activating_chance]]/100),0)</f>
        <v>15</v>
      </c>
      <c r="DU246" t="s">
        <v>343</v>
      </c>
    </row>
    <row r="247" spans="2:125" x14ac:dyDescent="0.25">
      <c r="B247" s="74" t="s">
        <v>336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6">
        <v>1</v>
      </c>
      <c r="J247" s="76">
        <v>1</v>
      </c>
      <c r="K247" s="73" t="b">
        <v>0</v>
      </c>
      <c r="AI247" t="s">
        <v>389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337</v>
      </c>
      <c r="BQ247">
        <v>1</v>
      </c>
      <c r="BR247">
        <v>300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47" s="76">
        <f ca="1">ROUND((Table61011[[#This Row],[XP]]*Table61011[[#This Row],[entity_spawned (AVG)]])*(Table61011[[#This Row],[activating_chance]]/100),0)</f>
        <v>195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229</v>
      </c>
      <c r="CB247">
        <v>3</v>
      </c>
      <c r="CC247" s="76">
        <v>180</v>
      </c>
      <c r="CD247">
        <v>80</v>
      </c>
      <c r="CE247">
        <f ca="1">INDIRECT(ADDRESS(11+(MATCH(RIGHT(Table11[[#This Row],[spawner_sku]],LEN(Table11[[#This Row],[spawner_sku]])-FIND("/",Table11[[#This Row],[spawner_sku]])),Table1[Entity Prefab],0)),10,1,1,"Entities"))</f>
        <v>25</v>
      </c>
      <c r="CF247">
        <f ca="1">ROUND((Table11[[#This Row],[XP]]*Table11[[#This Row],[entity_spawned (AVG)]])*(Table11[[#This Row],[activating_chance]]/100),0)</f>
        <v>60</v>
      </c>
      <c r="CG247" s="73" t="s">
        <v>343</v>
      </c>
      <c r="CQ247" t="s">
        <v>256</v>
      </c>
      <c r="CR247">
        <v>1</v>
      </c>
      <c r="CS247" s="76">
        <v>150</v>
      </c>
      <c r="CT247" s="76">
        <v>100</v>
      </c>
      <c r="CU247">
        <f ca="1">INDIRECT(ADDRESS(11+(MATCH(RIGHT(Table13[[#This Row],[spawner_sku]],LEN(Table13[[#This Row],[spawner_sku]])-FIND("/",Table13[[#This Row],[spawner_sku]])),Table1[Entity Prefab],0)),10,1,1,"Entities"))</f>
        <v>25</v>
      </c>
      <c r="CV247">
        <f ca="1">ROUND((Table13[[#This Row],[XP]]*Table13[[#This Row],[entity_spawned (AVG)]])*(Table13[[#This Row],[activating_chance]]/100),0)</f>
        <v>25</v>
      </c>
      <c r="CW247" s="73" t="s">
        <v>343</v>
      </c>
      <c r="CY247" t="s">
        <v>446</v>
      </c>
      <c r="CZ247">
        <v>1</v>
      </c>
      <c r="DA247" s="76">
        <v>200</v>
      </c>
      <c r="DB247" s="76">
        <v>80</v>
      </c>
      <c r="DC247">
        <f ca="1">INDIRECT(ADDRESS(11+(MATCH(RIGHT(Table14[[#This Row],[spawner_sku]],LEN(Table14[[#This Row],[spawner_sku]])-FIND("/",Table14[[#This Row],[spawner_sku]])),Table1[Entity Prefab],0)),10,1,1,"Entities"))</f>
        <v>25</v>
      </c>
      <c r="DD247">
        <f ca="1">ROUND((Table14[[#This Row],[XP]]*Table14[[#This Row],[entity_spawned (AVG)]])*(Table14[[#This Row],[activating_chance]]/100),0)</f>
        <v>20</v>
      </c>
      <c r="DE247" s="73" t="s">
        <v>344</v>
      </c>
      <c r="DG247" t="s">
        <v>611</v>
      </c>
      <c r="DH247">
        <v>1</v>
      </c>
      <c r="DI247" s="76">
        <v>160</v>
      </c>
      <c r="DJ247" s="76">
        <v>100</v>
      </c>
      <c r="DK247" s="115">
        <f ca="1">INDIRECT(ADDRESS(11+(MATCH(RIGHT(Table18[[#This Row],[spawner_sku]],LEN(Table18[[#This Row],[spawner_sku]])-FIND("/",Table18[[#This Row],[spawner_sku]])),Table1[Entity Prefab],0)),10,1,1,"Entities"))</f>
        <v>50</v>
      </c>
      <c r="DL247" s="115">
        <f ca="1">ROUND((Table18[[#This Row],[XP]]*Table18[[#This Row],[entity_spawned (AVG)]])*(Table18[[#This Row],[activating_chance]]/100),0)</f>
        <v>50</v>
      </c>
      <c r="DM247" t="s">
        <v>343</v>
      </c>
      <c r="DO247" t="s">
        <v>397</v>
      </c>
      <c r="DP247">
        <v>1</v>
      </c>
      <c r="DQ247" s="76">
        <v>80</v>
      </c>
      <c r="DR247" s="76">
        <v>100</v>
      </c>
      <c r="DS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47">
        <f ca="1">ROUND((Table1820[[#This Row],[XP]]*Table1820[[#This Row],[entity_spawned (AVG)]])*(Table1820[[#This Row],[activating_chance]]/100),0)</f>
        <v>25</v>
      </c>
      <c r="DU247" t="s">
        <v>343</v>
      </c>
    </row>
    <row r="248" spans="2:125" x14ac:dyDescent="0.25">
      <c r="B248" s="74" t="s">
        <v>336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6">
        <v>1</v>
      </c>
      <c r="J248" s="76">
        <v>1</v>
      </c>
      <c r="K248" s="73" t="b">
        <v>0</v>
      </c>
      <c r="AI248" t="s">
        <v>389</v>
      </c>
      <c r="AJ248">
        <v>1</v>
      </c>
      <c r="AK248">
        <v>220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446</v>
      </c>
      <c r="BQ248">
        <v>1</v>
      </c>
      <c r="BR248">
        <v>200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8" s="76">
        <f ca="1">ROUND((Table61011[[#This Row],[XP]]*Table61011[[#This Row],[entity_spawned (AVG)]])*(Table61011[[#This Row],[activating_chance]]/100),0)</f>
        <v>25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229</v>
      </c>
      <c r="CB248">
        <v>3</v>
      </c>
      <c r="CC248" s="76">
        <v>180</v>
      </c>
      <c r="CD248">
        <v>100</v>
      </c>
      <c r="CE248">
        <f ca="1">INDIRECT(ADDRESS(11+(MATCH(RIGHT(Table11[[#This Row],[spawner_sku]],LEN(Table11[[#This Row],[spawner_sku]])-FIND("/",Table11[[#This Row],[spawner_sku]])),Table1[Entity Prefab],0)),10,1,1,"Entities"))</f>
        <v>25</v>
      </c>
      <c r="CF248">
        <f ca="1">ROUND((Table11[[#This Row],[XP]]*Table11[[#This Row],[entity_spawned (AVG)]])*(Table11[[#This Row],[activating_chance]]/100),0)</f>
        <v>75</v>
      </c>
      <c r="CG248" s="73" t="s">
        <v>343</v>
      </c>
      <c r="CQ248" t="s">
        <v>257</v>
      </c>
      <c r="CR248">
        <v>1</v>
      </c>
      <c r="CS248" s="76">
        <v>150</v>
      </c>
      <c r="CT248" s="76">
        <v>100</v>
      </c>
      <c r="CU248">
        <f ca="1">INDIRECT(ADDRESS(11+(MATCH(RIGHT(Table13[[#This Row],[spawner_sku]],LEN(Table13[[#This Row],[spawner_sku]])-FIND("/",Table13[[#This Row],[spawner_sku]])),Table1[Entity Prefab],0)),10,1,1,"Entities"))</f>
        <v>25</v>
      </c>
      <c r="CV248">
        <f ca="1">ROUND((Table13[[#This Row],[XP]]*Table13[[#This Row],[entity_spawned (AVG)]])*(Table13[[#This Row],[activating_chance]]/100),0)</f>
        <v>25</v>
      </c>
      <c r="CW248" s="73" t="s">
        <v>343</v>
      </c>
      <c r="CY248" t="s">
        <v>446</v>
      </c>
      <c r="CZ248">
        <v>2</v>
      </c>
      <c r="DA248" s="76">
        <v>200</v>
      </c>
      <c r="DB248" s="76">
        <v>100</v>
      </c>
      <c r="DC248">
        <f ca="1">INDIRECT(ADDRESS(11+(MATCH(RIGHT(Table14[[#This Row],[spawner_sku]],LEN(Table14[[#This Row],[spawner_sku]])-FIND("/",Table14[[#This Row],[spawner_sku]])),Table1[Entity Prefab],0)),10,1,1,"Entities"))</f>
        <v>25</v>
      </c>
      <c r="DD248">
        <f ca="1">ROUND((Table14[[#This Row],[XP]]*Table14[[#This Row],[entity_spawned (AVG)]])*(Table14[[#This Row],[activating_chance]]/100),0)</f>
        <v>50</v>
      </c>
      <c r="DE248" s="73" t="s">
        <v>344</v>
      </c>
      <c r="DG248" t="s">
        <v>611</v>
      </c>
      <c r="DH248">
        <v>1</v>
      </c>
      <c r="DI248" s="76">
        <v>160</v>
      </c>
      <c r="DJ248" s="76">
        <v>80</v>
      </c>
      <c r="DK248" s="115">
        <f ca="1">INDIRECT(ADDRESS(11+(MATCH(RIGHT(Table18[[#This Row],[spawner_sku]],LEN(Table18[[#This Row],[spawner_sku]])-FIND("/",Table18[[#This Row],[spawner_sku]])),Table1[Entity Prefab],0)),10,1,1,"Entities"))</f>
        <v>50</v>
      </c>
      <c r="DL248" s="115">
        <f ca="1">ROUND((Table18[[#This Row],[XP]]*Table18[[#This Row],[entity_spawned (AVG)]])*(Table18[[#This Row],[activating_chance]]/100),0)</f>
        <v>40</v>
      </c>
      <c r="DM248" t="s">
        <v>343</v>
      </c>
      <c r="DO248" t="s">
        <v>397</v>
      </c>
      <c r="DP248">
        <v>2</v>
      </c>
      <c r="DQ248" s="76">
        <v>120</v>
      </c>
      <c r="DR248" s="76">
        <v>100</v>
      </c>
      <c r="DS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48">
        <f ca="1">ROUND((Table1820[[#This Row],[XP]]*Table1820[[#This Row],[entity_spawned (AVG)]])*(Table1820[[#This Row],[activating_chance]]/100),0)</f>
        <v>50</v>
      </c>
      <c r="DU248" t="s">
        <v>343</v>
      </c>
    </row>
    <row r="249" spans="2:125" x14ac:dyDescent="0.25">
      <c r="B249" s="74" t="s">
        <v>336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6">
        <v>1</v>
      </c>
      <c r="J249" s="76">
        <v>1</v>
      </c>
      <c r="K249" s="73" t="b">
        <v>0</v>
      </c>
      <c r="AI249" t="s">
        <v>389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447</v>
      </c>
      <c r="BQ249">
        <v>1</v>
      </c>
      <c r="BR249">
        <v>210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229</v>
      </c>
      <c r="CB249">
        <v>1</v>
      </c>
      <c r="CC249" s="76">
        <v>180</v>
      </c>
      <c r="CD249">
        <v>100</v>
      </c>
      <c r="CE249">
        <f ca="1">INDIRECT(ADDRESS(11+(MATCH(RIGHT(Table11[[#This Row],[spawner_sku]],LEN(Table11[[#This Row],[spawner_sku]])-FIND("/",Table11[[#This Row],[spawner_sku]])),Table1[Entity Prefab],0)),10,1,1,"Entities"))</f>
        <v>25</v>
      </c>
      <c r="CF249">
        <f ca="1">ROUND((Table11[[#This Row],[XP]]*Table11[[#This Row],[entity_spawned (AVG)]])*(Table11[[#This Row],[activating_chance]]/100),0)</f>
        <v>25</v>
      </c>
      <c r="CG249" s="73" t="s">
        <v>343</v>
      </c>
      <c r="CQ249" t="s">
        <v>257</v>
      </c>
      <c r="CR249">
        <v>1</v>
      </c>
      <c r="CS249" s="76">
        <v>150</v>
      </c>
      <c r="CT249" s="76">
        <v>80</v>
      </c>
      <c r="CU249">
        <f ca="1">INDIRECT(ADDRESS(11+(MATCH(RIGHT(Table13[[#This Row],[spawner_sku]],LEN(Table13[[#This Row],[spawner_sku]])-FIND("/",Table13[[#This Row],[spawner_sku]])),Table1[Entity Prefab],0)),10,1,1,"Entities"))</f>
        <v>25</v>
      </c>
      <c r="CV249">
        <f ca="1">ROUND((Table13[[#This Row],[XP]]*Table13[[#This Row],[entity_spawned (AVG)]])*(Table13[[#This Row],[activating_chance]]/100),0)</f>
        <v>20</v>
      </c>
      <c r="CW249" s="73" t="s">
        <v>343</v>
      </c>
      <c r="CY249" t="s">
        <v>446</v>
      </c>
      <c r="CZ249">
        <v>1</v>
      </c>
      <c r="DA249" s="76">
        <v>200</v>
      </c>
      <c r="DB249" s="76">
        <v>80</v>
      </c>
      <c r="DC249">
        <f ca="1">INDIRECT(ADDRESS(11+(MATCH(RIGHT(Table14[[#This Row],[spawner_sku]],LEN(Table14[[#This Row],[spawner_sku]])-FIND("/",Table14[[#This Row],[spawner_sku]])),Table1[Entity Prefab],0)),10,1,1,"Entities"))</f>
        <v>25</v>
      </c>
      <c r="DD249">
        <f ca="1">ROUND((Table14[[#This Row],[XP]]*Table14[[#This Row],[entity_spawned (AVG)]])*(Table14[[#This Row],[activating_chance]]/100),0)</f>
        <v>20</v>
      </c>
      <c r="DE249" s="73" t="s">
        <v>344</v>
      </c>
      <c r="DG249" t="s">
        <v>611</v>
      </c>
      <c r="DH249">
        <v>1</v>
      </c>
      <c r="DI249" s="76">
        <v>160</v>
      </c>
      <c r="DJ249" s="76">
        <v>100</v>
      </c>
      <c r="DK249" s="115">
        <f ca="1">INDIRECT(ADDRESS(11+(MATCH(RIGHT(Table18[[#This Row],[spawner_sku]],LEN(Table18[[#This Row],[spawner_sku]])-FIND("/",Table18[[#This Row],[spawner_sku]])),Table1[Entity Prefab],0)),10,1,1,"Entities"))</f>
        <v>50</v>
      </c>
      <c r="DL249" s="115">
        <f ca="1">ROUND((Table18[[#This Row],[XP]]*Table18[[#This Row],[entity_spawned (AVG)]])*(Table18[[#This Row],[activating_chance]]/100),0)</f>
        <v>50</v>
      </c>
      <c r="DM249" t="s">
        <v>343</v>
      </c>
      <c r="DO249" t="s">
        <v>397</v>
      </c>
      <c r="DP249">
        <v>1</v>
      </c>
      <c r="DQ249" s="76">
        <v>70</v>
      </c>
      <c r="DR249" s="76">
        <v>10</v>
      </c>
      <c r="DS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49">
        <f ca="1">ROUND((Table1820[[#This Row],[XP]]*Table1820[[#This Row],[entity_spawned (AVG)]])*(Table1820[[#This Row],[activating_chance]]/100),0)</f>
        <v>3</v>
      </c>
      <c r="DU249" t="s">
        <v>343</v>
      </c>
    </row>
    <row r="250" spans="2:125" x14ac:dyDescent="0.25">
      <c r="B250" s="74" t="s">
        <v>336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6">
        <v>1</v>
      </c>
      <c r="J250" s="76">
        <v>1</v>
      </c>
      <c r="K250" s="73" t="b">
        <v>0</v>
      </c>
      <c r="AI250" t="s">
        <v>389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386</v>
      </c>
      <c r="BQ250">
        <v>1</v>
      </c>
      <c r="BR250">
        <v>200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50" s="76">
        <f ca="1">ROUND((Table61011[[#This Row],[XP]]*Table61011[[#This Row],[entity_spawned (AVG)]])*(Table61011[[#This Row],[activating_chance]]/100),0)</f>
        <v>75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0" s="73">
        <v>1</v>
      </c>
      <c r="BX250" s="73">
        <v>1</v>
      </c>
      <c r="BY250" s="73" t="b">
        <v>0</v>
      </c>
      <c r="CA250" t="s">
        <v>229</v>
      </c>
      <c r="CB250">
        <v>1</v>
      </c>
      <c r="CC250" s="76">
        <v>180</v>
      </c>
      <c r="CD250">
        <v>100</v>
      </c>
      <c r="CE250">
        <f ca="1">INDIRECT(ADDRESS(11+(MATCH(RIGHT(Table11[[#This Row],[spawner_sku]],LEN(Table11[[#This Row],[spawner_sku]])-FIND("/",Table11[[#This Row],[spawner_sku]])),Table1[Entity Prefab],0)),10,1,1,"Entities"))</f>
        <v>25</v>
      </c>
      <c r="CF250">
        <f ca="1">ROUND((Table11[[#This Row],[XP]]*Table11[[#This Row],[entity_spawned (AVG)]])*(Table11[[#This Row],[activating_chance]]/100),0)</f>
        <v>25</v>
      </c>
      <c r="CG250" s="73" t="s">
        <v>343</v>
      </c>
      <c r="CQ250" t="s">
        <v>257</v>
      </c>
      <c r="CR250">
        <v>1</v>
      </c>
      <c r="CS250" s="76">
        <v>150</v>
      </c>
      <c r="CT250" s="76">
        <v>100</v>
      </c>
      <c r="CU250">
        <f ca="1">INDIRECT(ADDRESS(11+(MATCH(RIGHT(Table13[[#This Row],[spawner_sku]],LEN(Table13[[#This Row],[spawner_sku]])-FIND("/",Table13[[#This Row],[spawner_sku]])),Table1[Entity Prefab],0)),10,1,1,"Entities"))</f>
        <v>25</v>
      </c>
      <c r="CV250">
        <f ca="1">ROUND((Table13[[#This Row],[XP]]*Table13[[#This Row],[entity_spawned (AVG)]])*(Table13[[#This Row],[activating_chance]]/100),0)</f>
        <v>25</v>
      </c>
      <c r="CW250" s="73" t="s">
        <v>343</v>
      </c>
      <c r="CY250" t="s">
        <v>446</v>
      </c>
      <c r="CZ250">
        <v>3</v>
      </c>
      <c r="DA250" s="76">
        <v>200</v>
      </c>
      <c r="DB250" s="76">
        <v>100</v>
      </c>
      <c r="DC250">
        <f ca="1">INDIRECT(ADDRESS(11+(MATCH(RIGHT(Table14[[#This Row],[spawner_sku]],LEN(Table14[[#This Row],[spawner_sku]])-FIND("/",Table14[[#This Row],[spawner_sku]])),Table1[Entity Prefab],0)),10,1,1,"Entities"))</f>
        <v>25</v>
      </c>
      <c r="DD250">
        <f ca="1">ROUND((Table14[[#This Row],[XP]]*Table14[[#This Row],[entity_spawned (AVG)]])*(Table14[[#This Row],[activating_chance]]/100),0)</f>
        <v>75</v>
      </c>
      <c r="DE250" s="73" t="s">
        <v>344</v>
      </c>
      <c r="DG250" t="s">
        <v>611</v>
      </c>
      <c r="DH250">
        <v>1</v>
      </c>
      <c r="DI250" s="76">
        <v>160</v>
      </c>
      <c r="DJ250" s="76">
        <v>80</v>
      </c>
      <c r="DK250" s="115">
        <f ca="1">INDIRECT(ADDRESS(11+(MATCH(RIGHT(Table18[[#This Row],[spawner_sku]],LEN(Table18[[#This Row],[spawner_sku]])-FIND("/",Table18[[#This Row],[spawner_sku]])),Table1[Entity Prefab],0)),10,1,1,"Entities"))</f>
        <v>50</v>
      </c>
      <c r="DL250" s="115">
        <f ca="1">ROUND((Table18[[#This Row],[XP]]*Table18[[#This Row],[entity_spawned (AVG)]])*(Table18[[#This Row],[activating_chance]]/100),0)</f>
        <v>40</v>
      </c>
      <c r="DM250" t="s">
        <v>343</v>
      </c>
      <c r="DO250" t="s">
        <v>397</v>
      </c>
      <c r="DP250">
        <v>1</v>
      </c>
      <c r="DQ250" s="76">
        <v>70</v>
      </c>
      <c r="DR250" s="76">
        <v>30</v>
      </c>
      <c r="DS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0">
        <f ca="1">ROUND((Table1820[[#This Row],[XP]]*Table1820[[#This Row],[entity_spawned (AVG)]])*(Table1820[[#This Row],[activating_chance]]/100),0)</f>
        <v>8</v>
      </c>
      <c r="DU250" t="s">
        <v>343</v>
      </c>
    </row>
    <row r="251" spans="2:125" x14ac:dyDescent="0.25">
      <c r="B251" s="74" t="s">
        <v>336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6">
        <v>1</v>
      </c>
      <c r="J251" s="76">
        <v>1</v>
      </c>
      <c r="K251" s="73" t="b">
        <v>0</v>
      </c>
      <c r="AI251" t="s">
        <v>389</v>
      </c>
      <c r="AJ251">
        <v>1</v>
      </c>
      <c r="AK251">
        <v>170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471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229</v>
      </c>
      <c r="CB251">
        <v>1</v>
      </c>
      <c r="CC251" s="76">
        <v>180</v>
      </c>
      <c r="CD251">
        <v>100</v>
      </c>
      <c r="CE251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25</v>
      </c>
      <c r="CG251" s="73" t="s">
        <v>343</v>
      </c>
      <c r="CQ251" t="s">
        <v>257</v>
      </c>
      <c r="CR251">
        <v>1</v>
      </c>
      <c r="CS251" s="76">
        <v>150</v>
      </c>
      <c r="CT251" s="76">
        <v>100</v>
      </c>
      <c r="CU251">
        <f ca="1">INDIRECT(ADDRESS(11+(MATCH(RIGHT(Table13[[#This Row],[spawner_sku]],LEN(Table13[[#This Row],[spawner_sku]])-FIND("/",Table13[[#This Row],[spawner_sku]])),Table1[Entity Prefab],0)),10,1,1,"Entities"))</f>
        <v>25</v>
      </c>
      <c r="CV251">
        <f ca="1">ROUND((Table13[[#This Row],[XP]]*Table13[[#This Row],[entity_spawned (AVG)]])*(Table13[[#This Row],[activating_chance]]/100),0)</f>
        <v>25</v>
      </c>
      <c r="CW251" s="73" t="s">
        <v>343</v>
      </c>
      <c r="CY251" t="s">
        <v>446</v>
      </c>
      <c r="CZ251">
        <v>3</v>
      </c>
      <c r="DA251" s="76">
        <v>200</v>
      </c>
      <c r="DB251" s="76">
        <v>100</v>
      </c>
      <c r="DC251">
        <f ca="1">INDIRECT(ADDRESS(11+(MATCH(RIGHT(Table14[[#This Row],[spawner_sku]],LEN(Table14[[#This Row],[spawner_sku]])-FIND("/",Table14[[#This Row],[spawner_sku]])),Table1[Entity Prefab],0)),10,1,1,"Entities"))</f>
        <v>25</v>
      </c>
      <c r="DD251">
        <f ca="1">ROUND((Table14[[#This Row],[XP]]*Table14[[#This Row],[entity_spawned (AVG)]])*(Table14[[#This Row],[activating_chance]]/100),0)</f>
        <v>75</v>
      </c>
      <c r="DE251" s="73" t="s">
        <v>344</v>
      </c>
      <c r="DG251" t="s">
        <v>611</v>
      </c>
      <c r="DH251">
        <v>1</v>
      </c>
      <c r="DI251" s="76">
        <v>160</v>
      </c>
      <c r="DJ251" s="76">
        <v>70</v>
      </c>
      <c r="DK251" s="115">
        <f ca="1">INDIRECT(ADDRESS(11+(MATCH(RIGHT(Table18[[#This Row],[spawner_sku]],LEN(Table18[[#This Row],[spawner_sku]])-FIND("/",Table18[[#This Row],[spawner_sku]])),Table1[Entity Prefab],0)),10,1,1,"Entities"))</f>
        <v>50</v>
      </c>
      <c r="DL251" s="115">
        <f ca="1">ROUND((Table18[[#This Row],[XP]]*Table18[[#This Row],[entity_spawned (AVG)]])*(Table18[[#This Row],[activating_chance]]/100),0)</f>
        <v>35</v>
      </c>
      <c r="DM251" t="s">
        <v>343</v>
      </c>
      <c r="DO251" t="s">
        <v>397</v>
      </c>
      <c r="DP251">
        <v>1</v>
      </c>
      <c r="DQ251" s="76">
        <v>80</v>
      </c>
      <c r="DR251" s="76">
        <v>30</v>
      </c>
      <c r="DS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1">
        <f ca="1">ROUND((Table1820[[#This Row],[XP]]*Table1820[[#This Row],[entity_spawned (AVG)]])*(Table1820[[#This Row],[activating_chance]]/100),0)</f>
        <v>8</v>
      </c>
      <c r="DU251" t="s">
        <v>343</v>
      </c>
    </row>
    <row r="252" spans="2:125" x14ac:dyDescent="0.25">
      <c r="B252" s="74" t="s">
        <v>336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6">
        <v>1</v>
      </c>
      <c r="J252" s="76">
        <v>1</v>
      </c>
      <c r="K252" s="73" t="b">
        <v>0</v>
      </c>
      <c r="AI252" t="s">
        <v>389</v>
      </c>
      <c r="AJ252">
        <v>1</v>
      </c>
      <c r="AK252">
        <v>220</v>
      </c>
      <c r="AL252">
        <v>60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45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246</v>
      </c>
      <c r="BQ252">
        <v>3</v>
      </c>
      <c r="BR252">
        <v>190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2" s="76">
        <f ca="1">ROUND((Table61011[[#This Row],[XP]]*Table61011[[#This Row],[entity_spawned (AVG)]])*(Table61011[[#This Row],[activating_chance]]/100),0)</f>
        <v>75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2" s="73">
        <v>3</v>
      </c>
      <c r="BX252" s="73">
        <v>4</v>
      </c>
      <c r="BY252" s="73" t="b">
        <v>0</v>
      </c>
      <c r="CA252" t="s">
        <v>229</v>
      </c>
      <c r="CB252">
        <v>1</v>
      </c>
      <c r="CC252" s="76">
        <v>180</v>
      </c>
      <c r="CD252">
        <v>80</v>
      </c>
      <c r="CE252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20</v>
      </c>
      <c r="CG252" s="73" t="s">
        <v>343</v>
      </c>
      <c r="CQ252" t="s">
        <v>257</v>
      </c>
      <c r="CR252">
        <v>1</v>
      </c>
      <c r="CS252" s="76">
        <v>150</v>
      </c>
      <c r="CT252" s="76">
        <v>30</v>
      </c>
      <c r="CU252">
        <f ca="1">INDIRECT(ADDRESS(11+(MATCH(RIGHT(Table13[[#This Row],[spawner_sku]],LEN(Table13[[#This Row],[spawner_sku]])-FIND("/",Table13[[#This Row],[spawner_sku]])),Table1[Entity Prefab],0)),10,1,1,"Entities"))</f>
        <v>25</v>
      </c>
      <c r="CV252">
        <f ca="1">ROUND((Table13[[#This Row],[XP]]*Table13[[#This Row],[entity_spawned (AVG)]])*(Table13[[#This Row],[activating_chance]]/100),0)</f>
        <v>8</v>
      </c>
      <c r="CW252" s="73" t="s">
        <v>343</v>
      </c>
      <c r="CY252" t="s">
        <v>446</v>
      </c>
      <c r="CZ252">
        <v>3</v>
      </c>
      <c r="DA252" s="76">
        <v>200</v>
      </c>
      <c r="DB252" s="76">
        <v>100</v>
      </c>
      <c r="DC252">
        <f ca="1">INDIRECT(ADDRESS(11+(MATCH(RIGHT(Table14[[#This Row],[spawner_sku]],LEN(Table14[[#This Row],[spawner_sku]])-FIND("/",Table14[[#This Row],[spawner_sku]])),Table1[Entity Prefab],0)),10,1,1,"Entities"))</f>
        <v>25</v>
      </c>
      <c r="DD252">
        <f ca="1">ROUND((Table14[[#This Row],[XP]]*Table14[[#This Row],[entity_spawned (AVG)]])*(Table14[[#This Row],[activating_chance]]/100),0)</f>
        <v>75</v>
      </c>
      <c r="DE252" s="73" t="s">
        <v>344</v>
      </c>
      <c r="DG252" t="s">
        <v>611</v>
      </c>
      <c r="DH252">
        <v>1</v>
      </c>
      <c r="DI252" s="76">
        <v>160</v>
      </c>
      <c r="DJ252" s="76">
        <v>100</v>
      </c>
      <c r="DK252" s="115">
        <f ca="1">INDIRECT(ADDRESS(11+(MATCH(RIGHT(Table18[[#This Row],[spawner_sku]],LEN(Table18[[#This Row],[spawner_sku]])-FIND("/",Table18[[#This Row],[spawner_sku]])),Table1[Entity Prefab],0)),10,1,1,"Entities"))</f>
        <v>50</v>
      </c>
      <c r="DL252" s="115">
        <f ca="1">ROUND((Table18[[#This Row],[XP]]*Table18[[#This Row],[entity_spawned (AVG)]])*(Table18[[#This Row],[activating_chance]]/100),0)</f>
        <v>50</v>
      </c>
      <c r="DM252" t="s">
        <v>343</v>
      </c>
      <c r="DO252" t="s">
        <v>397</v>
      </c>
      <c r="DP252">
        <v>1</v>
      </c>
      <c r="DQ252" s="76">
        <v>70</v>
      </c>
      <c r="DR252" s="76">
        <v>100</v>
      </c>
      <c r="DS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2">
        <f ca="1">ROUND((Table1820[[#This Row],[XP]]*Table1820[[#This Row],[entity_spawned (AVG)]])*(Table1820[[#This Row],[activating_chance]]/100),0)</f>
        <v>25</v>
      </c>
      <c r="DU252" t="s">
        <v>343</v>
      </c>
    </row>
    <row r="253" spans="2:125" x14ac:dyDescent="0.25">
      <c r="B253" s="74" t="s">
        <v>336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6">
        <v>1</v>
      </c>
      <c r="J253" s="76">
        <v>1</v>
      </c>
      <c r="K253" s="73" t="b">
        <v>0</v>
      </c>
      <c r="AI253" t="s">
        <v>389</v>
      </c>
      <c r="AJ253">
        <v>1</v>
      </c>
      <c r="AK253">
        <v>220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229</v>
      </c>
      <c r="BQ253">
        <v>1</v>
      </c>
      <c r="BR253">
        <v>120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3" s="76">
        <f ca="1">ROUND((Table61011[[#This Row],[XP]]*Table61011[[#This Row],[entity_spawned (AVG)]])*(Table61011[[#This Row],[activating_chance]]/100),0)</f>
        <v>25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3" s="73">
        <v>1</v>
      </c>
      <c r="BX253" s="73">
        <v>2</v>
      </c>
      <c r="BY253" s="73" t="b">
        <v>0</v>
      </c>
      <c r="CA253" t="s">
        <v>229</v>
      </c>
      <c r="CB253">
        <v>2</v>
      </c>
      <c r="CC253" s="76">
        <v>180</v>
      </c>
      <c r="CD253">
        <v>100</v>
      </c>
      <c r="CE253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50</v>
      </c>
      <c r="CG253" s="73" t="s">
        <v>343</v>
      </c>
      <c r="CQ253" t="s">
        <v>257</v>
      </c>
      <c r="CR253">
        <v>1</v>
      </c>
      <c r="CS253" s="76">
        <v>150</v>
      </c>
      <c r="CT253" s="76">
        <v>30</v>
      </c>
      <c r="CU253">
        <f ca="1">INDIRECT(ADDRESS(11+(MATCH(RIGHT(Table13[[#This Row],[spawner_sku]],LEN(Table13[[#This Row],[spawner_sku]])-FIND("/",Table13[[#This Row],[spawner_sku]])),Table1[Entity Prefab],0)),10,1,1,"Entities"))</f>
        <v>25</v>
      </c>
      <c r="CV253">
        <f ca="1">ROUND((Table13[[#This Row],[XP]]*Table13[[#This Row],[entity_spawned (AVG)]])*(Table13[[#This Row],[activating_chance]]/100),0)</f>
        <v>8</v>
      </c>
      <c r="CW253" s="73" t="s">
        <v>343</v>
      </c>
      <c r="CY253" t="s">
        <v>446</v>
      </c>
      <c r="CZ253">
        <v>1</v>
      </c>
      <c r="DA253" s="76">
        <v>200</v>
      </c>
      <c r="DB253" s="76">
        <v>100</v>
      </c>
      <c r="DC253">
        <f ca="1">INDIRECT(ADDRESS(11+(MATCH(RIGHT(Table14[[#This Row],[spawner_sku]],LEN(Table14[[#This Row],[spawner_sku]])-FIND("/",Table14[[#This Row],[spawner_sku]])),Table1[Entity Prefab],0)),10,1,1,"Entities"))</f>
        <v>25</v>
      </c>
      <c r="DD253">
        <f ca="1">ROUND((Table14[[#This Row],[XP]]*Table14[[#This Row],[entity_spawned (AVG)]])*(Table14[[#This Row],[activating_chance]]/100),0)</f>
        <v>25</v>
      </c>
      <c r="DE253" s="73" t="s">
        <v>344</v>
      </c>
      <c r="DG253" t="s">
        <v>611</v>
      </c>
      <c r="DH253">
        <v>1</v>
      </c>
      <c r="DI253" s="76">
        <v>160</v>
      </c>
      <c r="DJ253" s="76">
        <v>100</v>
      </c>
      <c r="DK253" s="115">
        <f ca="1">INDIRECT(ADDRESS(11+(MATCH(RIGHT(Table18[[#This Row],[spawner_sku]],LEN(Table18[[#This Row],[spawner_sku]])-FIND("/",Table18[[#This Row],[spawner_sku]])),Table1[Entity Prefab],0)),10,1,1,"Entities"))</f>
        <v>50</v>
      </c>
      <c r="DL253" s="115">
        <f ca="1">ROUND((Table18[[#This Row],[XP]]*Table18[[#This Row],[entity_spawned (AVG)]])*(Table18[[#This Row],[activating_chance]]/100),0)</f>
        <v>50</v>
      </c>
      <c r="DM253" t="s">
        <v>343</v>
      </c>
      <c r="DO253" t="s">
        <v>397</v>
      </c>
      <c r="DP253">
        <v>1</v>
      </c>
      <c r="DQ253" s="76">
        <v>80</v>
      </c>
      <c r="DR253" s="76">
        <v>10</v>
      </c>
      <c r="DS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3">
        <f ca="1">ROUND((Table1820[[#This Row],[XP]]*Table1820[[#This Row],[entity_spawned (AVG)]])*(Table1820[[#This Row],[activating_chance]]/100),0)</f>
        <v>3</v>
      </c>
      <c r="DU253" t="s">
        <v>343</v>
      </c>
    </row>
    <row r="254" spans="2:125" x14ac:dyDescent="0.25">
      <c r="B254" s="74" t="s">
        <v>336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6">
        <v>1</v>
      </c>
      <c r="J254" s="76">
        <v>1</v>
      </c>
      <c r="K254" s="73" t="b">
        <v>0</v>
      </c>
      <c r="AI254" t="s">
        <v>391</v>
      </c>
      <c r="AJ254">
        <v>1</v>
      </c>
      <c r="AK254">
        <v>130</v>
      </c>
      <c r="AL254">
        <v>100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75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246</v>
      </c>
      <c r="BQ254">
        <v>2</v>
      </c>
      <c r="BR254">
        <v>200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4" s="76">
        <f ca="1">ROUND((Table61011[[#This Row],[XP]]*Table61011[[#This Row],[entity_spawned (AVG)]])*(Table61011[[#This Row],[activating_chance]]/100),0)</f>
        <v>50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4" s="73">
        <v>2</v>
      </c>
      <c r="BX254" s="73">
        <v>2</v>
      </c>
      <c r="BY254" s="73" t="b">
        <v>0</v>
      </c>
      <c r="CA254" t="s">
        <v>229</v>
      </c>
      <c r="CB254">
        <v>1</v>
      </c>
      <c r="CC254" s="76">
        <v>180</v>
      </c>
      <c r="CD254">
        <v>100</v>
      </c>
      <c r="CE254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3" t="s">
        <v>343</v>
      </c>
      <c r="CQ254" t="s">
        <v>257</v>
      </c>
      <c r="CR254">
        <v>1</v>
      </c>
      <c r="CS254" s="76">
        <v>150</v>
      </c>
      <c r="CT254" s="76">
        <v>100</v>
      </c>
      <c r="CU254">
        <f ca="1">INDIRECT(ADDRESS(11+(MATCH(RIGHT(Table13[[#This Row],[spawner_sku]],LEN(Table13[[#This Row],[spawner_sku]])-FIND("/",Table13[[#This Row],[spawner_sku]])),Table1[Entity Prefab],0)),10,1,1,"Entities"))</f>
        <v>25</v>
      </c>
      <c r="CV254">
        <f ca="1">ROUND((Table13[[#This Row],[XP]]*Table13[[#This Row],[entity_spawned (AVG)]])*(Table13[[#This Row],[activating_chance]]/100),0)</f>
        <v>25</v>
      </c>
      <c r="CW254" s="73" t="s">
        <v>343</v>
      </c>
      <c r="CY254" t="s">
        <v>446</v>
      </c>
      <c r="CZ254">
        <v>1</v>
      </c>
      <c r="DA254" s="76">
        <v>200</v>
      </c>
      <c r="DB254" s="76">
        <v>30</v>
      </c>
      <c r="DC254">
        <f ca="1">INDIRECT(ADDRESS(11+(MATCH(RIGHT(Table14[[#This Row],[spawner_sku]],LEN(Table14[[#This Row],[spawner_sku]])-FIND("/",Table14[[#This Row],[spawner_sku]])),Table1[Entity Prefab],0)),10,1,1,"Entities"))</f>
        <v>25</v>
      </c>
      <c r="DD254">
        <f ca="1">ROUND((Table14[[#This Row],[XP]]*Table14[[#This Row],[entity_spawned (AVG)]])*(Table14[[#This Row],[activating_chance]]/100),0)</f>
        <v>8</v>
      </c>
      <c r="DE254" s="73" t="s">
        <v>344</v>
      </c>
      <c r="DG254" t="s">
        <v>611</v>
      </c>
      <c r="DH254">
        <v>1</v>
      </c>
      <c r="DI254" s="76">
        <v>160</v>
      </c>
      <c r="DJ254" s="76">
        <v>30</v>
      </c>
      <c r="DK254" s="115">
        <f ca="1">INDIRECT(ADDRESS(11+(MATCH(RIGHT(Table18[[#This Row],[spawner_sku]],LEN(Table18[[#This Row],[spawner_sku]])-FIND("/",Table18[[#This Row],[spawner_sku]])),Table1[Entity Prefab],0)),10,1,1,"Entities"))</f>
        <v>50</v>
      </c>
      <c r="DL254" s="115">
        <f ca="1">ROUND((Table18[[#This Row],[XP]]*Table18[[#This Row],[entity_spawned (AVG)]])*(Table18[[#This Row],[activating_chance]]/100),0)</f>
        <v>15</v>
      </c>
      <c r="DM254" t="s">
        <v>343</v>
      </c>
      <c r="DO254" t="s">
        <v>397</v>
      </c>
      <c r="DP254">
        <v>1</v>
      </c>
      <c r="DQ254" s="76">
        <v>70</v>
      </c>
      <c r="DR254" s="76">
        <v>80</v>
      </c>
      <c r="DS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4">
        <f ca="1">ROUND((Table1820[[#This Row],[XP]]*Table1820[[#This Row],[entity_spawned (AVG)]])*(Table1820[[#This Row],[activating_chance]]/100),0)</f>
        <v>20</v>
      </c>
      <c r="DU254" t="s">
        <v>343</v>
      </c>
    </row>
    <row r="255" spans="2:125" x14ac:dyDescent="0.25">
      <c r="B255" s="74" t="s">
        <v>336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6">
        <v>1</v>
      </c>
      <c r="J255" s="76">
        <v>1</v>
      </c>
      <c r="K255" s="73" t="b">
        <v>0</v>
      </c>
      <c r="AI255" t="s">
        <v>391</v>
      </c>
      <c r="AJ255">
        <v>1</v>
      </c>
      <c r="AK255">
        <v>150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609</v>
      </c>
      <c r="BQ255">
        <v>1</v>
      </c>
      <c r="BR255">
        <v>300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55" s="76">
        <f ca="1">ROUND((Table61011[[#This Row],[XP]]*Table61011[[#This Row],[entity_spawned (AVG)]])*(Table61011[[#This Row],[activating_chance]]/100),0)</f>
        <v>50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229</v>
      </c>
      <c r="CB255">
        <v>2</v>
      </c>
      <c r="CC255" s="76">
        <v>180</v>
      </c>
      <c r="CD255">
        <v>100</v>
      </c>
      <c r="CE255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50</v>
      </c>
      <c r="CG255" s="73" t="s">
        <v>343</v>
      </c>
      <c r="CQ255" t="s">
        <v>257</v>
      </c>
      <c r="CR255">
        <v>1</v>
      </c>
      <c r="CS255" s="76">
        <v>150</v>
      </c>
      <c r="CT255" s="76">
        <v>100</v>
      </c>
      <c r="CU255">
        <f ca="1">INDIRECT(ADDRESS(11+(MATCH(RIGHT(Table13[[#This Row],[spawner_sku]],LEN(Table13[[#This Row],[spawner_sku]])-FIND("/",Table13[[#This Row],[spawner_sku]])),Table1[Entity Prefab],0)),10,1,1,"Entities"))</f>
        <v>25</v>
      </c>
      <c r="CV255">
        <f ca="1">ROUND((Table13[[#This Row],[XP]]*Table13[[#This Row],[entity_spawned (AVG)]])*(Table13[[#This Row],[activating_chance]]/100),0)</f>
        <v>25</v>
      </c>
      <c r="CW255" s="73" t="s">
        <v>343</v>
      </c>
      <c r="CY255" t="s">
        <v>446</v>
      </c>
      <c r="CZ255">
        <v>2</v>
      </c>
      <c r="DA255" s="76">
        <v>200</v>
      </c>
      <c r="DB255" s="76">
        <v>30</v>
      </c>
      <c r="DC255">
        <f ca="1">INDIRECT(ADDRESS(11+(MATCH(RIGHT(Table14[[#This Row],[spawner_sku]],LEN(Table14[[#This Row],[spawner_sku]])-FIND("/",Table14[[#This Row],[spawner_sku]])),Table1[Entity Prefab],0)),10,1,1,"Entities"))</f>
        <v>25</v>
      </c>
      <c r="DD255">
        <f ca="1">ROUND((Table14[[#This Row],[XP]]*Table14[[#This Row],[entity_spawned (AVG)]])*(Table14[[#This Row],[activating_chance]]/100),0)</f>
        <v>15</v>
      </c>
      <c r="DE255" s="73" t="s">
        <v>344</v>
      </c>
      <c r="DG255" t="s">
        <v>611</v>
      </c>
      <c r="DH255">
        <v>1</v>
      </c>
      <c r="DI255" s="76">
        <v>160</v>
      </c>
      <c r="DJ255" s="76">
        <v>100</v>
      </c>
      <c r="DK255" s="115">
        <f ca="1">INDIRECT(ADDRESS(11+(MATCH(RIGHT(Table18[[#This Row],[spawner_sku]],LEN(Table18[[#This Row],[spawner_sku]])-FIND("/",Table18[[#This Row],[spawner_sku]])),Table1[Entity Prefab],0)),10,1,1,"Entities"))</f>
        <v>50</v>
      </c>
      <c r="DL255" s="115">
        <f ca="1">ROUND((Table18[[#This Row],[XP]]*Table18[[#This Row],[entity_spawned (AVG)]])*(Table18[[#This Row],[activating_chance]]/100),0)</f>
        <v>50</v>
      </c>
      <c r="DM255" t="s">
        <v>343</v>
      </c>
      <c r="DO255" t="s">
        <v>452</v>
      </c>
      <c r="DP255">
        <v>1</v>
      </c>
      <c r="DQ255" s="76">
        <v>70</v>
      </c>
      <c r="DR255" s="76">
        <v>100</v>
      </c>
      <c r="DS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5">
        <f ca="1">ROUND((Table1820[[#This Row],[XP]]*Table1820[[#This Row],[entity_spawned (AVG)]])*(Table1820[[#This Row],[activating_chance]]/100),0)</f>
        <v>25</v>
      </c>
      <c r="DU255" t="s">
        <v>343</v>
      </c>
    </row>
    <row r="256" spans="2:125" x14ac:dyDescent="0.25">
      <c r="B256" s="74" t="s">
        <v>336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6">
        <v>1</v>
      </c>
      <c r="J256" s="76">
        <v>1</v>
      </c>
      <c r="K256" s="73" t="b">
        <v>0</v>
      </c>
      <c r="AI256" t="s">
        <v>391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246</v>
      </c>
      <c r="BQ256">
        <v>2</v>
      </c>
      <c r="BR256">
        <v>200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6" s="76">
        <f ca="1">ROUND((Table61011[[#This Row],[XP]]*Table61011[[#This Row],[entity_spawned (AVG)]])*(Table61011[[#This Row],[activating_chance]]/100),0)</f>
        <v>50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6" s="73">
        <v>1</v>
      </c>
      <c r="BX256" s="73">
        <v>3</v>
      </c>
      <c r="BY256" s="73" t="b">
        <v>0</v>
      </c>
      <c r="CA256" t="s">
        <v>229</v>
      </c>
      <c r="CB256">
        <v>3</v>
      </c>
      <c r="CC256" s="76">
        <v>180</v>
      </c>
      <c r="CD256">
        <v>100</v>
      </c>
      <c r="CE25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75</v>
      </c>
      <c r="CG256" s="73" t="s">
        <v>343</v>
      </c>
      <c r="CQ256" t="s">
        <v>257</v>
      </c>
      <c r="CR256">
        <v>1</v>
      </c>
      <c r="CS256" s="76">
        <v>150</v>
      </c>
      <c r="CT256" s="76">
        <v>100</v>
      </c>
      <c r="CU256">
        <f ca="1">INDIRECT(ADDRESS(11+(MATCH(RIGHT(Table13[[#This Row],[spawner_sku]],LEN(Table13[[#This Row],[spawner_sku]])-FIND("/",Table13[[#This Row],[spawner_sku]])),Table1[Entity Prefab],0)),10,1,1,"Entities"))</f>
        <v>25</v>
      </c>
      <c r="CV256">
        <f ca="1">ROUND((Table13[[#This Row],[XP]]*Table13[[#This Row],[entity_spawned (AVG)]])*(Table13[[#This Row],[activating_chance]]/100),0)</f>
        <v>25</v>
      </c>
      <c r="CW256" s="73" t="s">
        <v>343</v>
      </c>
      <c r="CY256" t="s">
        <v>446</v>
      </c>
      <c r="CZ256">
        <v>2</v>
      </c>
      <c r="DA256" s="76">
        <v>200</v>
      </c>
      <c r="DB256" s="76">
        <v>100</v>
      </c>
      <c r="DC256">
        <f ca="1">INDIRECT(ADDRESS(11+(MATCH(RIGHT(Table14[[#This Row],[spawner_sku]],LEN(Table14[[#This Row],[spawner_sku]])-FIND("/",Table14[[#This Row],[spawner_sku]])),Table1[Entity Prefab],0)),10,1,1,"Entities"))</f>
        <v>25</v>
      </c>
      <c r="DD256">
        <f ca="1">ROUND((Table14[[#This Row],[XP]]*Table14[[#This Row],[entity_spawned (AVG)]])*(Table14[[#This Row],[activating_chance]]/100),0)</f>
        <v>50</v>
      </c>
      <c r="DE256" s="73" t="s">
        <v>344</v>
      </c>
      <c r="DG256" t="s">
        <v>611</v>
      </c>
      <c r="DH256">
        <v>1</v>
      </c>
      <c r="DI256" s="76">
        <v>160</v>
      </c>
      <c r="DJ256" s="76">
        <v>80</v>
      </c>
      <c r="DK256" s="115">
        <f ca="1">INDIRECT(ADDRESS(11+(MATCH(RIGHT(Table18[[#This Row],[spawner_sku]],LEN(Table18[[#This Row],[spawner_sku]])-FIND("/",Table18[[#This Row],[spawner_sku]])),Table1[Entity Prefab],0)),10,1,1,"Entities"))</f>
        <v>50</v>
      </c>
      <c r="DL256" s="115">
        <f ca="1">ROUND((Table18[[#This Row],[XP]]*Table18[[#This Row],[entity_spawned (AVG)]])*(Table18[[#This Row],[activating_chance]]/100),0)</f>
        <v>40</v>
      </c>
      <c r="DM256" t="s">
        <v>343</v>
      </c>
      <c r="DO256" t="s">
        <v>452</v>
      </c>
      <c r="DP256">
        <v>1</v>
      </c>
      <c r="DQ256" s="76">
        <v>120</v>
      </c>
      <c r="DR256" s="76">
        <v>100</v>
      </c>
      <c r="DS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6">
        <f ca="1">ROUND((Table1820[[#This Row],[XP]]*Table1820[[#This Row],[entity_spawned (AVG)]])*(Table1820[[#This Row],[activating_chance]]/100),0)</f>
        <v>25</v>
      </c>
      <c r="DU256" t="s">
        <v>343</v>
      </c>
    </row>
    <row r="257" spans="2:125" x14ac:dyDescent="0.25">
      <c r="B257" s="74" t="s">
        <v>336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6">
        <v>1</v>
      </c>
      <c r="J257" s="76">
        <v>1</v>
      </c>
      <c r="K257" s="73" t="b">
        <v>0</v>
      </c>
      <c r="AI257" t="s">
        <v>391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237</v>
      </c>
      <c r="BQ257">
        <v>1</v>
      </c>
      <c r="BR257">
        <v>200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57" s="76">
        <f ca="1">ROUND((Table61011[[#This Row],[XP]]*Table61011[[#This Row],[entity_spawned (AVG)]])*(Table61011[[#This Row],[activating_chance]]/100),0)</f>
        <v>70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229</v>
      </c>
      <c r="CB257">
        <v>5</v>
      </c>
      <c r="CC257" s="76">
        <v>180</v>
      </c>
      <c r="CD257">
        <v>80</v>
      </c>
      <c r="CE257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100</v>
      </c>
      <c r="CG257" s="73" t="s">
        <v>343</v>
      </c>
      <c r="CQ257" t="s">
        <v>257</v>
      </c>
      <c r="CR257">
        <v>1</v>
      </c>
      <c r="CS257" s="76">
        <v>150</v>
      </c>
      <c r="CT257" s="76">
        <v>100</v>
      </c>
      <c r="CU257">
        <f ca="1">INDIRECT(ADDRESS(11+(MATCH(RIGHT(Table13[[#This Row],[spawner_sku]],LEN(Table13[[#This Row],[spawner_sku]])-FIND("/",Table13[[#This Row],[spawner_sku]])),Table1[Entity Prefab],0)),10,1,1,"Entities"))</f>
        <v>25</v>
      </c>
      <c r="CV257">
        <f ca="1">ROUND((Table13[[#This Row],[XP]]*Table13[[#This Row],[entity_spawned (AVG)]])*(Table13[[#This Row],[activating_chance]]/100),0)</f>
        <v>25</v>
      </c>
      <c r="CW257" s="73" t="s">
        <v>343</v>
      </c>
      <c r="CY257" t="s">
        <v>446</v>
      </c>
      <c r="CZ257">
        <v>2</v>
      </c>
      <c r="DA257" s="76">
        <v>200</v>
      </c>
      <c r="DB257" s="76">
        <v>30</v>
      </c>
      <c r="DC257">
        <f ca="1">INDIRECT(ADDRESS(11+(MATCH(RIGHT(Table14[[#This Row],[spawner_sku]],LEN(Table14[[#This Row],[spawner_sku]])-FIND("/",Table14[[#This Row],[spawner_sku]])),Table1[Entity Prefab],0)),10,1,1,"Entities"))</f>
        <v>25</v>
      </c>
      <c r="DD257">
        <f ca="1">ROUND((Table14[[#This Row],[XP]]*Table14[[#This Row],[entity_spawned (AVG)]])*(Table14[[#This Row],[activating_chance]]/100),0)</f>
        <v>15</v>
      </c>
      <c r="DE257" s="73" t="s">
        <v>344</v>
      </c>
      <c r="DG257" t="s">
        <v>611</v>
      </c>
      <c r="DH257">
        <v>1</v>
      </c>
      <c r="DI257" s="76">
        <v>160</v>
      </c>
      <c r="DJ257" s="76">
        <v>100</v>
      </c>
      <c r="DK257" s="115">
        <f ca="1">INDIRECT(ADDRESS(11+(MATCH(RIGHT(Table18[[#This Row],[spawner_sku]],LEN(Table18[[#This Row],[spawner_sku]])-FIND("/",Table18[[#This Row],[spawner_sku]])),Table1[Entity Prefab],0)),10,1,1,"Entities"))</f>
        <v>50</v>
      </c>
      <c r="DL257" s="115">
        <f ca="1">ROUND((Table18[[#This Row],[XP]]*Table18[[#This Row],[entity_spawned (AVG)]])*(Table18[[#This Row],[activating_chance]]/100),0)</f>
        <v>50</v>
      </c>
      <c r="DM257" t="s">
        <v>343</v>
      </c>
      <c r="DO257" t="s">
        <v>452</v>
      </c>
      <c r="DP257">
        <v>1</v>
      </c>
      <c r="DQ257" s="76">
        <v>80</v>
      </c>
      <c r="DR257" s="76">
        <v>30</v>
      </c>
      <c r="DS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7">
        <f ca="1">ROUND((Table1820[[#This Row],[XP]]*Table1820[[#This Row],[entity_spawned (AVG)]])*(Table1820[[#This Row],[activating_chance]]/100),0)</f>
        <v>8</v>
      </c>
      <c r="DU257" t="s">
        <v>343</v>
      </c>
    </row>
    <row r="258" spans="2:125" x14ac:dyDescent="0.25">
      <c r="B258" s="74" t="s">
        <v>336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6">
        <v>1</v>
      </c>
      <c r="J258" s="76">
        <v>1</v>
      </c>
      <c r="K258" s="73" t="b">
        <v>0</v>
      </c>
      <c r="AI258" t="s">
        <v>391</v>
      </c>
      <c r="AJ258">
        <v>1</v>
      </c>
      <c r="AK258">
        <v>150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237</v>
      </c>
      <c r="BQ258">
        <v>1</v>
      </c>
      <c r="BR258">
        <v>220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58" s="76">
        <f ca="1">ROUND((Table61011[[#This Row],[XP]]*Table61011[[#This Row],[entity_spawned (AVG)]])*(Table61011[[#This Row],[activating_chance]]/100),0)</f>
        <v>70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229</v>
      </c>
      <c r="CB258">
        <v>2</v>
      </c>
      <c r="CC258" s="76">
        <v>180</v>
      </c>
      <c r="CD258">
        <v>100</v>
      </c>
      <c r="CE258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3" t="s">
        <v>343</v>
      </c>
      <c r="CQ258" t="s">
        <v>257</v>
      </c>
      <c r="CR258">
        <v>1</v>
      </c>
      <c r="CS258" s="76">
        <v>150</v>
      </c>
      <c r="CT258" s="76">
        <v>80</v>
      </c>
      <c r="CU258">
        <f ca="1">INDIRECT(ADDRESS(11+(MATCH(RIGHT(Table13[[#This Row],[spawner_sku]],LEN(Table13[[#This Row],[spawner_sku]])-FIND("/",Table13[[#This Row],[spawner_sku]])),Table1[Entity Prefab],0)),10,1,1,"Entities"))</f>
        <v>25</v>
      </c>
      <c r="CV258">
        <f ca="1">ROUND((Table13[[#This Row],[XP]]*Table13[[#This Row],[entity_spawned (AVG)]])*(Table13[[#This Row],[activating_chance]]/100),0)</f>
        <v>20</v>
      </c>
      <c r="CW258" s="73" t="s">
        <v>343</v>
      </c>
      <c r="CY258" t="s">
        <v>446</v>
      </c>
      <c r="CZ258">
        <v>1</v>
      </c>
      <c r="DA258" s="76">
        <v>200</v>
      </c>
      <c r="DB258" s="76">
        <v>100</v>
      </c>
      <c r="DC258">
        <f ca="1">INDIRECT(ADDRESS(11+(MATCH(RIGHT(Table14[[#This Row],[spawner_sku]],LEN(Table14[[#This Row],[spawner_sku]])-FIND("/",Table14[[#This Row],[spawner_sku]])),Table1[Entity Prefab],0)),10,1,1,"Entities"))</f>
        <v>25</v>
      </c>
      <c r="DD258">
        <f ca="1">ROUND((Table14[[#This Row],[XP]]*Table14[[#This Row],[entity_spawned (AVG)]])*(Table14[[#This Row],[activating_chance]]/100),0)</f>
        <v>25</v>
      </c>
      <c r="DE258" s="73" t="s">
        <v>344</v>
      </c>
      <c r="DG258" t="s">
        <v>611</v>
      </c>
      <c r="DH258">
        <v>1</v>
      </c>
      <c r="DI258" s="76">
        <v>160</v>
      </c>
      <c r="DJ258" s="76">
        <v>100</v>
      </c>
      <c r="DK258" s="115">
        <f ca="1">INDIRECT(ADDRESS(11+(MATCH(RIGHT(Table18[[#This Row],[spawner_sku]],LEN(Table18[[#This Row],[spawner_sku]])-FIND("/",Table18[[#This Row],[spawner_sku]])),Table1[Entity Prefab],0)),10,1,1,"Entities"))</f>
        <v>50</v>
      </c>
      <c r="DL258" s="115">
        <f ca="1">ROUND((Table18[[#This Row],[XP]]*Table18[[#This Row],[entity_spawned (AVG)]])*(Table18[[#This Row],[activating_chance]]/100),0)</f>
        <v>50</v>
      </c>
      <c r="DM258" t="s">
        <v>343</v>
      </c>
      <c r="DO258" t="s">
        <v>452</v>
      </c>
      <c r="DP258">
        <v>1</v>
      </c>
      <c r="DQ258" s="76">
        <v>80</v>
      </c>
      <c r="DR258" s="76">
        <v>80</v>
      </c>
      <c r="DS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8">
        <f ca="1">ROUND((Table1820[[#This Row],[XP]]*Table1820[[#This Row],[entity_spawned (AVG)]])*(Table1820[[#This Row],[activating_chance]]/100),0)</f>
        <v>20</v>
      </c>
      <c r="DU258" t="s">
        <v>343</v>
      </c>
    </row>
    <row r="259" spans="2:125" x14ac:dyDescent="0.25">
      <c r="B259" s="74" t="s">
        <v>234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6">
        <v>1</v>
      </c>
      <c r="J259" s="76">
        <v>1</v>
      </c>
      <c r="K259" s="73" t="b">
        <v>0</v>
      </c>
      <c r="AI259" t="s">
        <v>391</v>
      </c>
      <c r="AJ259">
        <v>1</v>
      </c>
      <c r="AK259">
        <v>140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456</v>
      </c>
      <c r="BQ259">
        <v>1</v>
      </c>
      <c r="BR259">
        <v>220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59" s="76">
        <f ca="1">ROUND((Table61011[[#This Row],[XP]]*Table61011[[#This Row],[entity_spawned (AVG)]])*(Table61011[[#This Row],[activating_chance]]/100),0)</f>
        <v>75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9" s="73">
        <v>1</v>
      </c>
      <c r="BX259" s="73">
        <v>1</v>
      </c>
      <c r="BY259" s="73" t="b">
        <v>0</v>
      </c>
      <c r="CA259" t="s">
        <v>229</v>
      </c>
      <c r="CB259">
        <v>4</v>
      </c>
      <c r="CC259" s="76">
        <v>180</v>
      </c>
      <c r="CD259">
        <v>100</v>
      </c>
      <c r="CE259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100</v>
      </c>
      <c r="CG259" s="73" t="s">
        <v>343</v>
      </c>
      <c r="CQ259" t="s">
        <v>257</v>
      </c>
      <c r="CR259">
        <v>1</v>
      </c>
      <c r="CS259" s="76">
        <v>150</v>
      </c>
      <c r="CT259" s="76">
        <v>80</v>
      </c>
      <c r="CU259">
        <f ca="1">INDIRECT(ADDRESS(11+(MATCH(RIGHT(Table13[[#This Row],[spawner_sku]],LEN(Table13[[#This Row],[spawner_sku]])-FIND("/",Table13[[#This Row],[spawner_sku]])),Table1[Entity Prefab],0)),10,1,1,"Entities"))</f>
        <v>25</v>
      </c>
      <c r="CV259">
        <f ca="1">ROUND((Table13[[#This Row],[XP]]*Table13[[#This Row],[entity_spawned (AVG)]])*(Table13[[#This Row],[activating_chance]]/100),0)</f>
        <v>20</v>
      </c>
      <c r="CW259" s="73" t="s">
        <v>343</v>
      </c>
      <c r="CY259" t="s">
        <v>446</v>
      </c>
      <c r="CZ259">
        <v>1</v>
      </c>
      <c r="DA259" s="76">
        <v>200</v>
      </c>
      <c r="DB259" s="76">
        <v>100</v>
      </c>
      <c r="DC259">
        <f ca="1">INDIRECT(ADDRESS(11+(MATCH(RIGHT(Table14[[#This Row],[spawner_sku]],LEN(Table14[[#This Row],[spawner_sku]])-FIND("/",Table14[[#This Row],[spawner_sku]])),Table1[Entity Prefab],0)),10,1,1,"Entities"))</f>
        <v>25</v>
      </c>
      <c r="DD259">
        <f ca="1">ROUND((Table14[[#This Row],[XP]]*Table14[[#This Row],[entity_spawned (AVG)]])*(Table14[[#This Row],[activating_chance]]/100),0)</f>
        <v>25</v>
      </c>
      <c r="DE259" s="73" t="s">
        <v>344</v>
      </c>
      <c r="DG259" t="s">
        <v>611</v>
      </c>
      <c r="DH259">
        <v>1</v>
      </c>
      <c r="DI259" s="76">
        <v>160</v>
      </c>
      <c r="DJ259" s="76">
        <v>100</v>
      </c>
      <c r="DK259" s="115">
        <f ca="1">INDIRECT(ADDRESS(11+(MATCH(RIGHT(Table18[[#This Row],[spawner_sku]],LEN(Table18[[#This Row],[spawner_sku]])-FIND("/",Table18[[#This Row],[spawner_sku]])),Table1[Entity Prefab],0)),10,1,1,"Entities"))</f>
        <v>50</v>
      </c>
      <c r="DL259" s="115">
        <f ca="1">ROUND((Table18[[#This Row],[XP]]*Table18[[#This Row],[entity_spawned (AVG)]])*(Table18[[#This Row],[activating_chance]]/100),0)</f>
        <v>50</v>
      </c>
      <c r="DM259" t="s">
        <v>343</v>
      </c>
      <c r="DO259" t="s">
        <v>451</v>
      </c>
      <c r="DP259">
        <v>1</v>
      </c>
      <c r="DQ259" s="76">
        <v>80</v>
      </c>
      <c r="DR259" s="76">
        <v>80</v>
      </c>
      <c r="DS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59">
        <f ca="1">ROUND((Table1820[[#This Row],[XP]]*Table1820[[#This Row],[entity_spawned (AVG)]])*(Table1820[[#This Row],[activating_chance]]/100),0)</f>
        <v>20</v>
      </c>
      <c r="DU259" t="s">
        <v>343</v>
      </c>
    </row>
    <row r="260" spans="2:125" x14ac:dyDescent="0.25">
      <c r="B260" s="74" t="s">
        <v>234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6">
        <v>1</v>
      </c>
      <c r="J260" s="76">
        <v>1</v>
      </c>
      <c r="K260" s="73" t="b">
        <v>0</v>
      </c>
      <c r="AI260" t="s">
        <v>391</v>
      </c>
      <c r="AJ260">
        <v>1</v>
      </c>
      <c r="AK260">
        <v>130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229</v>
      </c>
      <c r="BQ260">
        <v>1</v>
      </c>
      <c r="BR260">
        <v>110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0" s="76">
        <f ca="1">ROUND((Table61011[[#This Row],[XP]]*Table61011[[#This Row],[entity_spawned (AVG)]])*(Table61011[[#This Row],[activating_chance]]/100),0)</f>
        <v>25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0" s="73">
        <v>1</v>
      </c>
      <c r="BX260" s="73">
        <v>2</v>
      </c>
      <c r="BY260" s="73" t="b">
        <v>0</v>
      </c>
      <c r="CA260" t="s">
        <v>229</v>
      </c>
      <c r="CB260">
        <v>3</v>
      </c>
      <c r="CC260" s="76">
        <v>180</v>
      </c>
      <c r="CD260">
        <v>100</v>
      </c>
      <c r="CE260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75</v>
      </c>
      <c r="CG260" s="73" t="s">
        <v>343</v>
      </c>
      <c r="CQ260" t="s">
        <v>257</v>
      </c>
      <c r="CR260">
        <v>1</v>
      </c>
      <c r="CS260" s="76">
        <v>150</v>
      </c>
      <c r="CT260" s="76">
        <v>100</v>
      </c>
      <c r="CU260">
        <f ca="1">INDIRECT(ADDRESS(11+(MATCH(RIGHT(Table13[[#This Row],[spawner_sku]],LEN(Table13[[#This Row],[spawner_sku]])-FIND("/",Table13[[#This Row],[spawner_sku]])),Table1[Entity Prefab],0)),10,1,1,"Entities"))</f>
        <v>25</v>
      </c>
      <c r="CV260">
        <f ca="1">ROUND((Table13[[#This Row],[XP]]*Table13[[#This Row],[entity_spawned (AVG)]])*(Table13[[#This Row],[activating_chance]]/100),0)</f>
        <v>25</v>
      </c>
      <c r="CW260" s="73" t="s">
        <v>343</v>
      </c>
      <c r="CY260" t="s">
        <v>446</v>
      </c>
      <c r="CZ260">
        <v>1</v>
      </c>
      <c r="DA260" s="76">
        <v>200</v>
      </c>
      <c r="DB260" s="76">
        <v>100</v>
      </c>
      <c r="DC260">
        <f ca="1">INDIRECT(ADDRESS(11+(MATCH(RIGHT(Table14[[#This Row],[spawner_sku]],LEN(Table14[[#This Row],[spawner_sku]])-FIND("/",Table14[[#This Row],[spawner_sku]])),Table1[Entity Prefab],0)),10,1,1,"Entities"))</f>
        <v>25</v>
      </c>
      <c r="DD260">
        <f ca="1">ROUND((Table14[[#This Row],[XP]]*Table14[[#This Row],[entity_spawned (AVG)]])*(Table14[[#This Row],[activating_chance]]/100),0)</f>
        <v>25</v>
      </c>
      <c r="DE260" s="73" t="s">
        <v>344</v>
      </c>
      <c r="DG260" t="s">
        <v>611</v>
      </c>
      <c r="DH260">
        <v>1</v>
      </c>
      <c r="DI260" s="76">
        <v>160</v>
      </c>
      <c r="DJ260" s="76">
        <v>80</v>
      </c>
      <c r="DK260" s="115">
        <f ca="1">INDIRECT(ADDRESS(11+(MATCH(RIGHT(Table18[[#This Row],[spawner_sku]],LEN(Table18[[#This Row],[spawner_sku]])-FIND("/",Table18[[#This Row],[spawner_sku]])),Table1[Entity Prefab],0)),10,1,1,"Entities"))</f>
        <v>50</v>
      </c>
      <c r="DL260" s="115">
        <f ca="1">ROUND((Table18[[#This Row],[XP]]*Table18[[#This Row],[entity_spawned (AVG)]])*(Table18[[#This Row],[activating_chance]]/100),0)</f>
        <v>40</v>
      </c>
      <c r="DM260" t="s">
        <v>343</v>
      </c>
      <c r="DO260" t="s">
        <v>451</v>
      </c>
      <c r="DP260">
        <v>1</v>
      </c>
      <c r="DQ260" s="76">
        <v>80</v>
      </c>
      <c r="DR260" s="76">
        <v>100</v>
      </c>
      <c r="DS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60">
        <f ca="1">ROUND((Table1820[[#This Row],[XP]]*Table1820[[#This Row],[entity_spawned (AVG)]])*(Table1820[[#This Row],[activating_chance]]/100),0)</f>
        <v>25</v>
      </c>
      <c r="DU260" t="s">
        <v>343</v>
      </c>
    </row>
    <row r="261" spans="2:125" x14ac:dyDescent="0.25">
      <c r="B261" s="74" t="s">
        <v>234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6">
        <v>1</v>
      </c>
      <c r="J261" s="76">
        <v>1</v>
      </c>
      <c r="K261" s="73" t="b">
        <v>0</v>
      </c>
      <c r="AI261" t="s">
        <v>391</v>
      </c>
      <c r="AJ261">
        <v>1</v>
      </c>
      <c r="AK261">
        <v>150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255</v>
      </c>
      <c r="BQ261">
        <v>1</v>
      </c>
      <c r="BR261">
        <v>170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61" s="76">
        <f ca="1">ROUND((Table61011[[#This Row],[XP]]*Table61011[[#This Row],[entity_spawned (AVG)]])*(Table61011[[#This Row],[activating_chance]]/100),0)</f>
        <v>70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229</v>
      </c>
      <c r="CB261">
        <v>3</v>
      </c>
      <c r="CC261" s="76">
        <v>180</v>
      </c>
      <c r="CD261">
        <v>100</v>
      </c>
      <c r="CE261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75</v>
      </c>
      <c r="CG261" s="73" t="s">
        <v>343</v>
      </c>
      <c r="CQ261" t="s">
        <v>257</v>
      </c>
      <c r="CR261">
        <v>1</v>
      </c>
      <c r="CS261" s="76">
        <v>150</v>
      </c>
      <c r="CT261" s="76">
        <v>10</v>
      </c>
      <c r="CU261">
        <f ca="1">INDIRECT(ADDRESS(11+(MATCH(RIGHT(Table13[[#This Row],[spawner_sku]],LEN(Table13[[#This Row],[spawner_sku]])-FIND("/",Table13[[#This Row],[spawner_sku]])),Table1[Entity Prefab],0)),10,1,1,"Entities"))</f>
        <v>25</v>
      </c>
      <c r="CV261">
        <f ca="1">ROUND((Table13[[#This Row],[XP]]*Table13[[#This Row],[entity_spawned (AVG)]])*(Table13[[#This Row],[activating_chance]]/100),0)</f>
        <v>3</v>
      </c>
      <c r="CW261" s="73" t="s">
        <v>343</v>
      </c>
      <c r="CY261" t="s">
        <v>446</v>
      </c>
      <c r="CZ261">
        <v>1</v>
      </c>
      <c r="DA261" s="76">
        <v>200</v>
      </c>
      <c r="DB261" s="76">
        <v>100</v>
      </c>
      <c r="DC261">
        <f ca="1">INDIRECT(ADDRESS(11+(MATCH(RIGHT(Table14[[#This Row],[spawner_sku]],LEN(Table14[[#This Row],[spawner_sku]])-FIND("/",Table14[[#This Row],[spawner_sku]])),Table1[Entity Prefab],0)),10,1,1,"Entities"))</f>
        <v>25</v>
      </c>
      <c r="DD261">
        <f ca="1">ROUND((Table14[[#This Row],[XP]]*Table14[[#This Row],[entity_spawned (AVG)]])*(Table14[[#This Row],[activating_chance]]/100),0)</f>
        <v>25</v>
      </c>
      <c r="DE261" s="73" t="s">
        <v>344</v>
      </c>
      <c r="DG261" t="s">
        <v>611</v>
      </c>
      <c r="DH261">
        <v>1</v>
      </c>
      <c r="DI261" s="76">
        <v>160</v>
      </c>
      <c r="DJ261" s="76">
        <v>100</v>
      </c>
      <c r="DK261" s="115">
        <f ca="1">INDIRECT(ADDRESS(11+(MATCH(RIGHT(Table18[[#This Row],[spawner_sku]],LEN(Table18[[#This Row],[spawner_sku]])-FIND("/",Table18[[#This Row],[spawner_sku]])),Table1[Entity Prefab],0)),10,1,1,"Entities"))</f>
        <v>50</v>
      </c>
      <c r="DL261" s="115">
        <f ca="1">ROUND((Table18[[#This Row],[XP]]*Table18[[#This Row],[entity_spawned (AVG)]])*(Table18[[#This Row],[activating_chance]]/100),0)</f>
        <v>50</v>
      </c>
      <c r="DM261" t="s">
        <v>343</v>
      </c>
      <c r="DO261" t="s">
        <v>254</v>
      </c>
      <c r="DP261">
        <v>1</v>
      </c>
      <c r="DQ261" s="76">
        <v>170</v>
      </c>
      <c r="DR261" s="76">
        <v>100</v>
      </c>
      <c r="DS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DT261">
        <f ca="1">ROUND((Table1820[[#This Row],[XP]]*Table1820[[#This Row],[entity_spawned (AVG)]])*(Table1820[[#This Row],[activating_chance]]/100),0)</f>
        <v>70</v>
      </c>
      <c r="DU261" t="s">
        <v>344</v>
      </c>
    </row>
    <row r="262" spans="2:125" x14ac:dyDescent="0.25">
      <c r="B262" s="74" t="s">
        <v>234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6">
        <v>1</v>
      </c>
      <c r="J262" s="76">
        <v>1</v>
      </c>
      <c r="K262" s="73" t="b">
        <v>0</v>
      </c>
      <c r="AI262" t="s">
        <v>391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458</v>
      </c>
      <c r="BQ262">
        <v>1</v>
      </c>
      <c r="BR262">
        <v>310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62" s="76">
        <f ca="1">ROUND((Table61011[[#This Row],[XP]]*Table61011[[#This Row],[entity_spawned (AVG)]])*(Table61011[[#This Row],[activating_chance]]/100),0)</f>
        <v>55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229</v>
      </c>
      <c r="CB262">
        <v>2</v>
      </c>
      <c r="CC262" s="76">
        <v>180</v>
      </c>
      <c r="CD262">
        <v>100</v>
      </c>
      <c r="CE262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50</v>
      </c>
      <c r="CG262" s="73" t="s">
        <v>343</v>
      </c>
      <c r="CQ262" t="s">
        <v>257</v>
      </c>
      <c r="CR262">
        <v>1</v>
      </c>
      <c r="CS262" s="76">
        <v>150</v>
      </c>
      <c r="CT262" s="76">
        <v>100</v>
      </c>
      <c r="CU262">
        <f ca="1">INDIRECT(ADDRESS(11+(MATCH(RIGHT(Table13[[#This Row],[spawner_sku]],LEN(Table13[[#This Row],[spawner_sku]])-FIND("/",Table13[[#This Row],[spawner_sku]])),Table1[Entity Prefab],0)),10,1,1,"Entities"))</f>
        <v>25</v>
      </c>
      <c r="CV262">
        <f ca="1">ROUND((Table13[[#This Row],[XP]]*Table13[[#This Row],[entity_spawned (AVG)]])*(Table13[[#This Row],[activating_chance]]/100),0)</f>
        <v>25</v>
      </c>
      <c r="CW262" s="73" t="s">
        <v>343</v>
      </c>
      <c r="CY262" t="s">
        <v>446</v>
      </c>
      <c r="CZ262">
        <v>1</v>
      </c>
      <c r="DA262" s="76">
        <v>200</v>
      </c>
      <c r="DB262" s="76">
        <v>100</v>
      </c>
      <c r="DC262">
        <f ca="1">INDIRECT(ADDRESS(11+(MATCH(RIGHT(Table14[[#This Row],[spawner_sku]],LEN(Table14[[#This Row],[spawner_sku]])-FIND("/",Table14[[#This Row],[spawner_sku]])),Table1[Entity Prefab],0)),10,1,1,"Entities"))</f>
        <v>25</v>
      </c>
      <c r="DD262">
        <f ca="1">ROUND((Table14[[#This Row],[XP]]*Table14[[#This Row],[entity_spawned (AVG)]])*(Table14[[#This Row],[activating_chance]]/100),0)</f>
        <v>25</v>
      </c>
      <c r="DE262" s="73" t="s">
        <v>344</v>
      </c>
      <c r="DG262" t="s">
        <v>611</v>
      </c>
      <c r="DH262">
        <v>1</v>
      </c>
      <c r="DI262" s="76">
        <v>160</v>
      </c>
      <c r="DJ262" s="76">
        <v>80</v>
      </c>
      <c r="DK262" s="115">
        <f ca="1">INDIRECT(ADDRESS(11+(MATCH(RIGHT(Table18[[#This Row],[spawner_sku]],LEN(Table18[[#This Row],[spawner_sku]])-FIND("/",Table18[[#This Row],[spawner_sku]])),Table1[Entity Prefab],0)),10,1,1,"Entities"))</f>
        <v>50</v>
      </c>
      <c r="DL262" s="115">
        <f ca="1">ROUND((Table18[[#This Row],[XP]]*Table18[[#This Row],[entity_spawned (AVG)]])*(Table18[[#This Row],[activating_chance]]/100),0)</f>
        <v>40</v>
      </c>
      <c r="DM262" t="s">
        <v>343</v>
      </c>
      <c r="DO262" t="s">
        <v>256</v>
      </c>
      <c r="DP262">
        <v>1</v>
      </c>
      <c r="DQ262" s="76">
        <v>150</v>
      </c>
      <c r="DR262" s="76">
        <v>100</v>
      </c>
      <c r="DS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62">
        <f ca="1">ROUND((Table1820[[#This Row],[XP]]*Table1820[[#This Row],[entity_spawned (AVG)]])*(Table1820[[#This Row],[activating_chance]]/100),0)</f>
        <v>25</v>
      </c>
      <c r="DU262" t="s">
        <v>343</v>
      </c>
    </row>
    <row r="263" spans="2:125" x14ac:dyDescent="0.25">
      <c r="B263" s="74" t="s">
        <v>234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6">
        <v>1</v>
      </c>
      <c r="J263" s="76">
        <v>1</v>
      </c>
      <c r="K263" s="73" t="b">
        <v>0</v>
      </c>
      <c r="AI263" t="s">
        <v>391</v>
      </c>
      <c r="AJ263">
        <v>1</v>
      </c>
      <c r="AK263">
        <v>110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458</v>
      </c>
      <c r="BQ263">
        <v>1</v>
      </c>
      <c r="BR263">
        <v>310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63" s="76">
        <f ca="1">ROUND((Table61011[[#This Row],[XP]]*Table61011[[#This Row],[entity_spawned (AVG)]])*(Table61011[[#This Row],[activating_chance]]/100),0)</f>
        <v>55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229</v>
      </c>
      <c r="CB263">
        <v>1</v>
      </c>
      <c r="CC263" s="76">
        <v>180</v>
      </c>
      <c r="CD263">
        <v>30</v>
      </c>
      <c r="CE263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8</v>
      </c>
      <c r="CG263" s="73" t="s">
        <v>343</v>
      </c>
      <c r="CQ263" t="s">
        <v>257</v>
      </c>
      <c r="CR263">
        <v>1</v>
      </c>
      <c r="CS263" s="76">
        <v>150</v>
      </c>
      <c r="CT263" s="76">
        <v>100</v>
      </c>
      <c r="CU263">
        <f ca="1">INDIRECT(ADDRESS(11+(MATCH(RIGHT(Table13[[#This Row],[spawner_sku]],LEN(Table13[[#This Row],[spawner_sku]])-FIND("/",Table13[[#This Row],[spawner_sku]])),Table1[Entity Prefab],0)),10,1,1,"Entities"))</f>
        <v>25</v>
      </c>
      <c r="CV263">
        <f ca="1">ROUND((Table13[[#This Row],[XP]]*Table13[[#This Row],[entity_spawned (AVG)]])*(Table13[[#This Row],[activating_chance]]/100),0)</f>
        <v>25</v>
      </c>
      <c r="CW263" s="73" t="s">
        <v>343</v>
      </c>
      <c r="CY263" t="s">
        <v>446</v>
      </c>
      <c r="CZ263">
        <v>4</v>
      </c>
      <c r="DA263" s="76">
        <v>200</v>
      </c>
      <c r="DB263" s="76">
        <v>100</v>
      </c>
      <c r="DC263">
        <f ca="1">INDIRECT(ADDRESS(11+(MATCH(RIGHT(Table14[[#This Row],[spawner_sku]],LEN(Table14[[#This Row],[spawner_sku]])-FIND("/",Table14[[#This Row],[spawner_sku]])),Table1[Entity Prefab],0)),10,1,1,"Entities"))</f>
        <v>25</v>
      </c>
      <c r="DD263">
        <f ca="1">ROUND((Table14[[#This Row],[XP]]*Table14[[#This Row],[entity_spawned (AVG)]])*(Table14[[#This Row],[activating_chance]]/100),0)</f>
        <v>100</v>
      </c>
      <c r="DE263" s="73" t="s">
        <v>344</v>
      </c>
      <c r="DG263" t="s">
        <v>397</v>
      </c>
      <c r="DH263">
        <v>1</v>
      </c>
      <c r="DI263" s="76">
        <v>90</v>
      </c>
      <c r="DJ263" s="76">
        <v>30</v>
      </c>
      <c r="DK263" s="115">
        <f ca="1">INDIRECT(ADDRESS(11+(MATCH(RIGHT(Table18[[#This Row],[spawner_sku]],LEN(Table18[[#This Row],[spawner_sku]])-FIND("/",Table18[[#This Row],[spawner_sku]])),Table1[Entity Prefab],0)),10,1,1,"Entities"))</f>
        <v>25</v>
      </c>
      <c r="DL263" s="115">
        <f ca="1">ROUND((Table18[[#This Row],[XP]]*Table18[[#This Row],[entity_spawned (AVG)]])*(Table18[[#This Row],[activating_chance]]/100),0)</f>
        <v>8</v>
      </c>
      <c r="DM263" t="s">
        <v>343</v>
      </c>
      <c r="DO263" t="s">
        <v>256</v>
      </c>
      <c r="DP263">
        <v>1</v>
      </c>
      <c r="DQ263" s="76">
        <v>150</v>
      </c>
      <c r="DR263" s="76">
        <v>30</v>
      </c>
      <c r="DS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63">
        <f ca="1">ROUND((Table1820[[#This Row],[XP]]*Table1820[[#This Row],[entity_spawned (AVG)]])*(Table1820[[#This Row],[activating_chance]]/100),0)</f>
        <v>8</v>
      </c>
      <c r="DU263" t="s">
        <v>343</v>
      </c>
    </row>
    <row r="264" spans="2:125" x14ac:dyDescent="0.25">
      <c r="B264" s="74" t="s">
        <v>234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6">
        <v>1</v>
      </c>
      <c r="J264" s="76">
        <v>1</v>
      </c>
      <c r="K264" s="73" t="b">
        <v>0</v>
      </c>
      <c r="AI264" t="s">
        <v>391</v>
      </c>
      <c r="AJ264">
        <v>1</v>
      </c>
      <c r="AK264">
        <v>150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229</v>
      </c>
      <c r="BQ264">
        <v>1</v>
      </c>
      <c r="BR264">
        <v>100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4" s="76">
        <f ca="1">ROUND((Table61011[[#This Row],[XP]]*Table61011[[#This Row],[entity_spawned (AVG)]])*(Table61011[[#This Row],[activating_chance]]/100),0)</f>
        <v>25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4" s="73">
        <v>1</v>
      </c>
      <c r="BX264" s="73">
        <v>2</v>
      </c>
      <c r="BY264" s="73" t="b">
        <v>0</v>
      </c>
      <c r="CA264" t="s">
        <v>229</v>
      </c>
      <c r="CB264">
        <v>5</v>
      </c>
      <c r="CC264" s="76">
        <v>180</v>
      </c>
      <c r="CD264">
        <v>100</v>
      </c>
      <c r="CE264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125</v>
      </c>
      <c r="CG264" s="73" t="s">
        <v>343</v>
      </c>
      <c r="CQ264" t="s">
        <v>257</v>
      </c>
      <c r="CR264">
        <v>1</v>
      </c>
      <c r="CS264" s="76">
        <v>150</v>
      </c>
      <c r="CT264" s="76">
        <v>80</v>
      </c>
      <c r="CU264">
        <f ca="1">INDIRECT(ADDRESS(11+(MATCH(RIGHT(Table13[[#This Row],[spawner_sku]],LEN(Table13[[#This Row],[spawner_sku]])-FIND("/",Table13[[#This Row],[spawner_sku]])),Table1[Entity Prefab],0)),10,1,1,"Entities"))</f>
        <v>25</v>
      </c>
      <c r="CV264">
        <f ca="1">ROUND((Table13[[#This Row],[XP]]*Table13[[#This Row],[entity_spawned (AVG)]])*(Table13[[#This Row],[activating_chance]]/100),0)</f>
        <v>20</v>
      </c>
      <c r="CW264" s="73" t="s">
        <v>343</v>
      </c>
      <c r="CY264" t="s">
        <v>446</v>
      </c>
      <c r="CZ264">
        <v>1</v>
      </c>
      <c r="DA264" s="76">
        <v>200</v>
      </c>
      <c r="DB264" s="76">
        <v>100</v>
      </c>
      <c r="DC264">
        <f ca="1">INDIRECT(ADDRESS(11+(MATCH(RIGHT(Table14[[#This Row],[spawner_sku]],LEN(Table14[[#This Row],[spawner_sku]])-FIND("/",Table14[[#This Row],[spawner_sku]])),Table1[Entity Prefab],0)),10,1,1,"Entities"))</f>
        <v>25</v>
      </c>
      <c r="DD264">
        <f ca="1">ROUND((Table14[[#This Row],[XP]]*Table14[[#This Row],[entity_spawned (AVG)]])*(Table14[[#This Row],[activating_chance]]/100),0)</f>
        <v>25</v>
      </c>
      <c r="DE264" s="73" t="s">
        <v>344</v>
      </c>
      <c r="DG264" t="s">
        <v>397</v>
      </c>
      <c r="DH264">
        <v>3</v>
      </c>
      <c r="DI264" s="76">
        <v>120</v>
      </c>
      <c r="DJ264" s="76">
        <v>100</v>
      </c>
      <c r="DK264" s="115">
        <f ca="1">INDIRECT(ADDRESS(11+(MATCH(RIGHT(Table18[[#This Row],[spawner_sku]],LEN(Table18[[#This Row],[spawner_sku]])-FIND("/",Table18[[#This Row],[spawner_sku]])),Table1[Entity Prefab],0)),10,1,1,"Entities"))</f>
        <v>25</v>
      </c>
      <c r="DL264" s="115">
        <f ca="1">ROUND((Table18[[#This Row],[XP]]*Table18[[#This Row],[entity_spawned (AVG)]])*(Table18[[#This Row],[activating_chance]]/100),0)</f>
        <v>75</v>
      </c>
      <c r="DM264" t="s">
        <v>343</v>
      </c>
      <c r="DO264" t="s">
        <v>256</v>
      </c>
      <c r="DP264">
        <v>1</v>
      </c>
      <c r="DQ264" s="76">
        <v>150</v>
      </c>
      <c r="DR264" s="76">
        <v>80</v>
      </c>
      <c r="DS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64">
        <f ca="1">ROUND((Table1820[[#This Row],[XP]]*Table1820[[#This Row],[entity_spawned (AVG)]])*(Table1820[[#This Row],[activating_chance]]/100),0)</f>
        <v>20</v>
      </c>
      <c r="DU264" t="s">
        <v>343</v>
      </c>
    </row>
    <row r="265" spans="2:125" x14ac:dyDescent="0.25">
      <c r="B265" s="74" t="s">
        <v>234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6">
        <v>1</v>
      </c>
      <c r="J265" s="76">
        <v>1</v>
      </c>
      <c r="K265" s="73" t="b">
        <v>0</v>
      </c>
      <c r="AI265" t="s">
        <v>391</v>
      </c>
      <c r="AJ265">
        <v>1</v>
      </c>
      <c r="AK265">
        <v>130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229</v>
      </c>
      <c r="BQ265">
        <v>5</v>
      </c>
      <c r="BR265">
        <v>220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5" s="76">
        <f ca="1">ROUND((Table61011[[#This Row],[XP]]*Table61011[[#This Row],[entity_spawned (AVG)]])*(Table61011[[#This Row],[activating_chance]]/100),0)</f>
        <v>125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5" s="73">
        <v>5</v>
      </c>
      <c r="BX265" s="73">
        <v>5</v>
      </c>
      <c r="BY265" s="73" t="b">
        <v>1</v>
      </c>
      <c r="CA265" t="s">
        <v>229</v>
      </c>
      <c r="CB265">
        <v>5</v>
      </c>
      <c r="CC265" s="76">
        <v>180</v>
      </c>
      <c r="CD265">
        <v>100</v>
      </c>
      <c r="CE265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125</v>
      </c>
      <c r="CG265" s="73" t="s">
        <v>343</v>
      </c>
      <c r="CQ265" t="s">
        <v>257</v>
      </c>
      <c r="CR265">
        <v>1</v>
      </c>
      <c r="CS265" s="76">
        <v>150</v>
      </c>
      <c r="CT265" s="76">
        <v>30</v>
      </c>
      <c r="CU265">
        <f ca="1">INDIRECT(ADDRESS(11+(MATCH(RIGHT(Table13[[#This Row],[spawner_sku]],LEN(Table13[[#This Row],[spawner_sku]])-FIND("/",Table13[[#This Row],[spawner_sku]])),Table1[Entity Prefab],0)),10,1,1,"Entities"))</f>
        <v>25</v>
      </c>
      <c r="CV265">
        <f ca="1">ROUND((Table13[[#This Row],[XP]]*Table13[[#This Row],[entity_spawned (AVG)]])*(Table13[[#This Row],[activating_chance]]/100),0)</f>
        <v>8</v>
      </c>
      <c r="CW265" s="73" t="s">
        <v>343</v>
      </c>
      <c r="CY265" t="s">
        <v>446</v>
      </c>
      <c r="CZ265">
        <v>1</v>
      </c>
      <c r="DA265" s="76">
        <v>200</v>
      </c>
      <c r="DB265" s="76">
        <v>100</v>
      </c>
      <c r="DC265">
        <f ca="1">INDIRECT(ADDRESS(11+(MATCH(RIGHT(Table14[[#This Row],[spawner_sku]],LEN(Table14[[#This Row],[spawner_sku]])-FIND("/",Table14[[#This Row],[spawner_sku]])),Table1[Entity Prefab],0)),10,1,1,"Entities"))</f>
        <v>25</v>
      </c>
      <c r="DD265">
        <f ca="1">ROUND((Table14[[#This Row],[XP]]*Table14[[#This Row],[entity_spawned (AVG)]])*(Table14[[#This Row],[activating_chance]]/100),0)</f>
        <v>25</v>
      </c>
      <c r="DE265" s="73" t="s">
        <v>344</v>
      </c>
      <c r="DG265" t="s">
        <v>397</v>
      </c>
      <c r="DH265">
        <v>1</v>
      </c>
      <c r="DI265" s="76">
        <v>90</v>
      </c>
      <c r="DJ265" s="76">
        <v>100</v>
      </c>
      <c r="DK265" s="115">
        <f ca="1">INDIRECT(ADDRESS(11+(MATCH(RIGHT(Table18[[#This Row],[spawner_sku]],LEN(Table18[[#This Row],[spawner_sku]])-FIND("/",Table18[[#This Row],[spawner_sku]])),Table1[Entity Prefab],0)),10,1,1,"Entities"))</f>
        <v>25</v>
      </c>
      <c r="DL265" s="115">
        <f ca="1">ROUND((Table18[[#This Row],[XP]]*Table18[[#This Row],[entity_spawned (AVG)]])*(Table18[[#This Row],[activating_chance]]/100),0)</f>
        <v>25</v>
      </c>
      <c r="DM265" t="s">
        <v>343</v>
      </c>
      <c r="DO265" t="s">
        <v>256</v>
      </c>
      <c r="DP265">
        <v>1</v>
      </c>
      <c r="DQ265" s="76">
        <v>150</v>
      </c>
      <c r="DR265" s="76">
        <v>100</v>
      </c>
      <c r="DS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65">
        <f ca="1">ROUND((Table1820[[#This Row],[XP]]*Table1820[[#This Row],[entity_spawned (AVG)]])*(Table1820[[#This Row],[activating_chance]]/100),0)</f>
        <v>25</v>
      </c>
      <c r="DU265" t="s">
        <v>343</v>
      </c>
    </row>
    <row r="266" spans="2:125" x14ac:dyDescent="0.25">
      <c r="B266" s="74" t="s">
        <v>234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6">
        <v>1</v>
      </c>
      <c r="J266" s="76">
        <v>1</v>
      </c>
      <c r="K266" s="73" t="b">
        <v>0</v>
      </c>
      <c r="AI266" t="s">
        <v>391</v>
      </c>
      <c r="AJ266">
        <v>1</v>
      </c>
      <c r="AK266">
        <v>130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229</v>
      </c>
      <c r="BQ266">
        <v>5</v>
      </c>
      <c r="BR266">
        <v>220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6" s="76">
        <f ca="1">ROUND((Table61011[[#This Row],[XP]]*Table61011[[#This Row],[entity_spawned (AVG)]])*(Table61011[[#This Row],[activating_chance]]/100),0)</f>
        <v>125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6" s="73">
        <v>5</v>
      </c>
      <c r="BX266" s="73">
        <v>5</v>
      </c>
      <c r="BY266" s="73" t="b">
        <v>1</v>
      </c>
      <c r="CA266" t="s">
        <v>229</v>
      </c>
      <c r="CB266">
        <v>2</v>
      </c>
      <c r="CC266" s="76">
        <v>180</v>
      </c>
      <c r="CD266">
        <v>100</v>
      </c>
      <c r="CE26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50</v>
      </c>
      <c r="CG266" s="73" t="s">
        <v>343</v>
      </c>
      <c r="CQ266" t="s">
        <v>257</v>
      </c>
      <c r="CR266">
        <v>1</v>
      </c>
      <c r="CS266" s="76">
        <v>150</v>
      </c>
      <c r="CT266" s="76">
        <v>80</v>
      </c>
      <c r="CU266">
        <f ca="1">INDIRECT(ADDRESS(11+(MATCH(RIGHT(Table13[[#This Row],[spawner_sku]],LEN(Table13[[#This Row],[spawner_sku]])-FIND("/",Table13[[#This Row],[spawner_sku]])),Table1[Entity Prefab],0)),10,1,1,"Entities"))</f>
        <v>25</v>
      </c>
      <c r="CV266">
        <f ca="1">ROUND((Table13[[#This Row],[XP]]*Table13[[#This Row],[entity_spawned (AVG)]])*(Table13[[#This Row],[activating_chance]]/100),0)</f>
        <v>20</v>
      </c>
      <c r="CW266" s="73" t="s">
        <v>343</v>
      </c>
      <c r="CY266" t="s">
        <v>446</v>
      </c>
      <c r="CZ266">
        <v>1</v>
      </c>
      <c r="DA266" s="76">
        <v>200</v>
      </c>
      <c r="DB266" s="76">
        <v>100</v>
      </c>
      <c r="DC266">
        <f ca="1">INDIRECT(ADDRESS(11+(MATCH(RIGHT(Table14[[#This Row],[spawner_sku]],LEN(Table14[[#This Row],[spawner_sku]])-FIND("/",Table14[[#This Row],[spawner_sku]])),Table1[Entity Prefab],0)),10,1,1,"Entities"))</f>
        <v>25</v>
      </c>
      <c r="DD266">
        <f ca="1">ROUND((Table14[[#This Row],[XP]]*Table14[[#This Row],[entity_spawned (AVG)]])*(Table14[[#This Row],[activating_chance]]/100),0)</f>
        <v>25</v>
      </c>
      <c r="DE266" s="73" t="s">
        <v>344</v>
      </c>
      <c r="DG266" t="s">
        <v>397</v>
      </c>
      <c r="DH266">
        <v>1</v>
      </c>
      <c r="DI266" s="76">
        <v>90</v>
      </c>
      <c r="DJ266" s="76">
        <v>80</v>
      </c>
      <c r="DK266" s="115">
        <f ca="1">INDIRECT(ADDRESS(11+(MATCH(RIGHT(Table18[[#This Row],[spawner_sku]],LEN(Table18[[#This Row],[spawner_sku]])-FIND("/",Table18[[#This Row],[spawner_sku]])),Table1[Entity Prefab],0)),10,1,1,"Entities"))</f>
        <v>25</v>
      </c>
      <c r="DL266" s="115">
        <f ca="1">ROUND((Table18[[#This Row],[XP]]*Table18[[#This Row],[entity_spawned (AVG)]])*(Table18[[#This Row],[activating_chance]]/100),0)</f>
        <v>20</v>
      </c>
      <c r="DM266" t="s">
        <v>343</v>
      </c>
      <c r="DO266" t="s">
        <v>256</v>
      </c>
      <c r="DP266">
        <v>1</v>
      </c>
      <c r="DQ266" s="76">
        <v>150</v>
      </c>
      <c r="DR266" s="76">
        <v>80</v>
      </c>
      <c r="DS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66">
        <f ca="1">ROUND((Table1820[[#This Row],[XP]]*Table1820[[#This Row],[entity_spawned (AVG)]])*(Table1820[[#This Row],[activating_chance]]/100),0)</f>
        <v>20</v>
      </c>
      <c r="DU266" t="s">
        <v>343</v>
      </c>
    </row>
    <row r="267" spans="2:125" x14ac:dyDescent="0.25">
      <c r="B267" s="74" t="s">
        <v>234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6">
        <v>1</v>
      </c>
      <c r="J267" s="76">
        <v>1</v>
      </c>
      <c r="K267" s="73" t="b">
        <v>0</v>
      </c>
      <c r="AI267" t="s">
        <v>391</v>
      </c>
      <c r="AJ267">
        <v>1</v>
      </c>
      <c r="AK267">
        <v>120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255</v>
      </c>
      <c r="BQ267">
        <v>1</v>
      </c>
      <c r="BR267">
        <v>170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67" s="76">
        <f ca="1">ROUND((Table61011[[#This Row],[XP]]*Table61011[[#This Row],[entity_spawned (AVG)]])*(Table61011[[#This Row],[activating_chance]]/100),0)</f>
        <v>70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229</v>
      </c>
      <c r="CB267">
        <v>9</v>
      </c>
      <c r="CC267" s="76">
        <v>180</v>
      </c>
      <c r="CD267">
        <v>100</v>
      </c>
      <c r="CE267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225</v>
      </c>
      <c r="CG267" s="73" t="s">
        <v>343</v>
      </c>
      <c r="CQ267" t="s">
        <v>257</v>
      </c>
      <c r="CR267">
        <v>1</v>
      </c>
      <c r="CS267" s="76">
        <v>150</v>
      </c>
      <c r="CT267" s="76">
        <v>100</v>
      </c>
      <c r="CU267">
        <f ca="1">INDIRECT(ADDRESS(11+(MATCH(RIGHT(Table13[[#This Row],[spawner_sku]],LEN(Table13[[#This Row],[spawner_sku]])-FIND("/",Table13[[#This Row],[spawner_sku]])),Table1[Entity Prefab],0)),10,1,1,"Entities"))</f>
        <v>25</v>
      </c>
      <c r="CV267">
        <f ca="1">ROUND((Table13[[#This Row],[XP]]*Table13[[#This Row],[entity_spawned (AVG)]])*(Table13[[#This Row],[activating_chance]]/100),0)</f>
        <v>25</v>
      </c>
      <c r="CW267" s="73" t="s">
        <v>343</v>
      </c>
      <c r="CY267" t="s">
        <v>446</v>
      </c>
      <c r="CZ267">
        <v>1</v>
      </c>
      <c r="DA267" s="76">
        <v>200</v>
      </c>
      <c r="DB267" s="76">
        <v>100</v>
      </c>
      <c r="DC267">
        <f ca="1">INDIRECT(ADDRESS(11+(MATCH(RIGHT(Table14[[#This Row],[spawner_sku]],LEN(Table14[[#This Row],[spawner_sku]])-FIND("/",Table14[[#This Row],[spawner_sku]])),Table1[Entity Prefab],0)),10,1,1,"Entities"))</f>
        <v>25</v>
      </c>
      <c r="DD267">
        <f ca="1">ROUND((Table14[[#This Row],[XP]]*Table14[[#This Row],[entity_spawned (AVG)]])*(Table14[[#This Row],[activating_chance]]/100),0)</f>
        <v>25</v>
      </c>
      <c r="DE267" s="73" t="s">
        <v>344</v>
      </c>
      <c r="DG267" t="s">
        <v>397</v>
      </c>
      <c r="DH267">
        <v>1</v>
      </c>
      <c r="DI267" s="76">
        <v>90</v>
      </c>
      <c r="DJ267" s="76">
        <v>10</v>
      </c>
      <c r="DK267" s="115">
        <f ca="1">INDIRECT(ADDRESS(11+(MATCH(RIGHT(Table18[[#This Row],[spawner_sku]],LEN(Table18[[#This Row],[spawner_sku]])-FIND("/",Table18[[#This Row],[spawner_sku]])),Table1[Entity Prefab],0)),10,1,1,"Entities"))</f>
        <v>25</v>
      </c>
      <c r="DL267" s="115">
        <f ca="1">ROUND((Table18[[#This Row],[XP]]*Table18[[#This Row],[entity_spawned (AVG)]])*(Table18[[#This Row],[activating_chance]]/100),0)</f>
        <v>3</v>
      </c>
      <c r="DM267" t="s">
        <v>343</v>
      </c>
      <c r="DO267" t="s">
        <v>256</v>
      </c>
      <c r="DP267">
        <v>1</v>
      </c>
      <c r="DQ267" s="76">
        <v>150</v>
      </c>
      <c r="DR267" s="76">
        <v>10</v>
      </c>
      <c r="DS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67">
        <f ca="1">ROUND((Table1820[[#This Row],[XP]]*Table1820[[#This Row],[entity_spawned (AVG)]])*(Table1820[[#This Row],[activating_chance]]/100),0)</f>
        <v>3</v>
      </c>
      <c r="DU267" t="s">
        <v>343</v>
      </c>
    </row>
    <row r="268" spans="2:125" x14ac:dyDescent="0.25">
      <c r="B268" s="74" t="s">
        <v>337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6">
        <v>1</v>
      </c>
      <c r="J268" s="76">
        <v>1</v>
      </c>
      <c r="K268" s="73" t="b">
        <v>0</v>
      </c>
      <c r="AI268" t="s">
        <v>387</v>
      </c>
      <c r="AJ268">
        <v>1</v>
      </c>
      <c r="AK268">
        <v>180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386</v>
      </c>
      <c r="BQ268">
        <v>1</v>
      </c>
      <c r="BR268">
        <v>120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6">
        <f ca="1">ROUND((Table61011[[#This Row],[XP]]*Table61011[[#This Row],[entity_spawned (AVG)]])*(Table61011[[#This Row],[activating_chance]]/100),0)</f>
        <v>75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8" s="73">
        <v>1</v>
      </c>
      <c r="BX268" s="73">
        <v>1</v>
      </c>
      <c r="BY268" s="73" t="b">
        <v>0</v>
      </c>
      <c r="CA268" t="s">
        <v>229</v>
      </c>
      <c r="CB268">
        <v>3</v>
      </c>
      <c r="CC268" s="76">
        <v>180</v>
      </c>
      <c r="CD268">
        <v>100</v>
      </c>
      <c r="CE268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75</v>
      </c>
      <c r="CG268" s="73" t="s">
        <v>343</v>
      </c>
      <c r="CQ268" t="s">
        <v>257</v>
      </c>
      <c r="CR268">
        <v>1</v>
      </c>
      <c r="CS268" s="76">
        <v>150</v>
      </c>
      <c r="CT268" s="76">
        <v>80</v>
      </c>
      <c r="CU268">
        <f ca="1">INDIRECT(ADDRESS(11+(MATCH(RIGHT(Table13[[#This Row],[spawner_sku]],LEN(Table13[[#This Row],[spawner_sku]])-FIND("/",Table13[[#This Row],[spawner_sku]])),Table1[Entity Prefab],0)),10,1,1,"Entities"))</f>
        <v>25</v>
      </c>
      <c r="CV268">
        <f ca="1">ROUND((Table13[[#This Row],[XP]]*Table13[[#This Row],[entity_spawned (AVG)]])*(Table13[[#This Row],[activating_chance]]/100),0)</f>
        <v>20</v>
      </c>
      <c r="CW268" s="73" t="s">
        <v>343</v>
      </c>
      <c r="CY268" t="s">
        <v>446</v>
      </c>
      <c r="CZ268">
        <v>1</v>
      </c>
      <c r="DA268" s="76">
        <v>200</v>
      </c>
      <c r="DB268" s="76">
        <v>80</v>
      </c>
      <c r="DC268">
        <f ca="1">INDIRECT(ADDRESS(11+(MATCH(RIGHT(Table14[[#This Row],[spawner_sku]],LEN(Table14[[#This Row],[spawner_sku]])-FIND("/",Table14[[#This Row],[spawner_sku]])),Table1[Entity Prefab],0)),10,1,1,"Entities"))</f>
        <v>25</v>
      </c>
      <c r="DD268">
        <f ca="1">ROUND((Table14[[#This Row],[XP]]*Table14[[#This Row],[entity_spawned (AVG)]])*(Table14[[#This Row],[activating_chance]]/100),0)</f>
        <v>20</v>
      </c>
      <c r="DE268" s="73" t="s">
        <v>344</v>
      </c>
      <c r="DG268" t="s">
        <v>397</v>
      </c>
      <c r="DH268">
        <v>1</v>
      </c>
      <c r="DI268" s="76">
        <v>90</v>
      </c>
      <c r="DJ268" s="76">
        <v>30</v>
      </c>
      <c r="DK268" s="115">
        <f ca="1">INDIRECT(ADDRESS(11+(MATCH(RIGHT(Table18[[#This Row],[spawner_sku]],LEN(Table18[[#This Row],[spawner_sku]])-FIND("/",Table18[[#This Row],[spawner_sku]])),Table1[Entity Prefab],0)),10,1,1,"Entities"))</f>
        <v>25</v>
      </c>
      <c r="DL268" s="115">
        <f ca="1">ROUND((Table18[[#This Row],[XP]]*Table18[[#This Row],[entity_spawned (AVG)]])*(Table18[[#This Row],[activating_chance]]/100),0)</f>
        <v>8</v>
      </c>
      <c r="DM268" t="s">
        <v>343</v>
      </c>
      <c r="DO268" t="s">
        <v>256</v>
      </c>
      <c r="DP268">
        <v>1</v>
      </c>
      <c r="DQ268" s="76">
        <v>150</v>
      </c>
      <c r="DR268" s="76">
        <v>80</v>
      </c>
      <c r="DS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68">
        <f ca="1">ROUND((Table1820[[#This Row],[XP]]*Table1820[[#This Row],[entity_spawned (AVG)]])*(Table1820[[#This Row],[activating_chance]]/100),0)</f>
        <v>20</v>
      </c>
      <c r="DU268" t="s">
        <v>343</v>
      </c>
    </row>
    <row r="269" spans="2:125" x14ac:dyDescent="0.25">
      <c r="B269" s="74" t="s">
        <v>337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6">
        <v>1</v>
      </c>
      <c r="J269" s="76">
        <v>1</v>
      </c>
      <c r="K269" s="73" t="b">
        <v>0</v>
      </c>
      <c r="AI269" t="s">
        <v>387</v>
      </c>
      <c r="AJ269">
        <v>1</v>
      </c>
      <c r="AK269">
        <v>220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493</v>
      </c>
      <c r="BQ269">
        <v>1</v>
      </c>
      <c r="BR269">
        <v>140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69" s="76">
        <f ca="1">ROUND((Table61011[[#This Row],[XP]]*Table61011[[#This Row],[entity_spawned (AVG)]])*(Table61011[[#This Row],[activating_chance]]/100),0)</f>
        <v>50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9" s="73">
        <v>1</v>
      </c>
      <c r="BX269" s="73">
        <v>1</v>
      </c>
      <c r="BY269" s="73" t="b">
        <v>0</v>
      </c>
      <c r="CA269" t="s">
        <v>229</v>
      </c>
      <c r="CB269">
        <v>3</v>
      </c>
      <c r="CC269" s="76">
        <v>180</v>
      </c>
      <c r="CD269">
        <v>100</v>
      </c>
      <c r="CE269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75</v>
      </c>
      <c r="CG269" s="73" t="s">
        <v>343</v>
      </c>
      <c r="CQ269" t="s">
        <v>257</v>
      </c>
      <c r="CR269">
        <v>1</v>
      </c>
      <c r="CS269" s="76">
        <v>150</v>
      </c>
      <c r="CT269" s="76">
        <v>30</v>
      </c>
      <c r="CU269">
        <f ca="1">INDIRECT(ADDRESS(11+(MATCH(RIGHT(Table13[[#This Row],[spawner_sku]],LEN(Table13[[#This Row],[spawner_sku]])-FIND("/",Table13[[#This Row],[spawner_sku]])),Table1[Entity Prefab],0)),10,1,1,"Entities"))</f>
        <v>25</v>
      </c>
      <c r="CV269">
        <f ca="1">ROUND((Table13[[#This Row],[XP]]*Table13[[#This Row],[entity_spawned (AVG)]])*(Table13[[#This Row],[activating_chance]]/100),0)</f>
        <v>8</v>
      </c>
      <c r="CW269" s="73" t="s">
        <v>343</v>
      </c>
      <c r="CY269" t="s">
        <v>446</v>
      </c>
      <c r="CZ269">
        <v>1</v>
      </c>
      <c r="DA269" s="76">
        <v>200</v>
      </c>
      <c r="DB269" s="76">
        <v>100</v>
      </c>
      <c r="DC269">
        <f ca="1">INDIRECT(ADDRESS(11+(MATCH(RIGHT(Table14[[#This Row],[spawner_sku]],LEN(Table14[[#This Row],[spawner_sku]])-FIND("/",Table14[[#This Row],[spawner_sku]])),Table1[Entity Prefab],0)),10,1,1,"Entities"))</f>
        <v>25</v>
      </c>
      <c r="DD269">
        <f ca="1">ROUND((Table14[[#This Row],[XP]]*Table14[[#This Row],[entity_spawned (AVG)]])*(Table14[[#This Row],[activating_chance]]/100),0)</f>
        <v>25</v>
      </c>
      <c r="DE269" s="73" t="s">
        <v>344</v>
      </c>
      <c r="DG269" t="s">
        <v>397</v>
      </c>
      <c r="DH269">
        <v>1</v>
      </c>
      <c r="DI269" s="76">
        <v>90</v>
      </c>
      <c r="DJ269" s="76">
        <v>100</v>
      </c>
      <c r="DK269" s="115">
        <f ca="1">INDIRECT(ADDRESS(11+(MATCH(RIGHT(Table18[[#This Row],[spawner_sku]],LEN(Table18[[#This Row],[spawner_sku]])-FIND("/",Table18[[#This Row],[spawner_sku]])),Table1[Entity Prefab],0)),10,1,1,"Entities"))</f>
        <v>25</v>
      </c>
      <c r="DL269" s="115">
        <f ca="1">ROUND((Table18[[#This Row],[XP]]*Table18[[#This Row],[entity_spawned (AVG)]])*(Table18[[#This Row],[activating_chance]]/100),0)</f>
        <v>25</v>
      </c>
      <c r="DM269" t="s">
        <v>343</v>
      </c>
      <c r="DO269" t="s">
        <v>256</v>
      </c>
      <c r="DP269">
        <v>1</v>
      </c>
      <c r="DQ269" s="76">
        <v>150</v>
      </c>
      <c r="DR269" s="76">
        <v>80</v>
      </c>
      <c r="DS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69">
        <f ca="1">ROUND((Table1820[[#This Row],[XP]]*Table1820[[#This Row],[entity_spawned (AVG)]])*(Table1820[[#This Row],[activating_chance]]/100),0)</f>
        <v>20</v>
      </c>
      <c r="DU269" t="s">
        <v>343</v>
      </c>
    </row>
    <row r="270" spans="2:125" x14ac:dyDescent="0.25">
      <c r="B270" s="74" t="s">
        <v>337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6">
        <v>1</v>
      </c>
      <c r="J270" s="76">
        <v>1</v>
      </c>
      <c r="K270" s="73" t="b">
        <v>0</v>
      </c>
      <c r="AI270" t="s">
        <v>387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231</v>
      </c>
      <c r="BQ270">
        <v>4</v>
      </c>
      <c r="BR270">
        <v>200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0" s="76">
        <f ca="1">ROUND((Table61011[[#This Row],[XP]]*Table61011[[#This Row],[entity_spawned (AVG)]])*(Table61011[[#This Row],[activating_chance]]/100),0)</f>
        <v>100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0" s="73">
        <v>4</v>
      </c>
      <c r="BX270" s="73">
        <v>4</v>
      </c>
      <c r="BY270" s="73" t="b">
        <v>0</v>
      </c>
      <c r="CA270" t="s">
        <v>229</v>
      </c>
      <c r="CB270">
        <v>3</v>
      </c>
      <c r="CC270" s="76">
        <v>180</v>
      </c>
      <c r="CD270">
        <v>80</v>
      </c>
      <c r="CE270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60</v>
      </c>
      <c r="CG270" s="73" t="s">
        <v>343</v>
      </c>
      <c r="CQ270" t="s">
        <v>257</v>
      </c>
      <c r="CR270">
        <v>1</v>
      </c>
      <c r="CS270" s="76">
        <v>150</v>
      </c>
      <c r="CT270" s="76">
        <v>80</v>
      </c>
      <c r="CU270">
        <f ca="1">INDIRECT(ADDRESS(11+(MATCH(RIGHT(Table13[[#This Row],[spawner_sku]],LEN(Table13[[#This Row],[spawner_sku]])-FIND("/",Table13[[#This Row],[spawner_sku]])),Table1[Entity Prefab],0)),10,1,1,"Entities"))</f>
        <v>25</v>
      </c>
      <c r="CV270">
        <f ca="1">ROUND((Table13[[#This Row],[XP]]*Table13[[#This Row],[entity_spawned (AVG)]])*(Table13[[#This Row],[activating_chance]]/100),0)</f>
        <v>20</v>
      </c>
      <c r="CW270" s="73" t="s">
        <v>343</v>
      </c>
      <c r="CY270" t="s">
        <v>446</v>
      </c>
      <c r="CZ270">
        <v>4</v>
      </c>
      <c r="DA270" s="76">
        <v>200</v>
      </c>
      <c r="DB270" s="76">
        <v>100</v>
      </c>
      <c r="DC270">
        <f ca="1">INDIRECT(ADDRESS(11+(MATCH(RIGHT(Table14[[#This Row],[spawner_sku]],LEN(Table14[[#This Row],[spawner_sku]])-FIND("/",Table14[[#This Row],[spawner_sku]])),Table1[Entity Prefab],0)),10,1,1,"Entities"))</f>
        <v>25</v>
      </c>
      <c r="DD270">
        <f ca="1">ROUND((Table14[[#This Row],[XP]]*Table14[[#This Row],[entity_spawned (AVG)]])*(Table14[[#This Row],[activating_chance]]/100),0)</f>
        <v>100</v>
      </c>
      <c r="DE270" s="73" t="s">
        <v>344</v>
      </c>
      <c r="DG270" t="s">
        <v>397</v>
      </c>
      <c r="DH270">
        <v>1</v>
      </c>
      <c r="DI270" s="76">
        <v>80</v>
      </c>
      <c r="DJ270" s="76">
        <v>10</v>
      </c>
      <c r="DK270" s="115">
        <f ca="1">INDIRECT(ADDRESS(11+(MATCH(RIGHT(Table18[[#This Row],[spawner_sku]],LEN(Table18[[#This Row],[spawner_sku]])-FIND("/",Table18[[#This Row],[spawner_sku]])),Table1[Entity Prefab],0)),10,1,1,"Entities"))</f>
        <v>25</v>
      </c>
      <c r="DL270" s="115">
        <f ca="1">ROUND((Table18[[#This Row],[XP]]*Table18[[#This Row],[entity_spawned (AVG)]])*(Table18[[#This Row],[activating_chance]]/100),0)</f>
        <v>3</v>
      </c>
      <c r="DM270" t="s">
        <v>343</v>
      </c>
      <c r="DO270" t="s">
        <v>256</v>
      </c>
      <c r="DP270">
        <v>1</v>
      </c>
      <c r="DQ270" s="76">
        <v>150</v>
      </c>
      <c r="DR270" s="76">
        <v>100</v>
      </c>
      <c r="DS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70">
        <f ca="1">ROUND((Table1820[[#This Row],[XP]]*Table1820[[#This Row],[entity_spawned (AVG)]])*(Table1820[[#This Row],[activating_chance]]/100),0)</f>
        <v>25</v>
      </c>
      <c r="DU270" t="s">
        <v>343</v>
      </c>
    </row>
    <row r="271" spans="2:125" x14ac:dyDescent="0.25">
      <c r="B271" s="74" t="s">
        <v>337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6">
        <v>1</v>
      </c>
      <c r="J271" s="76">
        <v>1</v>
      </c>
      <c r="K271" s="73" t="b">
        <v>0</v>
      </c>
      <c r="AI271" t="s">
        <v>387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258</v>
      </c>
      <c r="BQ271">
        <v>1</v>
      </c>
      <c r="BR271">
        <v>240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71" s="76">
        <f ca="1">ROUND((Table61011[[#This Row],[XP]]*Table61011[[#This Row],[entity_spawned (AVG)]])*(Table61011[[#This Row],[activating_chance]]/100),0)</f>
        <v>50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1" s="73">
        <v>1</v>
      </c>
      <c r="BX271" s="73">
        <v>1</v>
      </c>
      <c r="BY271" s="73" t="b">
        <v>0</v>
      </c>
      <c r="CA271" t="s">
        <v>229</v>
      </c>
      <c r="CB271">
        <v>2</v>
      </c>
      <c r="CC271" s="76">
        <v>180</v>
      </c>
      <c r="CD271">
        <v>100</v>
      </c>
      <c r="CE271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50</v>
      </c>
      <c r="CG271" s="73" t="s">
        <v>343</v>
      </c>
      <c r="CQ271" t="s">
        <v>257</v>
      </c>
      <c r="CR271">
        <v>1</v>
      </c>
      <c r="CS271" s="76">
        <v>150</v>
      </c>
      <c r="CT271" s="76">
        <v>80</v>
      </c>
      <c r="CU271">
        <f ca="1">INDIRECT(ADDRESS(11+(MATCH(RIGHT(Table13[[#This Row],[spawner_sku]],LEN(Table13[[#This Row],[spawner_sku]])-FIND("/",Table13[[#This Row],[spawner_sku]])),Table1[Entity Prefab],0)),10,1,1,"Entities"))</f>
        <v>25</v>
      </c>
      <c r="CV271">
        <f ca="1">ROUND((Table13[[#This Row],[XP]]*Table13[[#This Row],[entity_spawned (AVG)]])*(Table13[[#This Row],[activating_chance]]/100),0)</f>
        <v>20</v>
      </c>
      <c r="CW271" s="73" t="s">
        <v>343</v>
      </c>
      <c r="CY271" t="s">
        <v>446</v>
      </c>
      <c r="CZ271">
        <v>1</v>
      </c>
      <c r="DA271" s="76">
        <v>200</v>
      </c>
      <c r="DB271" s="76">
        <v>100</v>
      </c>
      <c r="DC271">
        <f ca="1">INDIRECT(ADDRESS(11+(MATCH(RIGHT(Table14[[#This Row],[spawner_sku]],LEN(Table14[[#This Row],[spawner_sku]])-FIND("/",Table14[[#This Row],[spawner_sku]])),Table1[Entity Prefab],0)),10,1,1,"Entities"))</f>
        <v>25</v>
      </c>
      <c r="DD271">
        <f ca="1">ROUND((Table14[[#This Row],[XP]]*Table14[[#This Row],[entity_spawned (AVG)]])*(Table14[[#This Row],[activating_chance]]/100),0)</f>
        <v>25</v>
      </c>
      <c r="DE271" s="73" t="s">
        <v>344</v>
      </c>
      <c r="DG271" t="s">
        <v>397</v>
      </c>
      <c r="DH271">
        <v>2</v>
      </c>
      <c r="DI271" s="76">
        <v>120</v>
      </c>
      <c r="DJ271" s="76">
        <v>30</v>
      </c>
      <c r="DK271" s="115">
        <f ca="1">INDIRECT(ADDRESS(11+(MATCH(RIGHT(Table18[[#This Row],[spawner_sku]],LEN(Table18[[#This Row],[spawner_sku]])-FIND("/",Table18[[#This Row],[spawner_sku]])),Table1[Entity Prefab],0)),10,1,1,"Entities"))</f>
        <v>25</v>
      </c>
      <c r="DL271" s="115">
        <f ca="1">ROUND((Table18[[#This Row],[XP]]*Table18[[#This Row],[entity_spawned (AVG)]])*(Table18[[#This Row],[activating_chance]]/100),0)</f>
        <v>15</v>
      </c>
      <c r="DM271" t="s">
        <v>343</v>
      </c>
      <c r="DO271" t="s">
        <v>256</v>
      </c>
      <c r="DP271">
        <v>1</v>
      </c>
      <c r="DQ271" s="76">
        <v>150</v>
      </c>
      <c r="DR271" s="76">
        <v>10</v>
      </c>
      <c r="DS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71">
        <f ca="1">ROUND((Table1820[[#This Row],[XP]]*Table1820[[#This Row],[entity_spawned (AVG)]])*(Table1820[[#This Row],[activating_chance]]/100),0)</f>
        <v>3</v>
      </c>
      <c r="DU271" t="s">
        <v>343</v>
      </c>
    </row>
    <row r="272" spans="2:125" x14ac:dyDescent="0.25">
      <c r="B272" s="74" t="s">
        <v>235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6">
        <v>1</v>
      </c>
      <c r="J272" s="76">
        <v>1</v>
      </c>
      <c r="K272" s="73" t="b">
        <v>0</v>
      </c>
      <c r="AI272" t="s">
        <v>387</v>
      </c>
      <c r="AJ272">
        <v>1</v>
      </c>
      <c r="AK272">
        <v>220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258</v>
      </c>
      <c r="BQ272">
        <v>1</v>
      </c>
      <c r="BR272">
        <v>200</v>
      </c>
      <c r="BS272">
        <v>100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72" s="76">
        <f ca="1">ROUND((Table61011[[#This Row],[XP]]*Table61011[[#This Row],[entity_spawned (AVG)]])*(Table61011[[#This Row],[activating_chance]]/100),0)</f>
        <v>50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3">
        <v>1</v>
      </c>
      <c r="BX272" s="73">
        <v>1</v>
      </c>
      <c r="BY272" s="73" t="b">
        <v>0</v>
      </c>
      <c r="CA272" t="s">
        <v>229</v>
      </c>
      <c r="CB272">
        <v>10</v>
      </c>
      <c r="CC272" s="76">
        <v>180</v>
      </c>
      <c r="CD272">
        <v>100</v>
      </c>
      <c r="CE272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250</v>
      </c>
      <c r="CG272" s="73" t="s">
        <v>343</v>
      </c>
      <c r="CQ272" t="s">
        <v>257</v>
      </c>
      <c r="CR272">
        <v>1</v>
      </c>
      <c r="CS272" s="76">
        <v>150</v>
      </c>
      <c r="CT272" s="76">
        <v>100</v>
      </c>
      <c r="CU272">
        <f ca="1">INDIRECT(ADDRESS(11+(MATCH(RIGHT(Table13[[#This Row],[spawner_sku]],LEN(Table13[[#This Row],[spawner_sku]])-FIND("/",Table13[[#This Row],[spawner_sku]])),Table1[Entity Prefab],0)),10,1,1,"Entities"))</f>
        <v>25</v>
      </c>
      <c r="CV272">
        <f ca="1">ROUND((Table13[[#This Row],[XP]]*Table13[[#This Row],[entity_spawned (AVG)]])*(Table13[[#This Row],[activating_chance]]/100),0)</f>
        <v>25</v>
      </c>
      <c r="CW272" s="73" t="s">
        <v>343</v>
      </c>
      <c r="CY272" t="s">
        <v>446</v>
      </c>
      <c r="CZ272">
        <v>1</v>
      </c>
      <c r="DA272" s="76">
        <v>200</v>
      </c>
      <c r="DB272" s="76">
        <v>100</v>
      </c>
      <c r="DC272">
        <f ca="1">INDIRECT(ADDRESS(11+(MATCH(RIGHT(Table14[[#This Row],[spawner_sku]],LEN(Table14[[#This Row],[spawner_sku]])-FIND("/",Table14[[#This Row],[spawner_sku]])),Table1[Entity Prefab],0)),10,1,1,"Entities"))</f>
        <v>25</v>
      </c>
      <c r="DD272">
        <f ca="1">ROUND((Table14[[#This Row],[XP]]*Table14[[#This Row],[entity_spawned (AVG)]])*(Table14[[#This Row],[activating_chance]]/100),0)</f>
        <v>25</v>
      </c>
      <c r="DE272" s="73" t="s">
        <v>344</v>
      </c>
      <c r="DG272" t="s">
        <v>397</v>
      </c>
      <c r="DH272">
        <v>1</v>
      </c>
      <c r="DI272" s="76">
        <v>120</v>
      </c>
      <c r="DJ272" s="76">
        <v>80</v>
      </c>
      <c r="DK272" s="115">
        <f ca="1">INDIRECT(ADDRESS(11+(MATCH(RIGHT(Table18[[#This Row],[spawner_sku]],LEN(Table18[[#This Row],[spawner_sku]])-FIND("/",Table18[[#This Row],[spawner_sku]])),Table1[Entity Prefab],0)),10,1,1,"Entities"))</f>
        <v>25</v>
      </c>
      <c r="DL272" s="115">
        <f ca="1">ROUND((Table18[[#This Row],[XP]]*Table18[[#This Row],[entity_spawned (AVG)]])*(Table18[[#This Row],[activating_chance]]/100),0)</f>
        <v>20</v>
      </c>
      <c r="DM272" t="s">
        <v>343</v>
      </c>
      <c r="DO272" t="s">
        <v>256</v>
      </c>
      <c r="DP272">
        <v>1</v>
      </c>
      <c r="DQ272" s="76">
        <v>150</v>
      </c>
      <c r="DR272" s="76">
        <v>100</v>
      </c>
      <c r="DS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72">
        <f ca="1">ROUND((Table1820[[#This Row],[XP]]*Table1820[[#This Row],[entity_spawned (AVG)]])*(Table1820[[#This Row],[activating_chance]]/100),0)</f>
        <v>25</v>
      </c>
      <c r="DU272" t="s">
        <v>343</v>
      </c>
    </row>
    <row r="273" spans="2:125" x14ac:dyDescent="0.25">
      <c r="B273" s="74" t="s">
        <v>235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6">
        <v>1</v>
      </c>
      <c r="J273" s="76">
        <v>1</v>
      </c>
      <c r="K273" s="73" t="b">
        <v>0</v>
      </c>
      <c r="AI273" t="s">
        <v>387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236</v>
      </c>
      <c r="BQ273">
        <v>1</v>
      </c>
      <c r="BR273">
        <v>180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3" s="76">
        <f ca="1">ROUND((Table61011[[#This Row],[XP]]*Table61011[[#This Row],[entity_spawned (AVG)]])*(Table61011[[#This Row],[activating_chance]]/100),0)</f>
        <v>25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3">
        <v>1</v>
      </c>
      <c r="BX273" s="73">
        <v>1</v>
      </c>
      <c r="BY273" s="73" t="b">
        <v>0</v>
      </c>
      <c r="CA273" t="s">
        <v>229</v>
      </c>
      <c r="CB273">
        <v>1</v>
      </c>
      <c r="CC273" s="76">
        <v>180</v>
      </c>
      <c r="CD273">
        <v>100</v>
      </c>
      <c r="CE273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25</v>
      </c>
      <c r="CG273" s="73" t="s">
        <v>343</v>
      </c>
      <c r="CQ273" t="s">
        <v>257</v>
      </c>
      <c r="CR273">
        <v>1</v>
      </c>
      <c r="CS273" s="76">
        <v>150</v>
      </c>
      <c r="CT273" s="76">
        <v>100</v>
      </c>
      <c r="CU273">
        <f ca="1">INDIRECT(ADDRESS(11+(MATCH(RIGHT(Table13[[#This Row],[spawner_sku]],LEN(Table13[[#This Row],[spawner_sku]])-FIND("/",Table13[[#This Row],[spawner_sku]])),Table1[Entity Prefab],0)),10,1,1,"Entities"))</f>
        <v>25</v>
      </c>
      <c r="CV273">
        <f ca="1">ROUND((Table13[[#This Row],[XP]]*Table13[[#This Row],[entity_spawned (AVG)]])*(Table13[[#This Row],[activating_chance]]/100),0)</f>
        <v>25</v>
      </c>
      <c r="CW273" s="73" t="s">
        <v>343</v>
      </c>
      <c r="CY273" t="s">
        <v>227</v>
      </c>
      <c r="CZ273">
        <v>2</v>
      </c>
      <c r="DA273" s="76">
        <v>180</v>
      </c>
      <c r="DB273" s="76">
        <v>70</v>
      </c>
      <c r="DC273">
        <f ca="1">INDIRECT(ADDRESS(11+(MATCH(RIGHT(Table14[[#This Row],[spawner_sku]],LEN(Table14[[#This Row],[spawner_sku]])-FIND("/",Table14[[#This Row],[spawner_sku]])),Table1[Entity Prefab],0)),10,1,1,"Entities"))</f>
        <v>55</v>
      </c>
      <c r="DD273">
        <f ca="1">ROUND((Table14[[#This Row],[XP]]*Table14[[#This Row],[entity_spawned (AVG)]])*(Table14[[#This Row],[activating_chance]]/100),0)</f>
        <v>77</v>
      </c>
      <c r="DE273" s="73" t="s">
        <v>344</v>
      </c>
      <c r="DG273" t="s">
        <v>397</v>
      </c>
      <c r="DH273">
        <v>1</v>
      </c>
      <c r="DI273" s="76">
        <v>90</v>
      </c>
      <c r="DJ273" s="76">
        <v>10</v>
      </c>
      <c r="DK273" s="115">
        <f ca="1">INDIRECT(ADDRESS(11+(MATCH(RIGHT(Table18[[#This Row],[spawner_sku]],LEN(Table18[[#This Row],[spawner_sku]])-FIND("/",Table18[[#This Row],[spawner_sku]])),Table1[Entity Prefab],0)),10,1,1,"Entities"))</f>
        <v>25</v>
      </c>
      <c r="DL273" s="115">
        <f ca="1">ROUND((Table18[[#This Row],[XP]]*Table18[[#This Row],[entity_spawned (AVG)]])*(Table18[[#This Row],[activating_chance]]/100),0)</f>
        <v>3</v>
      </c>
      <c r="DM273" t="s">
        <v>343</v>
      </c>
      <c r="DO273" t="s">
        <v>256</v>
      </c>
      <c r="DP273">
        <v>1</v>
      </c>
      <c r="DQ273" s="76">
        <v>150</v>
      </c>
      <c r="DR273" s="76">
        <v>100</v>
      </c>
      <c r="DS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73">
        <f ca="1">ROUND((Table1820[[#This Row],[XP]]*Table1820[[#This Row],[entity_spawned (AVG)]])*(Table1820[[#This Row],[activating_chance]]/100),0)</f>
        <v>25</v>
      </c>
      <c r="DU273" t="s">
        <v>343</v>
      </c>
    </row>
    <row r="274" spans="2:125" x14ac:dyDescent="0.25">
      <c r="B274" s="74" t="s">
        <v>235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6">
        <v>1</v>
      </c>
      <c r="J274" s="76">
        <v>1</v>
      </c>
      <c r="K274" s="73" t="b">
        <v>0</v>
      </c>
      <c r="AI274" t="s">
        <v>387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403</v>
      </c>
      <c r="BQ274">
        <v>1</v>
      </c>
      <c r="BR274">
        <v>340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74" s="76">
        <f ca="1">ROUND((Table61011[[#This Row],[XP]]*Table61011[[#This Row],[entity_spawned (AVG)]])*(Table61011[[#This Row],[activating_chance]]/100),0)</f>
        <v>263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4" s="73">
        <v>1</v>
      </c>
      <c r="BX274" s="73">
        <v>1</v>
      </c>
      <c r="BY274" s="73" t="b">
        <v>0</v>
      </c>
      <c r="CA274" t="s">
        <v>229</v>
      </c>
      <c r="CB274">
        <v>10</v>
      </c>
      <c r="CC274" s="76">
        <v>180</v>
      </c>
      <c r="CD274">
        <v>100</v>
      </c>
      <c r="CE274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250</v>
      </c>
      <c r="CG274" s="73" t="s">
        <v>343</v>
      </c>
      <c r="CQ274" t="s">
        <v>257</v>
      </c>
      <c r="CR274">
        <v>1</v>
      </c>
      <c r="CS274" s="76">
        <v>150</v>
      </c>
      <c r="CT274" s="76">
        <v>100</v>
      </c>
      <c r="CU274">
        <f ca="1">INDIRECT(ADDRESS(11+(MATCH(RIGHT(Table13[[#This Row],[spawner_sku]],LEN(Table13[[#This Row],[spawner_sku]])-FIND("/",Table13[[#This Row],[spawner_sku]])),Table1[Entity Prefab],0)),10,1,1,"Entities"))</f>
        <v>25</v>
      </c>
      <c r="CV274">
        <f ca="1">ROUND((Table13[[#This Row],[XP]]*Table13[[#This Row],[entity_spawned (AVG)]])*(Table13[[#This Row],[activating_chance]]/100),0)</f>
        <v>25</v>
      </c>
      <c r="CW274" s="73" t="s">
        <v>343</v>
      </c>
      <c r="CY274" t="s">
        <v>227</v>
      </c>
      <c r="CZ274">
        <v>2</v>
      </c>
      <c r="DA274" s="76">
        <v>180</v>
      </c>
      <c r="DB274" s="76">
        <v>70</v>
      </c>
      <c r="DC274">
        <f ca="1">INDIRECT(ADDRESS(11+(MATCH(RIGHT(Table14[[#This Row],[spawner_sku]],LEN(Table14[[#This Row],[spawner_sku]])-FIND("/",Table14[[#This Row],[spawner_sku]])),Table1[Entity Prefab],0)),10,1,1,"Entities"))</f>
        <v>55</v>
      </c>
      <c r="DD274">
        <f ca="1">ROUND((Table14[[#This Row],[XP]]*Table14[[#This Row],[entity_spawned (AVG)]])*(Table14[[#This Row],[activating_chance]]/100),0)</f>
        <v>77</v>
      </c>
      <c r="DE274" s="73" t="s">
        <v>344</v>
      </c>
      <c r="DG274" t="s">
        <v>397</v>
      </c>
      <c r="DH274">
        <v>2</v>
      </c>
      <c r="DI274" s="76">
        <v>80</v>
      </c>
      <c r="DJ274" s="76">
        <v>100</v>
      </c>
      <c r="DK274" s="115">
        <f ca="1">INDIRECT(ADDRESS(11+(MATCH(RIGHT(Table18[[#This Row],[spawner_sku]],LEN(Table18[[#This Row],[spawner_sku]])-FIND("/",Table18[[#This Row],[spawner_sku]])),Table1[Entity Prefab],0)),10,1,1,"Entities"))</f>
        <v>25</v>
      </c>
      <c r="DL274" s="115">
        <f ca="1">ROUND((Table18[[#This Row],[XP]]*Table18[[#This Row],[entity_spawned (AVG)]])*(Table18[[#This Row],[activating_chance]]/100),0)</f>
        <v>50</v>
      </c>
      <c r="DM274" t="s">
        <v>343</v>
      </c>
      <c r="DO274" t="s">
        <v>256</v>
      </c>
      <c r="DP274">
        <v>1</v>
      </c>
      <c r="DQ274" s="76">
        <v>150</v>
      </c>
      <c r="DR274" s="76">
        <v>80</v>
      </c>
      <c r="DS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74">
        <f ca="1">ROUND((Table1820[[#This Row],[XP]]*Table1820[[#This Row],[entity_spawned (AVG)]])*(Table1820[[#This Row],[activating_chance]]/100),0)</f>
        <v>20</v>
      </c>
      <c r="DU274" t="s">
        <v>343</v>
      </c>
    </row>
    <row r="275" spans="2:125" x14ac:dyDescent="0.25">
      <c r="B275" s="74" t="s">
        <v>235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6">
        <v>1</v>
      </c>
      <c r="J275" s="76">
        <v>1</v>
      </c>
      <c r="K275" s="73" t="b">
        <v>0</v>
      </c>
      <c r="AI275" t="s">
        <v>387</v>
      </c>
      <c r="AJ275">
        <v>1</v>
      </c>
      <c r="AK275">
        <v>180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229</v>
      </c>
      <c r="BQ275">
        <v>5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5" s="76">
        <f ca="1">ROUND((Table61011[[#This Row],[XP]]*Table61011[[#This Row],[entity_spawned (AVG)]])*(Table61011[[#This Row],[activating_chance]]/100),0)</f>
        <v>125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3">
        <v>5</v>
      </c>
      <c r="BX275" s="73">
        <v>5</v>
      </c>
      <c r="BY275" s="73" t="b">
        <v>1</v>
      </c>
      <c r="CA275" t="s">
        <v>236</v>
      </c>
      <c r="CB275">
        <v>1</v>
      </c>
      <c r="CC275" s="76">
        <v>180</v>
      </c>
      <c r="CD275">
        <v>100</v>
      </c>
      <c r="CE275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25</v>
      </c>
      <c r="CG275" s="73" t="s">
        <v>344</v>
      </c>
      <c r="CQ275" t="s">
        <v>257</v>
      </c>
      <c r="CR275">
        <v>1</v>
      </c>
      <c r="CS275" s="76">
        <v>150</v>
      </c>
      <c r="CT275" s="76">
        <v>80</v>
      </c>
      <c r="CU275">
        <f ca="1">INDIRECT(ADDRESS(11+(MATCH(RIGHT(Table13[[#This Row],[spawner_sku]],LEN(Table13[[#This Row],[spawner_sku]])-FIND("/",Table13[[#This Row],[spawner_sku]])),Table1[Entity Prefab],0)),10,1,1,"Entities"))</f>
        <v>25</v>
      </c>
      <c r="CV275">
        <f ca="1">ROUND((Table13[[#This Row],[XP]]*Table13[[#This Row],[entity_spawned (AVG)]])*(Table13[[#This Row],[activating_chance]]/100),0)</f>
        <v>20</v>
      </c>
      <c r="CW275" s="73" t="s">
        <v>343</v>
      </c>
      <c r="CY275" t="s">
        <v>228</v>
      </c>
      <c r="CZ275">
        <v>8</v>
      </c>
      <c r="DA275" s="76">
        <v>180</v>
      </c>
      <c r="DB275" s="76">
        <v>30</v>
      </c>
      <c r="DC275">
        <f ca="1">INDIRECT(ADDRESS(11+(MATCH(RIGHT(Table14[[#This Row],[spawner_sku]],LEN(Table14[[#This Row],[spawner_sku]])-FIND("/",Table14[[#This Row],[spawner_sku]])),Table1[Entity Prefab],0)),10,1,1,"Entities"))</f>
        <v>25</v>
      </c>
      <c r="DD275">
        <f ca="1">ROUND((Table14[[#This Row],[XP]]*Table14[[#This Row],[entity_spawned (AVG)]])*(Table14[[#This Row],[activating_chance]]/100),0)</f>
        <v>60</v>
      </c>
      <c r="DE275" s="73" t="s">
        <v>343</v>
      </c>
      <c r="DG275" t="s">
        <v>397</v>
      </c>
      <c r="DH275">
        <v>1</v>
      </c>
      <c r="DI275" s="76">
        <v>80</v>
      </c>
      <c r="DJ275" s="76">
        <v>30</v>
      </c>
      <c r="DK275" s="115">
        <f ca="1">INDIRECT(ADDRESS(11+(MATCH(RIGHT(Table18[[#This Row],[spawner_sku]],LEN(Table18[[#This Row],[spawner_sku]])-FIND("/",Table18[[#This Row],[spawner_sku]])),Table1[Entity Prefab],0)),10,1,1,"Entities"))</f>
        <v>25</v>
      </c>
      <c r="DL275" s="115">
        <f ca="1">ROUND((Table18[[#This Row],[XP]]*Table18[[#This Row],[entity_spawned (AVG)]])*(Table18[[#This Row],[activating_chance]]/100),0)</f>
        <v>8</v>
      </c>
      <c r="DM275" t="s">
        <v>343</v>
      </c>
      <c r="DO275" t="s">
        <v>256</v>
      </c>
      <c r="DP275">
        <v>1</v>
      </c>
      <c r="DQ275" s="76">
        <v>150</v>
      </c>
      <c r="DR275" s="76">
        <v>80</v>
      </c>
      <c r="DS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75">
        <f ca="1">ROUND((Table1820[[#This Row],[XP]]*Table1820[[#This Row],[entity_spawned (AVG)]])*(Table1820[[#This Row],[activating_chance]]/100),0)</f>
        <v>20</v>
      </c>
      <c r="DU275" t="s">
        <v>343</v>
      </c>
    </row>
    <row r="276" spans="2:125" x14ac:dyDescent="0.25">
      <c r="B276" s="74" t="s">
        <v>235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6">
        <v>1</v>
      </c>
      <c r="J276" s="76">
        <v>1</v>
      </c>
      <c r="K276" s="73" t="b">
        <v>0</v>
      </c>
      <c r="AI276" t="s">
        <v>387</v>
      </c>
      <c r="AJ276">
        <v>1</v>
      </c>
      <c r="AK276">
        <v>180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492</v>
      </c>
      <c r="BQ276">
        <v>1</v>
      </c>
      <c r="BR276">
        <v>160</v>
      </c>
      <c r="BS276">
        <v>100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6" s="76">
        <f ca="1">ROUND((Table61011[[#This Row],[XP]]*Table61011[[#This Row],[entity_spawned (AVG)]])*(Table61011[[#This Row],[activating_chance]]/100),0)</f>
        <v>25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236</v>
      </c>
      <c r="CB276">
        <v>1</v>
      </c>
      <c r="CC276" s="76">
        <v>180</v>
      </c>
      <c r="CD276">
        <v>100</v>
      </c>
      <c r="CE2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3" t="s">
        <v>344</v>
      </c>
      <c r="CQ276" t="s">
        <v>257</v>
      </c>
      <c r="CR276">
        <v>1</v>
      </c>
      <c r="CS276" s="76">
        <v>150</v>
      </c>
      <c r="CT276" s="76">
        <v>100</v>
      </c>
      <c r="CU276">
        <f ca="1">INDIRECT(ADDRESS(11+(MATCH(RIGHT(Table13[[#This Row],[spawner_sku]],LEN(Table13[[#This Row],[spawner_sku]])-FIND("/",Table13[[#This Row],[spawner_sku]])),Table1[Entity Prefab],0)),10,1,1,"Entities"))</f>
        <v>25</v>
      </c>
      <c r="CV276">
        <f ca="1">ROUND((Table13[[#This Row],[XP]]*Table13[[#This Row],[entity_spawned (AVG)]])*(Table13[[#This Row],[activating_chance]]/100),0)</f>
        <v>25</v>
      </c>
      <c r="CW276" s="73" t="s">
        <v>343</v>
      </c>
      <c r="CY276" t="s">
        <v>228</v>
      </c>
      <c r="CZ276">
        <v>7</v>
      </c>
      <c r="DA276" s="76">
        <v>180</v>
      </c>
      <c r="DB276" s="76">
        <v>100</v>
      </c>
      <c r="DC276">
        <f ca="1">INDIRECT(ADDRESS(11+(MATCH(RIGHT(Table14[[#This Row],[spawner_sku]],LEN(Table14[[#This Row],[spawner_sku]])-FIND("/",Table14[[#This Row],[spawner_sku]])),Table1[Entity Prefab],0)),10,1,1,"Entities"))</f>
        <v>25</v>
      </c>
      <c r="DD276">
        <f ca="1">ROUND((Table14[[#This Row],[XP]]*Table14[[#This Row],[entity_spawned (AVG)]])*(Table14[[#This Row],[activating_chance]]/100),0)</f>
        <v>175</v>
      </c>
      <c r="DE276" s="73" t="s">
        <v>343</v>
      </c>
      <c r="DG276" t="s">
        <v>397</v>
      </c>
      <c r="DH276">
        <v>1</v>
      </c>
      <c r="DI276" s="76">
        <v>80</v>
      </c>
      <c r="DJ276" s="76">
        <v>80</v>
      </c>
      <c r="DK276" s="115">
        <f ca="1">INDIRECT(ADDRESS(11+(MATCH(RIGHT(Table18[[#This Row],[spawner_sku]],LEN(Table18[[#This Row],[spawner_sku]])-FIND("/",Table18[[#This Row],[spawner_sku]])),Table1[Entity Prefab],0)),10,1,1,"Entities"))</f>
        <v>25</v>
      </c>
      <c r="DL276" s="115">
        <f ca="1">ROUND((Table18[[#This Row],[XP]]*Table18[[#This Row],[entity_spawned (AVG)]])*(Table18[[#This Row],[activating_chance]]/100),0)</f>
        <v>20</v>
      </c>
      <c r="DM276" t="s">
        <v>343</v>
      </c>
      <c r="DO276" t="s">
        <v>256</v>
      </c>
      <c r="DP276">
        <v>1</v>
      </c>
      <c r="DQ276" s="76">
        <v>150</v>
      </c>
      <c r="DR276" s="76">
        <v>80</v>
      </c>
      <c r="DS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76">
        <f ca="1">ROUND((Table1820[[#This Row],[XP]]*Table1820[[#This Row],[entity_spawned (AVG)]])*(Table1820[[#This Row],[activating_chance]]/100),0)</f>
        <v>20</v>
      </c>
      <c r="DU276" t="s">
        <v>343</v>
      </c>
    </row>
    <row r="277" spans="2:125" x14ac:dyDescent="0.25">
      <c r="B277" s="74" t="s">
        <v>235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6">
        <v>1</v>
      </c>
      <c r="J277" s="76">
        <v>1</v>
      </c>
      <c r="K277" s="73" t="b">
        <v>0</v>
      </c>
      <c r="AI277" t="s">
        <v>387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255</v>
      </c>
      <c r="BQ277">
        <v>1</v>
      </c>
      <c r="BR277">
        <v>170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77" s="76">
        <f ca="1">ROUND((Table61011[[#This Row],[XP]]*Table61011[[#This Row],[entity_spawned (AVG)]])*(Table61011[[#This Row],[activating_chance]]/100),0)</f>
        <v>70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7" s="73">
        <v>1</v>
      </c>
      <c r="BX277" s="73">
        <v>1</v>
      </c>
      <c r="BY277" s="73" t="b">
        <v>0</v>
      </c>
      <c r="CA277" t="s">
        <v>236</v>
      </c>
      <c r="CB277">
        <v>1</v>
      </c>
      <c r="CC277" s="76">
        <v>180</v>
      </c>
      <c r="CD277">
        <v>100</v>
      </c>
      <c r="CE277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3" t="s">
        <v>344</v>
      </c>
      <c r="CQ277" t="s">
        <v>257</v>
      </c>
      <c r="CR277">
        <v>1</v>
      </c>
      <c r="CS277" s="76">
        <v>150</v>
      </c>
      <c r="CT277" s="76">
        <v>100</v>
      </c>
      <c r="CU277">
        <f ca="1">INDIRECT(ADDRESS(11+(MATCH(RIGHT(Table13[[#This Row],[spawner_sku]],LEN(Table13[[#This Row],[spawner_sku]])-FIND("/",Table13[[#This Row],[spawner_sku]])),Table1[Entity Prefab],0)),10,1,1,"Entities"))</f>
        <v>25</v>
      </c>
      <c r="CV277">
        <f ca="1">ROUND((Table13[[#This Row],[XP]]*Table13[[#This Row],[entity_spawned (AVG)]])*(Table13[[#This Row],[activating_chance]]/100),0)</f>
        <v>25</v>
      </c>
      <c r="CW277" s="73" t="s">
        <v>343</v>
      </c>
      <c r="CY277" t="s">
        <v>228</v>
      </c>
      <c r="CZ277">
        <v>17</v>
      </c>
      <c r="DA277" s="76">
        <v>180</v>
      </c>
      <c r="DB277" s="76">
        <v>100</v>
      </c>
      <c r="DC277">
        <f ca="1">INDIRECT(ADDRESS(11+(MATCH(RIGHT(Table14[[#This Row],[spawner_sku]],LEN(Table14[[#This Row],[spawner_sku]])-FIND("/",Table14[[#This Row],[spawner_sku]])),Table1[Entity Prefab],0)),10,1,1,"Entities"))</f>
        <v>25</v>
      </c>
      <c r="DD277">
        <f ca="1">ROUND((Table14[[#This Row],[XP]]*Table14[[#This Row],[entity_spawned (AVG)]])*(Table14[[#This Row],[activating_chance]]/100),0)</f>
        <v>425</v>
      </c>
      <c r="DE277" s="73" t="s">
        <v>343</v>
      </c>
      <c r="DG277" t="s">
        <v>397</v>
      </c>
      <c r="DH277">
        <v>1</v>
      </c>
      <c r="DI277" s="76">
        <v>80</v>
      </c>
      <c r="DJ277" s="76">
        <v>100</v>
      </c>
      <c r="DK277" s="115">
        <f ca="1">INDIRECT(ADDRESS(11+(MATCH(RIGHT(Table18[[#This Row],[spawner_sku]],LEN(Table18[[#This Row],[spawner_sku]])-FIND("/",Table18[[#This Row],[spawner_sku]])),Table1[Entity Prefab],0)),10,1,1,"Entities"))</f>
        <v>25</v>
      </c>
      <c r="DL277" s="115">
        <f ca="1">ROUND((Table18[[#This Row],[XP]]*Table18[[#This Row],[entity_spawned (AVG)]])*(Table18[[#This Row],[activating_chance]]/100),0)</f>
        <v>25</v>
      </c>
      <c r="DM277" t="s">
        <v>343</v>
      </c>
      <c r="DO277" t="s">
        <v>256</v>
      </c>
      <c r="DP277">
        <v>1</v>
      </c>
      <c r="DQ277" s="76">
        <v>150</v>
      </c>
      <c r="DR277" s="76">
        <v>80</v>
      </c>
      <c r="DS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DT277">
        <f ca="1">ROUND((Table1820[[#This Row],[XP]]*Table1820[[#This Row],[entity_spawned (AVG)]])*(Table1820[[#This Row],[activating_chance]]/100),0)</f>
        <v>20</v>
      </c>
      <c r="DU277" t="s">
        <v>343</v>
      </c>
    </row>
    <row r="278" spans="2:125" x14ac:dyDescent="0.25">
      <c r="B278" s="74" t="s">
        <v>235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6">
        <v>1</v>
      </c>
      <c r="J278" s="76">
        <v>1</v>
      </c>
      <c r="K278" s="73" t="b">
        <v>0</v>
      </c>
      <c r="AI278" t="s">
        <v>387</v>
      </c>
      <c r="AJ278">
        <v>1</v>
      </c>
      <c r="AK278">
        <v>220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237</v>
      </c>
      <c r="BQ278">
        <v>1</v>
      </c>
      <c r="BR278">
        <v>200</v>
      </c>
      <c r="BS278">
        <v>80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78" s="76">
        <f ca="1">ROUND((Table61011[[#This Row],[XP]]*Table61011[[#This Row],[entity_spawned (AVG)]])*(Table61011[[#This Row],[activating_chance]]/100),0)</f>
        <v>56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8" s="73">
        <v>1</v>
      </c>
      <c r="BX278" s="73">
        <v>1</v>
      </c>
      <c r="BY278" s="73" t="b">
        <v>0</v>
      </c>
      <c r="CA278" t="s">
        <v>236</v>
      </c>
      <c r="CB278">
        <v>1</v>
      </c>
      <c r="CC278" s="76">
        <v>180</v>
      </c>
      <c r="CD278">
        <v>100</v>
      </c>
      <c r="CE278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3" t="s">
        <v>344</v>
      </c>
      <c r="CQ278" t="s">
        <v>257</v>
      </c>
      <c r="CR278">
        <v>1</v>
      </c>
      <c r="CS278" s="76">
        <v>150</v>
      </c>
      <c r="CT278" s="76">
        <v>30</v>
      </c>
      <c r="CU278">
        <f ca="1">INDIRECT(ADDRESS(11+(MATCH(RIGHT(Table13[[#This Row],[spawner_sku]],LEN(Table13[[#This Row],[spawner_sku]])-FIND("/",Table13[[#This Row],[spawner_sku]])),Table1[Entity Prefab],0)),10,1,1,"Entities"))</f>
        <v>25</v>
      </c>
      <c r="CV278">
        <f ca="1">ROUND((Table13[[#This Row],[XP]]*Table13[[#This Row],[entity_spawned (AVG)]])*(Table13[[#This Row],[activating_chance]]/100),0)</f>
        <v>8</v>
      </c>
      <c r="CW278" s="73" t="s">
        <v>343</v>
      </c>
      <c r="CY278" t="s">
        <v>228</v>
      </c>
      <c r="CZ278">
        <v>7</v>
      </c>
      <c r="DA278" s="76">
        <v>180</v>
      </c>
      <c r="DB278" s="76">
        <v>100</v>
      </c>
      <c r="DC278">
        <f ca="1">INDIRECT(ADDRESS(11+(MATCH(RIGHT(Table14[[#This Row],[spawner_sku]],LEN(Table14[[#This Row],[spawner_sku]])-FIND("/",Table14[[#This Row],[spawner_sku]])),Table1[Entity Prefab],0)),10,1,1,"Entities"))</f>
        <v>25</v>
      </c>
      <c r="DD278">
        <f ca="1">ROUND((Table14[[#This Row],[XP]]*Table14[[#This Row],[entity_spawned (AVG)]])*(Table14[[#This Row],[activating_chance]]/100),0)</f>
        <v>175</v>
      </c>
      <c r="DE278" s="73" t="s">
        <v>343</v>
      </c>
      <c r="DG278" t="s">
        <v>397</v>
      </c>
      <c r="DH278">
        <v>1</v>
      </c>
      <c r="DI278" s="76">
        <v>90</v>
      </c>
      <c r="DJ278" s="76">
        <v>100</v>
      </c>
      <c r="DK278" s="115">
        <f ca="1">INDIRECT(ADDRESS(11+(MATCH(RIGHT(Table18[[#This Row],[spawner_sku]],LEN(Table18[[#This Row],[spawner_sku]])-FIND("/",Table18[[#This Row],[spawner_sku]])),Table1[Entity Prefab],0)),10,1,1,"Entities"))</f>
        <v>25</v>
      </c>
      <c r="DL278" s="115">
        <f ca="1">ROUND((Table18[[#This Row],[XP]]*Table18[[#This Row],[entity_spawned (AVG)]])*(Table18[[#This Row],[activating_chance]]/100),0)</f>
        <v>25</v>
      </c>
      <c r="DM278" t="s">
        <v>343</v>
      </c>
    </row>
    <row r="279" spans="2:125" x14ac:dyDescent="0.25">
      <c r="B279" s="74" t="s">
        <v>235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6">
        <v>1</v>
      </c>
      <c r="J279" s="76">
        <v>1</v>
      </c>
      <c r="K279" s="73" t="b">
        <v>0</v>
      </c>
      <c r="AI279" t="s">
        <v>386</v>
      </c>
      <c r="AJ279">
        <v>1</v>
      </c>
      <c r="AK279">
        <v>200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3">
        <v>1</v>
      </c>
      <c r="AQ279" s="73">
        <v>1</v>
      </c>
      <c r="AR279" s="73" t="b">
        <v>0</v>
      </c>
      <c r="BP279" t="s">
        <v>248</v>
      </c>
      <c r="BQ279">
        <v>1</v>
      </c>
      <c r="BR279">
        <v>420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279" s="76">
        <f ca="1">ROUND((Table61011[[#This Row],[XP]]*Table61011[[#This Row],[entity_spawned (AVG)]])*(Table61011[[#This Row],[activating_chance]]/100),0)</f>
        <v>83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9" s="73">
        <v>1</v>
      </c>
      <c r="BX279" s="73">
        <v>1</v>
      </c>
      <c r="BY279" s="73" t="b">
        <v>0</v>
      </c>
      <c r="CA279" t="s">
        <v>236</v>
      </c>
      <c r="CB279">
        <v>1</v>
      </c>
      <c r="CC279" s="76">
        <v>180</v>
      </c>
      <c r="CD279">
        <v>100</v>
      </c>
      <c r="CE279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3" t="s">
        <v>344</v>
      </c>
      <c r="CQ279" t="s">
        <v>257</v>
      </c>
      <c r="CR279">
        <v>1</v>
      </c>
      <c r="CS279" s="76">
        <v>150</v>
      </c>
      <c r="CT279" s="76">
        <v>100</v>
      </c>
      <c r="CU279">
        <f ca="1">INDIRECT(ADDRESS(11+(MATCH(RIGHT(Table13[[#This Row],[spawner_sku]],LEN(Table13[[#This Row],[spawner_sku]])-FIND("/",Table13[[#This Row],[spawner_sku]])),Table1[Entity Prefab],0)),10,1,1,"Entities"))</f>
        <v>25</v>
      </c>
      <c r="CV279">
        <f ca="1">ROUND((Table13[[#This Row],[XP]]*Table13[[#This Row],[entity_spawned (AVG)]])*(Table13[[#This Row],[activating_chance]]/100),0)</f>
        <v>25</v>
      </c>
      <c r="CW279" s="73" t="s">
        <v>343</v>
      </c>
      <c r="CY279" t="s">
        <v>228</v>
      </c>
      <c r="CZ279">
        <v>10</v>
      </c>
      <c r="DA279" s="76">
        <v>180</v>
      </c>
      <c r="DB279" s="76">
        <v>80</v>
      </c>
      <c r="DC279">
        <f ca="1">INDIRECT(ADDRESS(11+(MATCH(RIGHT(Table14[[#This Row],[spawner_sku]],LEN(Table14[[#This Row],[spawner_sku]])-FIND("/",Table14[[#This Row],[spawner_sku]])),Table1[Entity Prefab],0)),10,1,1,"Entities"))</f>
        <v>25</v>
      </c>
      <c r="DD279">
        <f ca="1">ROUND((Table14[[#This Row],[XP]]*Table14[[#This Row],[entity_spawned (AVG)]])*(Table14[[#This Row],[activating_chance]]/100),0)</f>
        <v>200</v>
      </c>
      <c r="DE279" s="73" t="s">
        <v>343</v>
      </c>
      <c r="DG279" t="s">
        <v>397</v>
      </c>
      <c r="DH279">
        <v>1</v>
      </c>
      <c r="DI279" s="76">
        <v>90</v>
      </c>
      <c r="DJ279" s="76">
        <v>80</v>
      </c>
      <c r="DK279" s="115">
        <f ca="1">INDIRECT(ADDRESS(11+(MATCH(RIGHT(Table18[[#This Row],[spawner_sku]],LEN(Table18[[#This Row],[spawner_sku]])-FIND("/",Table18[[#This Row],[spawner_sku]])),Table1[Entity Prefab],0)),10,1,1,"Entities"))</f>
        <v>25</v>
      </c>
      <c r="DL279" s="115">
        <f ca="1">ROUND((Table18[[#This Row],[XP]]*Table18[[#This Row],[entity_spawned (AVG)]])*(Table18[[#This Row],[activating_chance]]/100),0)</f>
        <v>20</v>
      </c>
      <c r="DM279" t="s">
        <v>343</v>
      </c>
    </row>
    <row r="280" spans="2:125" x14ac:dyDescent="0.25">
      <c r="B280" s="74" t="s">
        <v>235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6">
        <v>1</v>
      </c>
      <c r="J280" s="76">
        <v>1</v>
      </c>
      <c r="K280" s="73" t="b">
        <v>0</v>
      </c>
      <c r="AI280" t="s">
        <v>386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3">
        <v>1</v>
      </c>
      <c r="AQ280" s="73">
        <v>1</v>
      </c>
      <c r="AR280" s="73" t="b">
        <v>0</v>
      </c>
      <c r="BP280" t="s">
        <v>258</v>
      </c>
      <c r="BQ280">
        <v>1</v>
      </c>
      <c r="BR280">
        <v>240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80" s="76">
        <f ca="1">ROUND((Table61011[[#This Row],[XP]]*Table61011[[#This Row],[entity_spawned (AVG)]])*(Table61011[[#This Row],[activating_chance]]/100),0)</f>
        <v>50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236</v>
      </c>
      <c r="CB280">
        <v>1</v>
      </c>
      <c r="CC280" s="76">
        <v>180</v>
      </c>
      <c r="CD280">
        <v>100</v>
      </c>
      <c r="CE280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3" t="s">
        <v>344</v>
      </c>
      <c r="CQ280" t="s">
        <v>257</v>
      </c>
      <c r="CR280">
        <v>1</v>
      </c>
      <c r="CS280" s="76">
        <v>150</v>
      </c>
      <c r="CT280" s="76">
        <v>10</v>
      </c>
      <c r="CU280">
        <f ca="1">INDIRECT(ADDRESS(11+(MATCH(RIGHT(Table13[[#This Row],[spawner_sku]],LEN(Table13[[#This Row],[spawner_sku]])-FIND("/",Table13[[#This Row],[spawner_sku]])),Table1[Entity Prefab],0)),10,1,1,"Entities"))</f>
        <v>25</v>
      </c>
      <c r="CV280">
        <f ca="1">ROUND((Table13[[#This Row],[XP]]*Table13[[#This Row],[entity_spawned (AVG)]])*(Table13[[#This Row],[activating_chance]]/100),0)</f>
        <v>3</v>
      </c>
      <c r="CW280" s="73" t="s">
        <v>343</v>
      </c>
      <c r="CY280" t="s">
        <v>228</v>
      </c>
      <c r="CZ280">
        <v>18</v>
      </c>
      <c r="DA280" s="76">
        <v>180</v>
      </c>
      <c r="DB280" s="76">
        <v>80</v>
      </c>
      <c r="DC280">
        <f ca="1">INDIRECT(ADDRESS(11+(MATCH(RIGHT(Table14[[#This Row],[spawner_sku]],LEN(Table14[[#This Row],[spawner_sku]])-FIND("/",Table14[[#This Row],[spawner_sku]])),Table1[Entity Prefab],0)),10,1,1,"Entities"))</f>
        <v>25</v>
      </c>
      <c r="DD280">
        <f ca="1">ROUND((Table14[[#This Row],[XP]]*Table14[[#This Row],[entity_spawned (AVG)]])*(Table14[[#This Row],[activating_chance]]/100),0)</f>
        <v>360</v>
      </c>
      <c r="DE280" s="73" t="s">
        <v>343</v>
      </c>
      <c r="DG280" t="s">
        <v>397</v>
      </c>
      <c r="DH280">
        <v>1</v>
      </c>
      <c r="DI280" s="76">
        <v>70</v>
      </c>
      <c r="DJ280" s="76">
        <v>80</v>
      </c>
      <c r="DK280" s="115">
        <f ca="1">INDIRECT(ADDRESS(11+(MATCH(RIGHT(Table18[[#This Row],[spawner_sku]],LEN(Table18[[#This Row],[spawner_sku]])-FIND("/",Table18[[#This Row],[spawner_sku]])),Table1[Entity Prefab],0)),10,1,1,"Entities"))</f>
        <v>25</v>
      </c>
      <c r="DL280" s="115">
        <f ca="1">ROUND((Table18[[#This Row],[XP]]*Table18[[#This Row],[entity_spawned (AVG)]])*(Table18[[#This Row],[activating_chance]]/100),0)</f>
        <v>20</v>
      </c>
      <c r="DM280" t="s">
        <v>343</v>
      </c>
    </row>
    <row r="281" spans="2:125" x14ac:dyDescent="0.25">
      <c r="B281" s="74" t="s">
        <v>235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6">
        <v>1</v>
      </c>
      <c r="J281" s="76">
        <v>1</v>
      </c>
      <c r="K281" s="73" t="b">
        <v>0</v>
      </c>
      <c r="AI281" t="s">
        <v>386</v>
      </c>
      <c r="AJ281">
        <v>1</v>
      </c>
      <c r="AK281">
        <v>220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386</v>
      </c>
      <c r="BQ281">
        <v>1</v>
      </c>
      <c r="BR281">
        <v>120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236</v>
      </c>
      <c r="CB281">
        <v>1</v>
      </c>
      <c r="CC281" s="76">
        <v>180</v>
      </c>
      <c r="CD281">
        <v>30</v>
      </c>
      <c r="CE281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8</v>
      </c>
      <c r="CG281" s="73" t="s">
        <v>344</v>
      </c>
      <c r="CQ281" t="s">
        <v>257</v>
      </c>
      <c r="CR281">
        <v>1</v>
      </c>
      <c r="CS281" s="76">
        <v>150</v>
      </c>
      <c r="CT281" s="76">
        <v>80</v>
      </c>
      <c r="CU281">
        <f ca="1">INDIRECT(ADDRESS(11+(MATCH(RIGHT(Table13[[#This Row],[spawner_sku]],LEN(Table13[[#This Row],[spawner_sku]])-FIND("/",Table13[[#This Row],[spawner_sku]])),Table1[Entity Prefab],0)),10,1,1,"Entities"))</f>
        <v>25</v>
      </c>
      <c r="CV281">
        <f ca="1">ROUND((Table13[[#This Row],[XP]]*Table13[[#This Row],[entity_spawned (AVG)]])*(Table13[[#This Row],[activating_chance]]/100),0)</f>
        <v>20</v>
      </c>
      <c r="CW281" s="73" t="s">
        <v>343</v>
      </c>
      <c r="CY281" t="s">
        <v>228</v>
      </c>
      <c r="CZ281">
        <v>10</v>
      </c>
      <c r="DA281" s="76">
        <v>180</v>
      </c>
      <c r="DB281" s="76">
        <v>100</v>
      </c>
      <c r="DC281">
        <f ca="1">INDIRECT(ADDRESS(11+(MATCH(RIGHT(Table14[[#This Row],[spawner_sku]],LEN(Table14[[#This Row],[spawner_sku]])-FIND("/",Table14[[#This Row],[spawner_sku]])),Table1[Entity Prefab],0)),10,1,1,"Entities"))</f>
        <v>25</v>
      </c>
      <c r="DD281">
        <f ca="1">ROUND((Table14[[#This Row],[XP]]*Table14[[#This Row],[entity_spawned (AVG)]])*(Table14[[#This Row],[activating_chance]]/100),0)</f>
        <v>250</v>
      </c>
      <c r="DE281" s="73" t="s">
        <v>343</v>
      </c>
      <c r="DG281" t="s">
        <v>397</v>
      </c>
      <c r="DH281">
        <v>1</v>
      </c>
      <c r="DI281" s="76">
        <v>80</v>
      </c>
      <c r="DJ281" s="76">
        <v>100</v>
      </c>
      <c r="DK281" s="115">
        <f ca="1">INDIRECT(ADDRESS(11+(MATCH(RIGHT(Table18[[#This Row],[spawner_sku]],LEN(Table18[[#This Row],[spawner_sku]])-FIND("/",Table18[[#This Row],[spawner_sku]])),Table1[Entity Prefab],0)),10,1,1,"Entities"))</f>
        <v>25</v>
      </c>
      <c r="DL281" s="115">
        <f ca="1">ROUND((Table18[[#This Row],[XP]]*Table18[[#This Row],[entity_spawned (AVG)]])*(Table18[[#This Row],[activating_chance]]/100),0)</f>
        <v>25</v>
      </c>
      <c r="DM281" t="s">
        <v>343</v>
      </c>
    </row>
    <row r="282" spans="2:125" x14ac:dyDescent="0.25">
      <c r="B282" s="74" t="s">
        <v>403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6">
        <v>1</v>
      </c>
      <c r="J282" s="76">
        <v>1</v>
      </c>
      <c r="K282" s="73" t="b">
        <v>0</v>
      </c>
      <c r="AI282" t="s">
        <v>386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237</v>
      </c>
      <c r="BQ282">
        <v>1</v>
      </c>
      <c r="BR282">
        <v>200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82" s="76">
        <f ca="1">ROUND((Table61011[[#This Row],[XP]]*Table61011[[#This Row],[entity_spawned (AVG)]])*(Table61011[[#This Row],[activating_chance]]/100),0)</f>
        <v>70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2" s="73">
        <v>1</v>
      </c>
      <c r="BX282" s="73">
        <v>1</v>
      </c>
      <c r="BY282" s="73" t="b">
        <v>0</v>
      </c>
      <c r="CA282" t="s">
        <v>236</v>
      </c>
      <c r="CB282">
        <v>1</v>
      </c>
      <c r="CC282" s="76">
        <v>180</v>
      </c>
      <c r="CD282">
        <v>100</v>
      </c>
      <c r="CE282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25</v>
      </c>
      <c r="CG282" s="73" t="s">
        <v>344</v>
      </c>
      <c r="CQ282" t="s">
        <v>257</v>
      </c>
      <c r="CR282">
        <v>1</v>
      </c>
      <c r="CS282" s="76">
        <v>150</v>
      </c>
      <c r="CT282" s="76">
        <v>80</v>
      </c>
      <c r="CU282">
        <f ca="1">INDIRECT(ADDRESS(11+(MATCH(RIGHT(Table13[[#This Row],[spawner_sku]],LEN(Table13[[#This Row],[spawner_sku]])-FIND("/",Table13[[#This Row],[spawner_sku]])),Table1[Entity Prefab],0)),10,1,1,"Entities"))</f>
        <v>25</v>
      </c>
      <c r="CV282">
        <f ca="1">ROUND((Table13[[#This Row],[XP]]*Table13[[#This Row],[entity_spawned (AVG)]])*(Table13[[#This Row],[activating_chance]]/100),0)</f>
        <v>20</v>
      </c>
      <c r="CW282" s="73" t="s">
        <v>343</v>
      </c>
      <c r="CY282" t="s">
        <v>228</v>
      </c>
      <c r="CZ282">
        <v>10</v>
      </c>
      <c r="DA282" s="76">
        <v>180</v>
      </c>
      <c r="DB282" s="76">
        <v>80</v>
      </c>
      <c r="DC282">
        <f ca="1">INDIRECT(ADDRESS(11+(MATCH(RIGHT(Table14[[#This Row],[spawner_sku]],LEN(Table14[[#This Row],[spawner_sku]])-FIND("/",Table14[[#This Row],[spawner_sku]])),Table1[Entity Prefab],0)),10,1,1,"Entities"))</f>
        <v>25</v>
      </c>
      <c r="DD282">
        <f ca="1">ROUND((Table14[[#This Row],[XP]]*Table14[[#This Row],[entity_spawned (AVG)]])*(Table14[[#This Row],[activating_chance]]/100),0)</f>
        <v>200</v>
      </c>
      <c r="DE282" s="73" t="s">
        <v>343</v>
      </c>
      <c r="DG282" t="s">
        <v>397</v>
      </c>
      <c r="DH282">
        <v>1</v>
      </c>
      <c r="DI282" s="76">
        <v>90</v>
      </c>
      <c r="DJ282" s="76">
        <v>100</v>
      </c>
      <c r="DK282" s="115">
        <f ca="1">INDIRECT(ADDRESS(11+(MATCH(RIGHT(Table18[[#This Row],[spawner_sku]],LEN(Table18[[#This Row],[spawner_sku]])-FIND("/",Table18[[#This Row],[spawner_sku]])),Table1[Entity Prefab],0)),10,1,1,"Entities"))</f>
        <v>25</v>
      </c>
      <c r="DL282" s="115">
        <f ca="1">ROUND((Table18[[#This Row],[XP]]*Table18[[#This Row],[entity_spawned (AVG)]])*(Table18[[#This Row],[activating_chance]]/100),0)</f>
        <v>25</v>
      </c>
      <c r="DM282" t="s">
        <v>343</v>
      </c>
    </row>
    <row r="283" spans="2:125" x14ac:dyDescent="0.25">
      <c r="B283" s="74" t="s">
        <v>236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6">
        <v>1</v>
      </c>
      <c r="J283" s="76">
        <v>1</v>
      </c>
      <c r="K283" s="73" t="b">
        <v>0</v>
      </c>
      <c r="AI283" t="s">
        <v>386</v>
      </c>
      <c r="AJ283">
        <v>1</v>
      </c>
      <c r="AK283">
        <v>180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473</v>
      </c>
      <c r="BQ283">
        <v>1</v>
      </c>
      <c r="BR283">
        <v>280</v>
      </c>
      <c r="BS283">
        <v>100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83" s="76">
        <f ca="1">ROUND((Table61011[[#This Row],[XP]]*Table61011[[#This Row],[entity_spawned (AVG)]])*(Table61011[[#This Row],[activating_chance]]/100),0)</f>
        <v>143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3" s="73">
        <v>1</v>
      </c>
      <c r="BX283" s="73">
        <v>1</v>
      </c>
      <c r="BY283" s="73" t="b">
        <v>0</v>
      </c>
      <c r="CA283" t="s">
        <v>245</v>
      </c>
      <c r="CB283">
        <v>1</v>
      </c>
      <c r="CC283" s="76">
        <v>180</v>
      </c>
      <c r="CD283">
        <v>100</v>
      </c>
      <c r="CE283">
        <f ca="1">INDIRECT(ADDRESS(11+(MATCH(RIGHT(Table11[[#This Row],[spawner_sku]],LEN(Table11[[#This Row],[spawner_sku]])-FIND("/",Table11[[#This Row],[spawner_sku]])),Table1[Entity Prefab],0)),10,1,1,"Entities"))</f>
        <v>35</v>
      </c>
      <c r="CF283">
        <f ca="1">ROUND((Table11[[#This Row],[XP]]*Table11[[#This Row],[entity_spawned (AVG)]])*(Table11[[#This Row],[activating_chance]]/100),0)</f>
        <v>35</v>
      </c>
      <c r="CG283" s="73" t="s">
        <v>343</v>
      </c>
      <c r="CQ283" t="s">
        <v>257</v>
      </c>
      <c r="CR283">
        <v>1</v>
      </c>
      <c r="CS283" s="76">
        <v>150</v>
      </c>
      <c r="CT283" s="76">
        <v>80</v>
      </c>
      <c r="CU283">
        <f ca="1">INDIRECT(ADDRESS(11+(MATCH(RIGHT(Table13[[#This Row],[spawner_sku]],LEN(Table13[[#This Row],[spawner_sku]])-FIND("/",Table13[[#This Row],[spawner_sku]])),Table1[Entity Prefab],0)),10,1,1,"Entities"))</f>
        <v>25</v>
      </c>
      <c r="CV283">
        <f ca="1">ROUND((Table13[[#This Row],[XP]]*Table13[[#This Row],[entity_spawned (AVG)]])*(Table13[[#This Row],[activating_chance]]/100),0)</f>
        <v>20</v>
      </c>
      <c r="CW283" s="73" t="s">
        <v>343</v>
      </c>
      <c r="CY283" t="s">
        <v>228</v>
      </c>
      <c r="CZ283">
        <v>10</v>
      </c>
      <c r="DA283" s="76">
        <v>180</v>
      </c>
      <c r="DB283" s="76">
        <v>10</v>
      </c>
      <c r="DC283">
        <f ca="1">INDIRECT(ADDRESS(11+(MATCH(RIGHT(Table14[[#This Row],[spawner_sku]],LEN(Table14[[#This Row],[spawner_sku]])-FIND("/",Table14[[#This Row],[spawner_sku]])),Table1[Entity Prefab],0)),10,1,1,"Entities"))</f>
        <v>25</v>
      </c>
      <c r="DD283">
        <f ca="1">ROUND((Table14[[#This Row],[XP]]*Table14[[#This Row],[entity_spawned (AVG)]])*(Table14[[#This Row],[activating_chance]]/100),0)</f>
        <v>25</v>
      </c>
      <c r="DE283" s="73" t="s">
        <v>343</v>
      </c>
      <c r="DG283" t="s">
        <v>397</v>
      </c>
      <c r="DH283">
        <v>1</v>
      </c>
      <c r="DI283" s="76">
        <v>90</v>
      </c>
      <c r="DJ283" s="76">
        <v>10</v>
      </c>
      <c r="DK283" s="115">
        <f ca="1">INDIRECT(ADDRESS(11+(MATCH(RIGHT(Table18[[#This Row],[spawner_sku]],LEN(Table18[[#This Row],[spawner_sku]])-FIND("/",Table18[[#This Row],[spawner_sku]])),Table1[Entity Prefab],0)),10,1,1,"Entities"))</f>
        <v>25</v>
      </c>
      <c r="DL283" s="115">
        <f ca="1">ROUND((Table18[[#This Row],[XP]]*Table18[[#This Row],[entity_spawned (AVG)]])*(Table18[[#This Row],[activating_chance]]/100),0)</f>
        <v>3</v>
      </c>
      <c r="DM283" t="s">
        <v>343</v>
      </c>
    </row>
    <row r="284" spans="2:125" x14ac:dyDescent="0.25">
      <c r="B284" s="74" t="s">
        <v>236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6">
        <v>1</v>
      </c>
      <c r="J284" s="76">
        <v>1</v>
      </c>
      <c r="K284" s="73" t="b">
        <v>0</v>
      </c>
      <c r="AI284" t="s">
        <v>386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229</v>
      </c>
      <c r="BQ284">
        <v>5</v>
      </c>
      <c r="BR284">
        <v>200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4" s="76">
        <f ca="1">ROUND((Table61011[[#This Row],[XP]]*Table61011[[#This Row],[entity_spawned (AVG)]])*(Table61011[[#This Row],[activating_chance]]/100),0)</f>
        <v>125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5</v>
      </c>
      <c r="BX284" s="73">
        <v>5</v>
      </c>
      <c r="BY284" s="73" t="b">
        <v>1</v>
      </c>
      <c r="CA284" t="s">
        <v>245</v>
      </c>
      <c r="CB284">
        <v>1</v>
      </c>
      <c r="CC284" s="76">
        <v>180</v>
      </c>
      <c r="CD284">
        <v>100</v>
      </c>
      <c r="CE284">
        <f ca="1">INDIRECT(ADDRESS(11+(MATCH(RIGHT(Table11[[#This Row],[spawner_sku]],LEN(Table11[[#This Row],[spawner_sku]])-FIND("/",Table11[[#This Row],[spawner_sku]])),Table1[Entity Prefab],0)),10,1,1,"Entities"))</f>
        <v>35</v>
      </c>
      <c r="CF284">
        <f ca="1">ROUND((Table11[[#This Row],[XP]]*Table11[[#This Row],[entity_spawned (AVG)]])*(Table11[[#This Row],[activating_chance]]/100),0)</f>
        <v>35</v>
      </c>
      <c r="CG284" s="73" t="s">
        <v>343</v>
      </c>
      <c r="CQ284" t="s">
        <v>257</v>
      </c>
      <c r="CR284">
        <v>1</v>
      </c>
      <c r="CS284" s="76">
        <v>150</v>
      </c>
      <c r="CT284" s="76">
        <v>80</v>
      </c>
      <c r="CU284">
        <f ca="1">INDIRECT(ADDRESS(11+(MATCH(RIGHT(Table13[[#This Row],[spawner_sku]],LEN(Table13[[#This Row],[spawner_sku]])-FIND("/",Table13[[#This Row],[spawner_sku]])),Table1[Entity Prefab],0)),10,1,1,"Entities"))</f>
        <v>25</v>
      </c>
      <c r="CV284">
        <f ca="1">ROUND((Table13[[#This Row],[XP]]*Table13[[#This Row],[entity_spawned (AVG)]])*(Table13[[#This Row],[activating_chance]]/100),0)</f>
        <v>20</v>
      </c>
      <c r="CW284" s="73" t="s">
        <v>343</v>
      </c>
      <c r="CY284" t="s">
        <v>228</v>
      </c>
      <c r="CZ284">
        <v>5</v>
      </c>
      <c r="DA284" s="76">
        <v>180</v>
      </c>
      <c r="DB284" s="76">
        <v>100</v>
      </c>
      <c r="DC284">
        <f ca="1">INDIRECT(ADDRESS(11+(MATCH(RIGHT(Table14[[#This Row],[spawner_sku]],LEN(Table14[[#This Row],[spawner_sku]])-FIND("/",Table14[[#This Row],[spawner_sku]])),Table1[Entity Prefab],0)),10,1,1,"Entities"))</f>
        <v>25</v>
      </c>
      <c r="DD284">
        <f ca="1">ROUND((Table14[[#This Row],[XP]]*Table14[[#This Row],[entity_spawned (AVG)]])*(Table14[[#This Row],[activating_chance]]/100),0)</f>
        <v>125</v>
      </c>
      <c r="DE284" s="73" t="s">
        <v>343</v>
      </c>
      <c r="DG284" t="s">
        <v>397</v>
      </c>
      <c r="DH284">
        <v>1</v>
      </c>
      <c r="DI284" s="76">
        <v>90</v>
      </c>
      <c r="DJ284" s="76">
        <v>30</v>
      </c>
      <c r="DK284" s="115">
        <f ca="1">INDIRECT(ADDRESS(11+(MATCH(RIGHT(Table18[[#This Row],[spawner_sku]],LEN(Table18[[#This Row],[spawner_sku]])-FIND("/",Table18[[#This Row],[spawner_sku]])),Table1[Entity Prefab],0)),10,1,1,"Entities"))</f>
        <v>25</v>
      </c>
      <c r="DL284" s="115">
        <f ca="1">ROUND((Table18[[#This Row],[XP]]*Table18[[#This Row],[entity_spawned (AVG)]])*(Table18[[#This Row],[activating_chance]]/100),0)</f>
        <v>8</v>
      </c>
      <c r="DM284" t="s">
        <v>343</v>
      </c>
    </row>
    <row r="285" spans="2:125" x14ac:dyDescent="0.25">
      <c r="B285" s="74" t="s">
        <v>236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6">
        <v>1</v>
      </c>
      <c r="J285" s="76">
        <v>1</v>
      </c>
      <c r="K285" s="73" t="b">
        <v>0</v>
      </c>
      <c r="AI285" t="s">
        <v>386</v>
      </c>
      <c r="AJ285">
        <v>1</v>
      </c>
      <c r="AK285">
        <v>200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256</v>
      </c>
      <c r="BQ285">
        <v>1</v>
      </c>
      <c r="BR285">
        <v>100</v>
      </c>
      <c r="BS285">
        <v>80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5" s="76">
        <f ca="1">ROUND((Table61011[[#This Row],[XP]]*Table61011[[#This Row],[entity_spawned (AVG)]])*(Table61011[[#This Row],[activating_chance]]/100),0)</f>
        <v>20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387</v>
      </c>
      <c r="CB285">
        <v>1</v>
      </c>
      <c r="CC285" s="76">
        <v>180</v>
      </c>
      <c r="CD285">
        <v>100</v>
      </c>
      <c r="CE285">
        <f ca="1">INDIRECT(ADDRESS(11+(MATCH(RIGHT(Table11[[#This Row],[spawner_sku]],LEN(Table11[[#This Row],[spawner_sku]])-FIND("/",Table11[[#This Row],[spawner_sku]])),Table1[Entity Prefab],0)),10,1,1,"Entities"))</f>
        <v>75</v>
      </c>
      <c r="CF285">
        <f ca="1">ROUND((Table11[[#This Row],[XP]]*Table11[[#This Row],[entity_spawned (AVG)]])*(Table11[[#This Row],[activating_chance]]/100),0)</f>
        <v>75</v>
      </c>
      <c r="CG285" s="73" t="s">
        <v>344</v>
      </c>
      <c r="CQ285" t="s">
        <v>257</v>
      </c>
      <c r="CR285">
        <v>1</v>
      </c>
      <c r="CS285" s="76">
        <v>150</v>
      </c>
      <c r="CT285" s="76">
        <v>80</v>
      </c>
      <c r="CU285">
        <f ca="1">INDIRECT(ADDRESS(11+(MATCH(RIGHT(Table13[[#This Row],[spawner_sku]],LEN(Table13[[#This Row],[spawner_sku]])-FIND("/",Table13[[#This Row],[spawner_sku]])),Table1[Entity Prefab],0)),10,1,1,"Entities"))</f>
        <v>25</v>
      </c>
      <c r="CV285">
        <f ca="1">ROUND((Table13[[#This Row],[XP]]*Table13[[#This Row],[entity_spawned (AVG)]])*(Table13[[#This Row],[activating_chance]]/100),0)</f>
        <v>20</v>
      </c>
      <c r="CW285" s="73" t="s">
        <v>343</v>
      </c>
      <c r="CY285" t="s">
        <v>228</v>
      </c>
      <c r="CZ285">
        <v>11</v>
      </c>
      <c r="DA285" s="76">
        <v>180</v>
      </c>
      <c r="DB285" s="76">
        <v>100</v>
      </c>
      <c r="DC285">
        <f ca="1">INDIRECT(ADDRESS(11+(MATCH(RIGHT(Table14[[#This Row],[spawner_sku]],LEN(Table14[[#This Row],[spawner_sku]])-FIND("/",Table14[[#This Row],[spawner_sku]])),Table1[Entity Prefab],0)),10,1,1,"Entities"))</f>
        <v>25</v>
      </c>
      <c r="DD285">
        <f ca="1">ROUND((Table14[[#This Row],[XP]]*Table14[[#This Row],[entity_spawned (AVG)]])*(Table14[[#This Row],[activating_chance]]/100),0)</f>
        <v>275</v>
      </c>
      <c r="DE285" s="73" t="s">
        <v>343</v>
      </c>
      <c r="DG285" t="s">
        <v>397</v>
      </c>
      <c r="DH285">
        <v>1</v>
      </c>
      <c r="DI285" s="76">
        <v>80</v>
      </c>
      <c r="DJ285" s="76">
        <v>100</v>
      </c>
      <c r="DK285" s="115">
        <f ca="1">INDIRECT(ADDRESS(11+(MATCH(RIGHT(Table18[[#This Row],[spawner_sku]],LEN(Table18[[#This Row],[spawner_sku]])-FIND("/",Table18[[#This Row],[spawner_sku]])),Table1[Entity Prefab],0)),10,1,1,"Entities"))</f>
        <v>25</v>
      </c>
      <c r="DL285" s="115">
        <f ca="1">ROUND((Table18[[#This Row],[XP]]*Table18[[#This Row],[entity_spawned (AVG)]])*(Table18[[#This Row],[activating_chance]]/100),0)</f>
        <v>25</v>
      </c>
      <c r="DM285" t="s">
        <v>343</v>
      </c>
    </row>
    <row r="286" spans="2:125" x14ac:dyDescent="0.25">
      <c r="B286" s="74" t="s">
        <v>236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6">
        <v>1</v>
      </c>
      <c r="J286" s="76">
        <v>1</v>
      </c>
      <c r="K286" s="73" t="b">
        <v>0</v>
      </c>
      <c r="AI286" t="s">
        <v>386</v>
      </c>
      <c r="AJ286">
        <v>1</v>
      </c>
      <c r="AK286">
        <v>200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256</v>
      </c>
      <c r="BQ286">
        <v>1</v>
      </c>
      <c r="BR286">
        <v>180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6" s="76">
        <f ca="1">ROUND((Table61011[[#This Row],[XP]]*Table61011[[#This Row],[entity_spawned (AVG)]])*(Table61011[[#This Row],[activating_chance]]/100),0)</f>
        <v>25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387</v>
      </c>
      <c r="CB286">
        <v>1</v>
      </c>
      <c r="CC286" s="76">
        <v>180</v>
      </c>
      <c r="CD286">
        <v>100</v>
      </c>
      <c r="CE286">
        <f ca="1">INDIRECT(ADDRESS(11+(MATCH(RIGHT(Table11[[#This Row],[spawner_sku]],LEN(Table11[[#This Row],[spawner_sku]])-FIND("/",Table11[[#This Row],[spawner_sku]])),Table1[Entity Prefab],0)),10,1,1,"Entities"))</f>
        <v>75</v>
      </c>
      <c r="CF286">
        <f ca="1">ROUND((Table11[[#This Row],[XP]]*Table11[[#This Row],[entity_spawned (AVG)]])*(Table11[[#This Row],[activating_chance]]/100),0)</f>
        <v>75</v>
      </c>
      <c r="CG286" s="73" t="s">
        <v>344</v>
      </c>
      <c r="CQ286" t="s">
        <v>257</v>
      </c>
      <c r="CR286">
        <v>1</v>
      </c>
      <c r="CS286" s="76">
        <v>150</v>
      </c>
      <c r="CT286" s="76">
        <v>100</v>
      </c>
      <c r="CU286">
        <f ca="1">INDIRECT(ADDRESS(11+(MATCH(RIGHT(Table13[[#This Row],[spawner_sku]],LEN(Table13[[#This Row],[spawner_sku]])-FIND("/",Table13[[#This Row],[spawner_sku]])),Table1[Entity Prefab],0)),10,1,1,"Entities"))</f>
        <v>25</v>
      </c>
      <c r="CV286">
        <f ca="1">ROUND((Table13[[#This Row],[XP]]*Table13[[#This Row],[entity_spawned (AVG)]])*(Table13[[#This Row],[activating_chance]]/100),0)</f>
        <v>25</v>
      </c>
      <c r="CW286" s="73" t="s">
        <v>343</v>
      </c>
      <c r="CY286" t="s">
        <v>228</v>
      </c>
      <c r="CZ286">
        <v>7</v>
      </c>
      <c r="DA286" s="76">
        <v>180</v>
      </c>
      <c r="DB286" s="76">
        <v>100</v>
      </c>
      <c r="DC286">
        <f ca="1">INDIRECT(ADDRESS(11+(MATCH(RIGHT(Table14[[#This Row],[spawner_sku]],LEN(Table14[[#This Row],[spawner_sku]])-FIND("/",Table14[[#This Row],[spawner_sku]])),Table1[Entity Prefab],0)),10,1,1,"Entities"))</f>
        <v>25</v>
      </c>
      <c r="DD286">
        <f ca="1">ROUND((Table14[[#This Row],[XP]]*Table14[[#This Row],[entity_spawned (AVG)]])*(Table14[[#This Row],[activating_chance]]/100),0)</f>
        <v>175</v>
      </c>
      <c r="DE286" s="73" t="s">
        <v>343</v>
      </c>
      <c r="DG286" t="s">
        <v>397</v>
      </c>
      <c r="DH286">
        <v>1</v>
      </c>
      <c r="DI286" s="76">
        <v>80</v>
      </c>
      <c r="DJ286" s="76">
        <v>100</v>
      </c>
      <c r="DK286" s="115">
        <f ca="1">INDIRECT(ADDRESS(11+(MATCH(RIGHT(Table18[[#This Row],[spawner_sku]],LEN(Table18[[#This Row],[spawner_sku]])-FIND("/",Table18[[#This Row],[spawner_sku]])),Table1[Entity Prefab],0)),10,1,1,"Entities"))</f>
        <v>25</v>
      </c>
      <c r="DL286" s="115">
        <f ca="1">ROUND((Table18[[#This Row],[XP]]*Table18[[#This Row],[entity_spawned (AVG)]])*(Table18[[#This Row],[activating_chance]]/100),0)</f>
        <v>25</v>
      </c>
      <c r="DM286" t="s">
        <v>343</v>
      </c>
    </row>
    <row r="287" spans="2:125" x14ac:dyDescent="0.25">
      <c r="B287" s="74" t="s">
        <v>236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6">
        <v>1</v>
      </c>
      <c r="J287" s="76">
        <v>1</v>
      </c>
      <c r="K287" s="73" t="b">
        <v>0</v>
      </c>
      <c r="AI287" t="s">
        <v>386</v>
      </c>
      <c r="AJ287">
        <v>1</v>
      </c>
      <c r="AK287">
        <v>220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396</v>
      </c>
      <c r="BQ287">
        <v>7</v>
      </c>
      <c r="BR287">
        <v>220</v>
      </c>
      <c r="BS287">
        <v>100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87" s="76">
        <f ca="1">ROUND((Table61011[[#This Row],[XP]]*Table61011[[#This Row],[entity_spawned (AVG)]])*(Table61011[[#This Row],[activating_chance]]/100),0)</f>
        <v>350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6</v>
      </c>
      <c r="BX287" s="73">
        <v>8</v>
      </c>
      <c r="BY287" s="73" t="b">
        <v>1</v>
      </c>
      <c r="CA287" t="s">
        <v>254</v>
      </c>
      <c r="CB287">
        <v>1</v>
      </c>
      <c r="CC287" s="76">
        <v>170</v>
      </c>
      <c r="CD287">
        <v>100</v>
      </c>
      <c r="CE287">
        <f ca="1">INDIRECT(ADDRESS(11+(MATCH(RIGHT(Table11[[#This Row],[spawner_sku]],LEN(Table11[[#This Row],[spawner_sku]])-FIND("/",Table11[[#This Row],[spawner_sku]])),Table1[Entity Prefab],0)),10,1,1,"Entities"))</f>
        <v>70</v>
      </c>
      <c r="CF287">
        <f ca="1">ROUND((Table11[[#This Row],[XP]]*Table11[[#This Row],[entity_spawned (AVG)]])*(Table11[[#This Row],[activating_chance]]/100),0)</f>
        <v>70</v>
      </c>
      <c r="CG287" s="73" t="s">
        <v>344</v>
      </c>
      <c r="CQ287" t="s">
        <v>257</v>
      </c>
      <c r="CR287">
        <v>1</v>
      </c>
      <c r="CS287" s="76">
        <v>150</v>
      </c>
      <c r="CT287" s="76">
        <v>10</v>
      </c>
      <c r="CU287">
        <f ca="1">INDIRECT(ADDRESS(11+(MATCH(RIGHT(Table13[[#This Row],[spawner_sku]],LEN(Table13[[#This Row],[spawner_sku]])-FIND("/",Table13[[#This Row],[spawner_sku]])),Table1[Entity Prefab],0)),10,1,1,"Entities"))</f>
        <v>25</v>
      </c>
      <c r="CV287">
        <f ca="1">ROUND((Table13[[#This Row],[XP]]*Table13[[#This Row],[entity_spawned (AVG)]])*(Table13[[#This Row],[activating_chance]]/100),0)</f>
        <v>3</v>
      </c>
      <c r="CW287" s="73" t="s">
        <v>343</v>
      </c>
      <c r="CY287" t="s">
        <v>228</v>
      </c>
      <c r="CZ287">
        <v>10</v>
      </c>
      <c r="DA287" s="76">
        <v>180</v>
      </c>
      <c r="DB287" s="76">
        <v>100</v>
      </c>
      <c r="DC287">
        <f ca="1">INDIRECT(ADDRESS(11+(MATCH(RIGHT(Table14[[#This Row],[spawner_sku]],LEN(Table14[[#This Row],[spawner_sku]])-FIND("/",Table14[[#This Row],[spawner_sku]])),Table1[Entity Prefab],0)),10,1,1,"Entities"))</f>
        <v>25</v>
      </c>
      <c r="DD287">
        <f ca="1">ROUND((Table14[[#This Row],[XP]]*Table14[[#This Row],[entity_spawned (AVG)]])*(Table14[[#This Row],[activating_chance]]/100),0)</f>
        <v>250</v>
      </c>
      <c r="DE287" s="73" t="s">
        <v>343</v>
      </c>
      <c r="DG287" t="s">
        <v>397</v>
      </c>
      <c r="DH287">
        <v>1</v>
      </c>
      <c r="DI287" s="76">
        <v>80</v>
      </c>
      <c r="DJ287" s="76">
        <v>80</v>
      </c>
      <c r="DK287" s="115">
        <f ca="1">INDIRECT(ADDRESS(11+(MATCH(RIGHT(Table18[[#This Row],[spawner_sku]],LEN(Table18[[#This Row],[spawner_sku]])-FIND("/",Table18[[#This Row],[spawner_sku]])),Table1[Entity Prefab],0)),10,1,1,"Entities"))</f>
        <v>25</v>
      </c>
      <c r="DL287" s="115">
        <f ca="1">ROUND((Table18[[#This Row],[XP]]*Table18[[#This Row],[entity_spawned (AVG)]])*(Table18[[#This Row],[activating_chance]]/100),0)</f>
        <v>20</v>
      </c>
      <c r="DM287" t="s">
        <v>343</v>
      </c>
    </row>
    <row r="288" spans="2:125" x14ac:dyDescent="0.25">
      <c r="B288" s="74" t="s">
        <v>237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6">
        <v>1</v>
      </c>
      <c r="J288" s="76">
        <v>1</v>
      </c>
      <c r="K288" s="73" t="b">
        <v>0</v>
      </c>
      <c r="AI288" t="s">
        <v>386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229</v>
      </c>
      <c r="BQ288">
        <v>6</v>
      </c>
      <c r="BR288">
        <v>210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8" s="76">
        <f ca="1">ROUND((Table61011[[#This Row],[XP]]*Table61011[[#This Row],[entity_spawned (AVG)]])*(Table61011[[#This Row],[activating_chance]]/100),0)</f>
        <v>150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5</v>
      </c>
      <c r="BX288" s="73">
        <v>8</v>
      </c>
      <c r="BY288" s="73" t="b">
        <v>1</v>
      </c>
      <c r="CA288" t="s">
        <v>254</v>
      </c>
      <c r="CB288">
        <v>1</v>
      </c>
      <c r="CC288" s="76">
        <v>170</v>
      </c>
      <c r="CD288">
        <v>100</v>
      </c>
      <c r="CE288">
        <f ca="1">INDIRECT(ADDRESS(11+(MATCH(RIGHT(Table11[[#This Row],[spawner_sku]],LEN(Table11[[#This Row],[spawner_sku]])-FIND("/",Table11[[#This Row],[spawner_sku]])),Table1[Entity Prefab],0)),10,1,1,"Entities"))</f>
        <v>70</v>
      </c>
      <c r="CF288">
        <f ca="1">ROUND((Table11[[#This Row],[XP]]*Table11[[#This Row],[entity_spawned (AVG)]])*(Table11[[#This Row],[activating_chance]]/100),0)</f>
        <v>70</v>
      </c>
      <c r="CG288" s="73" t="s">
        <v>344</v>
      </c>
      <c r="CQ288" t="s">
        <v>257</v>
      </c>
      <c r="CR288">
        <v>1</v>
      </c>
      <c r="CS288" s="76">
        <v>150</v>
      </c>
      <c r="CT288" s="76">
        <v>100</v>
      </c>
      <c r="CU288">
        <f ca="1">INDIRECT(ADDRESS(11+(MATCH(RIGHT(Table13[[#This Row],[spawner_sku]],LEN(Table13[[#This Row],[spawner_sku]])-FIND("/",Table13[[#This Row],[spawner_sku]])),Table1[Entity Prefab],0)),10,1,1,"Entities"))</f>
        <v>25</v>
      </c>
      <c r="CV288">
        <f ca="1">ROUND((Table13[[#This Row],[XP]]*Table13[[#This Row],[entity_spawned (AVG)]])*(Table13[[#This Row],[activating_chance]]/100),0)</f>
        <v>25</v>
      </c>
      <c r="CW288" s="73" t="s">
        <v>343</v>
      </c>
      <c r="CY288" t="s">
        <v>228</v>
      </c>
      <c r="CZ288">
        <v>17</v>
      </c>
      <c r="DA288" s="76">
        <v>180</v>
      </c>
      <c r="DB288" s="76">
        <v>100</v>
      </c>
      <c r="DC288">
        <f ca="1">INDIRECT(ADDRESS(11+(MATCH(RIGHT(Table14[[#This Row],[spawner_sku]],LEN(Table14[[#This Row],[spawner_sku]])-FIND("/",Table14[[#This Row],[spawner_sku]])),Table1[Entity Prefab],0)),10,1,1,"Entities"))</f>
        <v>25</v>
      </c>
      <c r="DD288">
        <f ca="1">ROUND((Table14[[#This Row],[XP]]*Table14[[#This Row],[entity_spawned (AVG)]])*(Table14[[#This Row],[activating_chance]]/100),0)</f>
        <v>425</v>
      </c>
      <c r="DE288" s="73" t="s">
        <v>343</v>
      </c>
      <c r="DG288" t="s">
        <v>397</v>
      </c>
      <c r="DH288">
        <v>1</v>
      </c>
      <c r="DI288" s="76">
        <v>80</v>
      </c>
      <c r="DJ288" s="76">
        <v>100</v>
      </c>
      <c r="DK288" s="115">
        <f ca="1">INDIRECT(ADDRESS(11+(MATCH(RIGHT(Table18[[#This Row],[spawner_sku]],LEN(Table18[[#This Row],[spawner_sku]])-FIND("/",Table18[[#This Row],[spawner_sku]])),Table1[Entity Prefab],0)),10,1,1,"Entities"))</f>
        <v>25</v>
      </c>
      <c r="DL288" s="115">
        <f ca="1">ROUND((Table18[[#This Row],[XP]]*Table18[[#This Row],[entity_spawned (AVG)]])*(Table18[[#This Row],[activating_chance]]/100),0)</f>
        <v>25</v>
      </c>
      <c r="DM288" t="s">
        <v>343</v>
      </c>
    </row>
    <row r="289" spans="2:117" x14ac:dyDescent="0.25">
      <c r="B289" s="74" t="s">
        <v>237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6">
        <v>1</v>
      </c>
      <c r="J289" s="76">
        <v>1</v>
      </c>
      <c r="K289" s="73" t="b">
        <v>0</v>
      </c>
      <c r="AI289" t="s">
        <v>386</v>
      </c>
      <c r="AJ289">
        <v>1</v>
      </c>
      <c r="AK289">
        <v>200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491</v>
      </c>
      <c r="BQ289">
        <v>1</v>
      </c>
      <c r="BR289">
        <v>200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89" s="76">
        <f ca="1">ROUND((Table61011[[#This Row],[XP]]*Table61011[[#This Row],[entity_spawned (AVG)]])*(Table61011[[#This Row],[activating_chance]]/100),0)</f>
        <v>55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3">
        <v>1</v>
      </c>
      <c r="BX289" s="73">
        <v>1</v>
      </c>
      <c r="BY289" s="73" t="b">
        <v>0</v>
      </c>
      <c r="CA289" t="s">
        <v>254</v>
      </c>
      <c r="CB289">
        <v>1</v>
      </c>
      <c r="CC289" s="76">
        <v>170</v>
      </c>
      <c r="CD289">
        <v>100</v>
      </c>
      <c r="CE289">
        <f ca="1">INDIRECT(ADDRESS(11+(MATCH(RIGHT(Table11[[#This Row],[spawner_sku]],LEN(Table11[[#This Row],[spawner_sku]])-FIND("/",Table11[[#This Row],[spawner_sku]])),Table1[Entity Prefab],0)),10,1,1,"Entities"))</f>
        <v>70</v>
      </c>
      <c r="CF289">
        <f ca="1">ROUND((Table11[[#This Row],[XP]]*Table11[[#This Row],[entity_spawned (AVG)]])*(Table11[[#This Row],[activating_chance]]/100),0)</f>
        <v>70</v>
      </c>
      <c r="CG289" s="73" t="s">
        <v>344</v>
      </c>
      <c r="CQ289" t="s">
        <v>397</v>
      </c>
      <c r="CR289">
        <v>2</v>
      </c>
      <c r="CS289" s="76">
        <v>120</v>
      </c>
      <c r="CT289" s="76">
        <v>80</v>
      </c>
      <c r="CU289">
        <f ca="1">INDIRECT(ADDRESS(11+(MATCH(RIGHT(Table13[[#This Row],[spawner_sku]],LEN(Table13[[#This Row],[spawner_sku]])-FIND("/",Table13[[#This Row],[spawner_sku]])),Table1[Entity Prefab],0)),10,1,1,"Entities"))</f>
        <v>25</v>
      </c>
      <c r="CV289">
        <f ca="1">ROUND((Table13[[#This Row],[XP]]*Table13[[#This Row],[entity_spawned (AVG)]])*(Table13[[#This Row],[activating_chance]]/100),0)</f>
        <v>40</v>
      </c>
      <c r="CW289" s="73" t="s">
        <v>343</v>
      </c>
      <c r="CY289" t="s">
        <v>228</v>
      </c>
      <c r="CZ289">
        <v>17</v>
      </c>
      <c r="DA289" s="76">
        <v>180</v>
      </c>
      <c r="DB289" s="76">
        <v>100</v>
      </c>
      <c r="DC289">
        <f ca="1">INDIRECT(ADDRESS(11+(MATCH(RIGHT(Table14[[#This Row],[spawner_sku]],LEN(Table14[[#This Row],[spawner_sku]])-FIND("/",Table14[[#This Row],[spawner_sku]])),Table1[Entity Prefab],0)),10,1,1,"Entities"))</f>
        <v>25</v>
      </c>
      <c r="DD289">
        <f ca="1">ROUND((Table14[[#This Row],[XP]]*Table14[[#This Row],[entity_spawned (AVG)]])*(Table14[[#This Row],[activating_chance]]/100),0)</f>
        <v>425</v>
      </c>
      <c r="DE289" s="73" t="s">
        <v>343</v>
      </c>
      <c r="DG289" t="s">
        <v>397</v>
      </c>
      <c r="DH289">
        <v>1</v>
      </c>
      <c r="DI289" s="76">
        <v>70</v>
      </c>
      <c r="DJ289" s="76">
        <v>100</v>
      </c>
      <c r="DK289" s="115">
        <f ca="1">INDIRECT(ADDRESS(11+(MATCH(RIGHT(Table18[[#This Row],[spawner_sku]],LEN(Table18[[#This Row],[spawner_sku]])-FIND("/",Table18[[#This Row],[spawner_sku]])),Table1[Entity Prefab],0)),10,1,1,"Entities"))</f>
        <v>25</v>
      </c>
      <c r="DL289" s="115">
        <f ca="1">ROUND((Table18[[#This Row],[XP]]*Table18[[#This Row],[entity_spawned (AVG)]])*(Table18[[#This Row],[activating_chance]]/100),0)</f>
        <v>25</v>
      </c>
      <c r="DM289" t="s">
        <v>343</v>
      </c>
    </row>
    <row r="290" spans="2:117" x14ac:dyDescent="0.25">
      <c r="B290" s="74" t="s">
        <v>237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6">
        <v>1</v>
      </c>
      <c r="J290" s="76">
        <v>1</v>
      </c>
      <c r="K290" s="73" t="b">
        <v>0</v>
      </c>
      <c r="AI290" t="s">
        <v>386</v>
      </c>
      <c r="AJ290">
        <v>1</v>
      </c>
      <c r="AK290">
        <v>170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403</v>
      </c>
      <c r="BQ290">
        <v>1</v>
      </c>
      <c r="BR290">
        <v>340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90" s="76">
        <f ca="1">ROUND((Table61011[[#This Row],[XP]]*Table61011[[#This Row],[entity_spawned (AVG)]])*(Table61011[[#This Row],[activating_chance]]/100),0)</f>
        <v>263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3">
        <v>1</v>
      </c>
      <c r="BX290" s="73">
        <v>1</v>
      </c>
      <c r="BY290" s="73" t="b">
        <v>0</v>
      </c>
      <c r="CA290" t="s">
        <v>255</v>
      </c>
      <c r="CB290">
        <v>1</v>
      </c>
      <c r="CC290" s="76">
        <v>170</v>
      </c>
      <c r="CD290">
        <v>80</v>
      </c>
      <c r="CE290">
        <f ca="1">INDIRECT(ADDRESS(11+(MATCH(RIGHT(Table11[[#This Row],[spawner_sku]],LEN(Table11[[#This Row],[spawner_sku]])-FIND("/",Table11[[#This Row],[spawner_sku]])),Table1[Entity Prefab],0)),10,1,1,"Entities"))</f>
        <v>70</v>
      </c>
      <c r="CF290">
        <f ca="1">ROUND((Table11[[#This Row],[XP]]*Table11[[#This Row],[entity_spawned (AVG)]])*(Table11[[#This Row],[activating_chance]]/100),0)</f>
        <v>56</v>
      </c>
      <c r="CG290" s="73" t="s">
        <v>344</v>
      </c>
      <c r="CQ290" t="s">
        <v>397</v>
      </c>
      <c r="CR290">
        <v>7</v>
      </c>
      <c r="CS290" s="76">
        <v>120</v>
      </c>
      <c r="CT290" s="76">
        <v>100</v>
      </c>
      <c r="CU290">
        <f ca="1">INDIRECT(ADDRESS(11+(MATCH(RIGHT(Table13[[#This Row],[spawner_sku]],LEN(Table13[[#This Row],[spawner_sku]])-FIND("/",Table13[[#This Row],[spawner_sku]])),Table1[Entity Prefab],0)),10,1,1,"Entities"))</f>
        <v>25</v>
      </c>
      <c r="CV290">
        <f ca="1">ROUND((Table13[[#This Row],[XP]]*Table13[[#This Row],[entity_spawned (AVG)]])*(Table13[[#This Row],[activating_chance]]/100),0)</f>
        <v>175</v>
      </c>
      <c r="CW290" s="73" t="s">
        <v>343</v>
      </c>
      <c r="CY290" t="s">
        <v>228</v>
      </c>
      <c r="CZ290">
        <v>12</v>
      </c>
      <c r="DA290" s="76">
        <v>180</v>
      </c>
      <c r="DB290" s="76">
        <v>100</v>
      </c>
      <c r="DC290">
        <f ca="1">INDIRECT(ADDRESS(11+(MATCH(RIGHT(Table14[[#This Row],[spawner_sku]],LEN(Table14[[#This Row],[spawner_sku]])-FIND("/",Table14[[#This Row],[spawner_sku]])),Table1[Entity Prefab],0)),10,1,1,"Entities"))</f>
        <v>25</v>
      </c>
      <c r="DD290">
        <f ca="1">ROUND((Table14[[#This Row],[XP]]*Table14[[#This Row],[entity_spawned (AVG)]])*(Table14[[#This Row],[activating_chance]]/100),0)</f>
        <v>300</v>
      </c>
      <c r="DE290" s="73" t="s">
        <v>343</v>
      </c>
      <c r="DG290" t="s">
        <v>397</v>
      </c>
      <c r="DH290">
        <v>1</v>
      </c>
      <c r="DI290" s="76">
        <v>80</v>
      </c>
      <c r="DJ290" s="76">
        <v>100</v>
      </c>
      <c r="DK290" s="115">
        <f ca="1">INDIRECT(ADDRESS(11+(MATCH(RIGHT(Table18[[#This Row],[spawner_sku]],LEN(Table18[[#This Row],[spawner_sku]])-FIND("/",Table18[[#This Row],[spawner_sku]])),Table1[Entity Prefab],0)),10,1,1,"Entities"))</f>
        <v>25</v>
      </c>
      <c r="DL290" s="115">
        <f ca="1">ROUND((Table18[[#This Row],[XP]]*Table18[[#This Row],[entity_spawned (AVG)]])*(Table18[[#This Row],[activating_chance]]/100),0)</f>
        <v>25</v>
      </c>
      <c r="DM290" t="s">
        <v>343</v>
      </c>
    </row>
    <row r="291" spans="2:117" x14ac:dyDescent="0.25">
      <c r="B291" s="74" t="s">
        <v>237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6">
        <v>1</v>
      </c>
      <c r="J291" s="76">
        <v>1</v>
      </c>
      <c r="K291" s="73" t="b">
        <v>0</v>
      </c>
      <c r="AI291" t="s">
        <v>386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256</v>
      </c>
      <c r="BQ291">
        <v>1</v>
      </c>
      <c r="BR291">
        <v>150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6">
        <f ca="1">ROUND((Table61011[[#This Row],[XP]]*Table61011[[#This Row],[entity_spawned (AVG)]])*(Table61011[[#This Row],[activating_chance]]/100),0)</f>
        <v>25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1" s="73">
        <v>1</v>
      </c>
      <c r="BX291" s="73">
        <v>1</v>
      </c>
      <c r="BY291" s="73" t="b">
        <v>0</v>
      </c>
      <c r="CA291" t="s">
        <v>255</v>
      </c>
      <c r="CB291">
        <v>1</v>
      </c>
      <c r="CC291" s="76">
        <v>170</v>
      </c>
      <c r="CD291">
        <v>100</v>
      </c>
      <c r="CE291">
        <f ca="1">INDIRECT(ADDRESS(11+(MATCH(RIGHT(Table11[[#This Row],[spawner_sku]],LEN(Table11[[#This Row],[spawner_sku]])-FIND("/",Table11[[#This Row],[spawner_sku]])),Table1[Entity Prefab],0)),10,1,1,"Entities"))</f>
        <v>70</v>
      </c>
      <c r="CF291">
        <f ca="1">ROUND((Table11[[#This Row],[XP]]*Table11[[#This Row],[entity_spawned (AVG)]])*(Table11[[#This Row],[activating_chance]]/100),0)</f>
        <v>70</v>
      </c>
      <c r="CG291" s="73" t="s">
        <v>344</v>
      </c>
      <c r="CQ291" t="s">
        <v>397</v>
      </c>
      <c r="CR291">
        <v>1</v>
      </c>
      <c r="CS291" s="76">
        <v>120</v>
      </c>
      <c r="CT291" s="76">
        <v>100</v>
      </c>
      <c r="CU291">
        <f ca="1">INDIRECT(ADDRESS(11+(MATCH(RIGHT(Table13[[#This Row],[spawner_sku]],LEN(Table13[[#This Row],[spawner_sku]])-FIND("/",Table13[[#This Row],[spawner_sku]])),Table1[Entity Prefab],0)),10,1,1,"Entities"))</f>
        <v>25</v>
      </c>
      <c r="CV291">
        <f ca="1">ROUND((Table13[[#This Row],[XP]]*Table13[[#This Row],[entity_spawned (AVG)]])*(Table13[[#This Row],[activating_chance]]/100),0)</f>
        <v>25</v>
      </c>
      <c r="CW291" s="73" t="s">
        <v>343</v>
      </c>
      <c r="CY291" t="s">
        <v>228</v>
      </c>
      <c r="CZ291">
        <v>6</v>
      </c>
      <c r="DA291" s="76">
        <v>180</v>
      </c>
      <c r="DB291" s="76">
        <v>30</v>
      </c>
      <c r="DC291">
        <f ca="1">INDIRECT(ADDRESS(11+(MATCH(RIGHT(Table14[[#This Row],[spawner_sku]],LEN(Table14[[#This Row],[spawner_sku]])-FIND("/",Table14[[#This Row],[spawner_sku]])),Table1[Entity Prefab],0)),10,1,1,"Entities"))</f>
        <v>25</v>
      </c>
      <c r="DD291">
        <f ca="1">ROUND((Table14[[#This Row],[XP]]*Table14[[#This Row],[entity_spawned (AVG)]])*(Table14[[#This Row],[activating_chance]]/100),0)</f>
        <v>45</v>
      </c>
      <c r="DE291" s="73" t="s">
        <v>343</v>
      </c>
      <c r="DG291" t="s">
        <v>397</v>
      </c>
      <c r="DH291">
        <v>1</v>
      </c>
      <c r="DI291" s="76">
        <v>90</v>
      </c>
      <c r="DJ291" s="76">
        <v>80</v>
      </c>
      <c r="DK291" s="115">
        <f ca="1">INDIRECT(ADDRESS(11+(MATCH(RIGHT(Table18[[#This Row],[spawner_sku]],LEN(Table18[[#This Row],[spawner_sku]])-FIND("/",Table18[[#This Row],[spawner_sku]])),Table1[Entity Prefab],0)),10,1,1,"Entities"))</f>
        <v>25</v>
      </c>
      <c r="DL291" s="115">
        <f ca="1">ROUND((Table18[[#This Row],[XP]]*Table18[[#This Row],[entity_spawned (AVG)]])*(Table18[[#This Row],[activating_chance]]/100),0)</f>
        <v>20</v>
      </c>
      <c r="DM291" t="s">
        <v>343</v>
      </c>
    </row>
    <row r="292" spans="2:117" x14ac:dyDescent="0.25">
      <c r="B292" s="74" t="s">
        <v>237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6">
        <v>1</v>
      </c>
      <c r="J292" s="76">
        <v>1</v>
      </c>
      <c r="K292" s="73" t="b">
        <v>0</v>
      </c>
      <c r="AI292" t="s">
        <v>386</v>
      </c>
      <c r="AJ292">
        <v>1</v>
      </c>
      <c r="AK292">
        <v>220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471</v>
      </c>
      <c r="BQ292">
        <v>1</v>
      </c>
      <c r="BR292">
        <v>240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92" s="76">
        <f ca="1">ROUND((Table61011[[#This Row],[XP]]*Table61011[[#This Row],[entity_spawned (AVG)]])*(Table61011[[#This Row],[activating_chance]]/100),0)</f>
        <v>55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3">
        <v>1</v>
      </c>
      <c r="BX292" s="73">
        <v>1</v>
      </c>
      <c r="BY292" s="73" t="b">
        <v>0</v>
      </c>
      <c r="CA292" t="s">
        <v>255</v>
      </c>
      <c r="CB292">
        <v>1</v>
      </c>
      <c r="CC292" s="76">
        <v>170</v>
      </c>
      <c r="CD292">
        <v>100</v>
      </c>
      <c r="CE292">
        <f ca="1">INDIRECT(ADDRESS(11+(MATCH(RIGHT(Table11[[#This Row],[spawner_sku]],LEN(Table11[[#This Row],[spawner_sku]])-FIND("/",Table11[[#This Row],[spawner_sku]])),Table1[Entity Prefab],0)),10,1,1,"Entities"))</f>
        <v>70</v>
      </c>
      <c r="CF292">
        <f ca="1">ROUND((Table11[[#This Row],[XP]]*Table11[[#This Row],[entity_spawned (AVG)]])*(Table11[[#This Row],[activating_chance]]/100),0)</f>
        <v>70</v>
      </c>
      <c r="CG292" s="73" t="s">
        <v>344</v>
      </c>
      <c r="CQ292" t="s">
        <v>397</v>
      </c>
      <c r="CR292">
        <v>5</v>
      </c>
      <c r="CS292" s="76">
        <v>120</v>
      </c>
      <c r="CT292" s="76">
        <v>100</v>
      </c>
      <c r="CU292">
        <f ca="1">INDIRECT(ADDRESS(11+(MATCH(RIGHT(Table13[[#This Row],[spawner_sku]],LEN(Table13[[#This Row],[spawner_sku]])-FIND("/",Table13[[#This Row],[spawner_sku]])),Table1[Entity Prefab],0)),10,1,1,"Entities"))</f>
        <v>25</v>
      </c>
      <c r="CV292">
        <f ca="1">ROUND((Table13[[#This Row],[XP]]*Table13[[#This Row],[entity_spawned (AVG)]])*(Table13[[#This Row],[activating_chance]]/100),0)</f>
        <v>125</v>
      </c>
      <c r="CW292" s="73" t="s">
        <v>343</v>
      </c>
      <c r="CY292" t="s">
        <v>228</v>
      </c>
      <c r="CZ292">
        <v>7</v>
      </c>
      <c r="DA292" s="76">
        <v>180</v>
      </c>
      <c r="DB292" s="76">
        <v>100</v>
      </c>
      <c r="DC292">
        <f ca="1">INDIRECT(ADDRESS(11+(MATCH(RIGHT(Table14[[#This Row],[spawner_sku]],LEN(Table14[[#This Row],[spawner_sku]])-FIND("/",Table14[[#This Row],[spawner_sku]])),Table1[Entity Prefab],0)),10,1,1,"Entities"))</f>
        <v>25</v>
      </c>
      <c r="DD292">
        <f ca="1">ROUND((Table14[[#This Row],[XP]]*Table14[[#This Row],[entity_spawned (AVG)]])*(Table14[[#This Row],[activating_chance]]/100),0)</f>
        <v>175</v>
      </c>
      <c r="DE292" s="73" t="s">
        <v>343</v>
      </c>
      <c r="DG292" t="s">
        <v>397</v>
      </c>
      <c r="DH292">
        <v>1</v>
      </c>
      <c r="DI292" s="76">
        <v>90</v>
      </c>
      <c r="DJ292" s="76">
        <v>80</v>
      </c>
      <c r="DK292" s="115">
        <f ca="1">INDIRECT(ADDRESS(11+(MATCH(RIGHT(Table18[[#This Row],[spawner_sku]],LEN(Table18[[#This Row],[spawner_sku]])-FIND("/",Table18[[#This Row],[spawner_sku]])),Table1[Entity Prefab],0)),10,1,1,"Entities"))</f>
        <v>25</v>
      </c>
      <c r="DL292" s="115">
        <f ca="1">ROUND((Table18[[#This Row],[XP]]*Table18[[#This Row],[entity_spawned (AVG)]])*(Table18[[#This Row],[activating_chance]]/100),0)</f>
        <v>20</v>
      </c>
      <c r="DM292" t="s">
        <v>343</v>
      </c>
    </row>
    <row r="293" spans="2:117" x14ac:dyDescent="0.25">
      <c r="B293" s="74" t="s">
        <v>237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6">
        <v>1</v>
      </c>
      <c r="J293" s="76">
        <v>1</v>
      </c>
      <c r="K293" s="73" t="b">
        <v>0</v>
      </c>
      <c r="AI293" t="s">
        <v>386</v>
      </c>
      <c r="AJ293">
        <v>1</v>
      </c>
      <c r="AK293">
        <v>200</v>
      </c>
      <c r="AL293">
        <v>80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60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247</v>
      </c>
      <c r="BQ293">
        <v>1</v>
      </c>
      <c r="BR293">
        <v>500</v>
      </c>
      <c r="BS293">
        <v>75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3" s="76">
        <f ca="1">ROUND((Table61011[[#This Row],[XP]]*Table61011[[#This Row],[entity_spawned (AVG)]])*(Table61011[[#This Row],[activating_chance]]/100),0)</f>
        <v>56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3" s="73">
        <v>1</v>
      </c>
      <c r="BX293" s="73">
        <v>1</v>
      </c>
      <c r="BY293" s="73" t="b">
        <v>0</v>
      </c>
      <c r="CA293" t="s">
        <v>255</v>
      </c>
      <c r="CB293">
        <v>1</v>
      </c>
      <c r="CC293" s="76">
        <v>170</v>
      </c>
      <c r="CD293">
        <v>10</v>
      </c>
      <c r="CE293">
        <f ca="1">INDIRECT(ADDRESS(11+(MATCH(RIGHT(Table11[[#This Row],[spawner_sku]],LEN(Table11[[#This Row],[spawner_sku]])-FIND("/",Table11[[#This Row],[spawner_sku]])),Table1[Entity Prefab],0)),10,1,1,"Entities"))</f>
        <v>70</v>
      </c>
      <c r="CF293">
        <f ca="1">ROUND((Table11[[#This Row],[XP]]*Table11[[#This Row],[entity_spawned (AVG)]])*(Table11[[#This Row],[activating_chance]]/100),0)</f>
        <v>7</v>
      </c>
      <c r="CG293" s="73" t="s">
        <v>344</v>
      </c>
      <c r="CQ293" t="s">
        <v>397</v>
      </c>
      <c r="CR293">
        <v>5</v>
      </c>
      <c r="CS293" s="76">
        <v>120</v>
      </c>
      <c r="CT293" s="76">
        <v>100</v>
      </c>
      <c r="CU293">
        <f ca="1">INDIRECT(ADDRESS(11+(MATCH(RIGHT(Table13[[#This Row],[spawner_sku]],LEN(Table13[[#This Row],[spawner_sku]])-FIND("/",Table13[[#This Row],[spawner_sku]])),Table1[Entity Prefab],0)),10,1,1,"Entities"))</f>
        <v>25</v>
      </c>
      <c r="CV293">
        <f ca="1">ROUND((Table13[[#This Row],[XP]]*Table13[[#This Row],[entity_spawned (AVG)]])*(Table13[[#This Row],[activating_chance]]/100),0)</f>
        <v>125</v>
      </c>
      <c r="CW293" s="73" t="s">
        <v>343</v>
      </c>
      <c r="CY293" t="s">
        <v>518</v>
      </c>
      <c r="CZ293">
        <v>1</v>
      </c>
      <c r="DA293" s="76">
        <v>180</v>
      </c>
      <c r="DB293" s="76">
        <v>50</v>
      </c>
      <c r="DC293">
        <f ca="1">INDIRECT(ADDRESS(11+(MATCH(RIGHT(Table14[[#This Row],[spawner_sku]],LEN(Table14[[#This Row],[spawner_sku]])-FIND("/",Table14[[#This Row],[spawner_sku]])),Table1[Entity Prefab],0)),10,1,1,"Entities"))</f>
        <v>95</v>
      </c>
      <c r="DD293">
        <f ca="1">ROUND((Table14[[#This Row],[XP]]*Table14[[#This Row],[entity_spawned (AVG)]])*(Table14[[#This Row],[activating_chance]]/100),0)</f>
        <v>48</v>
      </c>
      <c r="DE293" s="73" t="s">
        <v>344</v>
      </c>
      <c r="DG293" t="s">
        <v>397</v>
      </c>
      <c r="DH293">
        <v>1</v>
      </c>
      <c r="DI293" s="76">
        <v>90</v>
      </c>
      <c r="DJ293" s="76">
        <v>10</v>
      </c>
      <c r="DK293" s="115">
        <f ca="1">INDIRECT(ADDRESS(11+(MATCH(RIGHT(Table18[[#This Row],[spawner_sku]],LEN(Table18[[#This Row],[spawner_sku]])-FIND("/",Table18[[#This Row],[spawner_sku]])),Table1[Entity Prefab],0)),10,1,1,"Entities"))</f>
        <v>25</v>
      </c>
      <c r="DL293" s="115">
        <f ca="1">ROUND((Table18[[#This Row],[XP]]*Table18[[#This Row],[entity_spawned (AVG)]])*(Table18[[#This Row],[activating_chance]]/100),0)</f>
        <v>3</v>
      </c>
      <c r="DM293" t="s">
        <v>343</v>
      </c>
    </row>
    <row r="294" spans="2:117" x14ac:dyDescent="0.25">
      <c r="B294" s="74" t="s">
        <v>237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6">
        <v>1</v>
      </c>
      <c r="J294" s="76">
        <v>1</v>
      </c>
      <c r="K294" s="73" t="b">
        <v>0</v>
      </c>
      <c r="AI294" t="s">
        <v>386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472</v>
      </c>
      <c r="BQ294">
        <v>1</v>
      </c>
      <c r="BR294">
        <v>260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94" s="76">
        <f ca="1">ROUND((Table61011[[#This Row],[XP]]*Table61011[[#This Row],[entity_spawned (AVG)]])*(Table61011[[#This Row],[activating_chance]]/100),0)</f>
        <v>105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255</v>
      </c>
      <c r="CB294">
        <v>1</v>
      </c>
      <c r="CC294" s="76">
        <v>170</v>
      </c>
      <c r="CD294">
        <v>30</v>
      </c>
      <c r="CE294">
        <f ca="1">INDIRECT(ADDRESS(11+(MATCH(RIGHT(Table11[[#This Row],[spawner_sku]],LEN(Table11[[#This Row],[spawner_sku]])-FIND("/",Table11[[#This Row],[spawner_sku]])),Table1[Entity Prefab],0)),10,1,1,"Entities"))</f>
        <v>70</v>
      </c>
      <c r="CF294">
        <f ca="1">ROUND((Table11[[#This Row],[XP]]*Table11[[#This Row],[entity_spawned (AVG)]])*(Table11[[#This Row],[activating_chance]]/100),0)</f>
        <v>21</v>
      </c>
      <c r="CG294" s="73" t="s">
        <v>344</v>
      </c>
      <c r="CQ294" t="s">
        <v>397</v>
      </c>
      <c r="CR294">
        <v>3</v>
      </c>
      <c r="CS294" s="76">
        <v>120</v>
      </c>
      <c r="CT294" s="76">
        <v>100</v>
      </c>
      <c r="CU294">
        <f ca="1">INDIRECT(ADDRESS(11+(MATCH(RIGHT(Table13[[#This Row],[spawner_sku]],LEN(Table13[[#This Row],[spawner_sku]])-FIND("/",Table13[[#This Row],[spawner_sku]])),Table1[Entity Prefab],0)),10,1,1,"Entities"))</f>
        <v>25</v>
      </c>
      <c r="CV294">
        <f ca="1">ROUND((Table13[[#This Row],[XP]]*Table13[[#This Row],[entity_spawned (AVG)]])*(Table13[[#This Row],[activating_chance]]/100),0)</f>
        <v>75</v>
      </c>
      <c r="CW294" s="73" t="s">
        <v>343</v>
      </c>
      <c r="CY294" t="s">
        <v>518</v>
      </c>
      <c r="CZ294">
        <v>1</v>
      </c>
      <c r="DA294" s="76">
        <v>180</v>
      </c>
      <c r="DB294" s="76">
        <v>100</v>
      </c>
      <c r="DC294">
        <f ca="1">INDIRECT(ADDRESS(11+(MATCH(RIGHT(Table14[[#This Row],[spawner_sku]],LEN(Table14[[#This Row],[spawner_sku]])-FIND("/",Table14[[#This Row],[spawner_sku]])),Table1[Entity Prefab],0)),10,1,1,"Entities"))</f>
        <v>95</v>
      </c>
      <c r="DD294">
        <f ca="1">ROUND((Table14[[#This Row],[XP]]*Table14[[#This Row],[entity_spawned (AVG)]])*(Table14[[#This Row],[activating_chance]]/100),0)</f>
        <v>95</v>
      </c>
      <c r="DE294" s="73" t="s">
        <v>344</v>
      </c>
      <c r="DG294" t="s">
        <v>397</v>
      </c>
      <c r="DH294">
        <v>1</v>
      </c>
      <c r="DI294" s="76">
        <v>80</v>
      </c>
      <c r="DJ294" s="76">
        <v>30</v>
      </c>
      <c r="DK294" s="115">
        <f ca="1">INDIRECT(ADDRESS(11+(MATCH(RIGHT(Table18[[#This Row],[spawner_sku]],LEN(Table18[[#This Row],[spawner_sku]])-FIND("/",Table18[[#This Row],[spawner_sku]])),Table1[Entity Prefab],0)),10,1,1,"Entities"))</f>
        <v>25</v>
      </c>
      <c r="DL294" s="115">
        <f ca="1">ROUND((Table18[[#This Row],[XP]]*Table18[[#This Row],[entity_spawned (AVG)]])*(Table18[[#This Row],[activating_chance]]/100),0)</f>
        <v>8</v>
      </c>
      <c r="DM294" t="s">
        <v>343</v>
      </c>
    </row>
    <row r="295" spans="2:117" x14ac:dyDescent="0.25">
      <c r="B295" s="74" t="s">
        <v>237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6">
        <v>1</v>
      </c>
      <c r="J295" s="76">
        <v>1</v>
      </c>
      <c r="K295" s="73" t="b">
        <v>0</v>
      </c>
      <c r="AI295" t="s">
        <v>386</v>
      </c>
      <c r="AJ295">
        <v>1</v>
      </c>
      <c r="AK295">
        <v>170</v>
      </c>
      <c r="AL295">
        <v>100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75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446</v>
      </c>
      <c r="BQ295">
        <v>1</v>
      </c>
      <c r="BR295">
        <v>180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255</v>
      </c>
      <c r="CB295">
        <v>1</v>
      </c>
      <c r="CC295" s="76">
        <v>170</v>
      </c>
      <c r="CD295">
        <v>100</v>
      </c>
      <c r="CE295">
        <f ca="1">INDIRECT(ADDRESS(11+(MATCH(RIGHT(Table11[[#This Row],[spawner_sku]],LEN(Table11[[#This Row],[spawner_sku]])-FIND("/",Table11[[#This Row],[spawner_sku]])),Table1[Entity Prefab],0)),10,1,1,"Entities"))</f>
        <v>70</v>
      </c>
      <c r="CF295">
        <f ca="1">ROUND((Table11[[#This Row],[XP]]*Table11[[#This Row],[entity_spawned (AVG)]])*(Table11[[#This Row],[activating_chance]]/100),0)</f>
        <v>70</v>
      </c>
      <c r="CG295" s="73" t="s">
        <v>344</v>
      </c>
      <c r="CQ295" t="s">
        <v>397</v>
      </c>
      <c r="CR295">
        <v>5</v>
      </c>
      <c r="CS295" s="76">
        <v>120</v>
      </c>
      <c r="CT295" s="76">
        <v>100</v>
      </c>
      <c r="CU295">
        <f ca="1">INDIRECT(ADDRESS(11+(MATCH(RIGHT(Table13[[#This Row],[spawner_sku]],LEN(Table13[[#This Row],[spawner_sku]])-FIND("/",Table13[[#This Row],[spawner_sku]])),Table1[Entity Prefab],0)),10,1,1,"Entities"))</f>
        <v>25</v>
      </c>
      <c r="CV295">
        <f ca="1">ROUND((Table13[[#This Row],[XP]]*Table13[[#This Row],[entity_spawned (AVG)]])*(Table13[[#This Row],[activating_chance]]/100),0)</f>
        <v>125</v>
      </c>
      <c r="CW295" s="73" t="s">
        <v>343</v>
      </c>
      <c r="CY295" t="s">
        <v>518</v>
      </c>
      <c r="CZ295">
        <v>1</v>
      </c>
      <c r="DA295" s="76">
        <v>180</v>
      </c>
      <c r="DB295" s="76">
        <v>100</v>
      </c>
      <c r="DC295">
        <f ca="1">INDIRECT(ADDRESS(11+(MATCH(RIGHT(Table14[[#This Row],[spawner_sku]],LEN(Table14[[#This Row],[spawner_sku]])-FIND("/",Table14[[#This Row],[spawner_sku]])),Table1[Entity Prefab],0)),10,1,1,"Entities"))</f>
        <v>95</v>
      </c>
      <c r="DD295">
        <f ca="1">ROUND((Table14[[#This Row],[XP]]*Table14[[#This Row],[entity_spawned (AVG)]])*(Table14[[#This Row],[activating_chance]]/100),0)</f>
        <v>95</v>
      </c>
      <c r="DE295" s="73" t="s">
        <v>344</v>
      </c>
      <c r="DG295" t="s">
        <v>397</v>
      </c>
      <c r="DH295">
        <v>1</v>
      </c>
      <c r="DI295" s="76">
        <v>70</v>
      </c>
      <c r="DJ295" s="76">
        <v>80</v>
      </c>
      <c r="DK295" s="115">
        <f ca="1">INDIRECT(ADDRESS(11+(MATCH(RIGHT(Table18[[#This Row],[spawner_sku]],LEN(Table18[[#This Row],[spawner_sku]])-FIND("/",Table18[[#This Row],[spawner_sku]])),Table1[Entity Prefab],0)),10,1,1,"Entities"))</f>
        <v>25</v>
      </c>
      <c r="DL295" s="115">
        <f ca="1">ROUND((Table18[[#This Row],[XP]]*Table18[[#This Row],[entity_spawned (AVG)]])*(Table18[[#This Row],[activating_chance]]/100),0)</f>
        <v>20</v>
      </c>
      <c r="DM295" t="s">
        <v>343</v>
      </c>
    </row>
    <row r="296" spans="2:117" x14ac:dyDescent="0.25">
      <c r="B296" s="74" t="s">
        <v>237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6">
        <v>1</v>
      </c>
      <c r="J296" s="76">
        <v>1</v>
      </c>
      <c r="K296" s="73" t="b">
        <v>0</v>
      </c>
      <c r="AI296" t="s">
        <v>386</v>
      </c>
      <c r="AJ296">
        <v>1</v>
      </c>
      <c r="AK296">
        <v>170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255</v>
      </c>
      <c r="BQ296">
        <v>1</v>
      </c>
      <c r="BR296">
        <v>170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96" s="76">
        <f ca="1">ROUND((Table61011[[#This Row],[XP]]*Table61011[[#This Row],[entity_spawned (AVG)]])*(Table61011[[#This Row],[activating_chance]]/100),0)</f>
        <v>70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255</v>
      </c>
      <c r="CB296">
        <v>1</v>
      </c>
      <c r="CC296" s="76">
        <v>170</v>
      </c>
      <c r="CD296">
        <v>100</v>
      </c>
      <c r="CE296">
        <f ca="1">INDIRECT(ADDRESS(11+(MATCH(RIGHT(Table11[[#This Row],[spawner_sku]],LEN(Table11[[#This Row],[spawner_sku]])-FIND("/",Table11[[#This Row],[spawner_sku]])),Table1[Entity Prefab],0)),10,1,1,"Entities"))</f>
        <v>70</v>
      </c>
      <c r="CF296">
        <f ca="1">ROUND((Table11[[#This Row],[XP]]*Table11[[#This Row],[entity_spawned (AVG)]])*(Table11[[#This Row],[activating_chance]]/100),0)</f>
        <v>70</v>
      </c>
      <c r="CG296" s="73" t="s">
        <v>344</v>
      </c>
      <c r="CQ296" t="s">
        <v>397</v>
      </c>
      <c r="CR296">
        <v>2</v>
      </c>
      <c r="CS296" s="76">
        <v>120</v>
      </c>
      <c r="CT296" s="76">
        <v>100</v>
      </c>
      <c r="CU296">
        <f ca="1">INDIRECT(ADDRESS(11+(MATCH(RIGHT(Table13[[#This Row],[spawner_sku]],LEN(Table13[[#This Row],[spawner_sku]])-FIND("/",Table13[[#This Row],[spawner_sku]])),Table1[Entity Prefab],0)),10,1,1,"Entities"))</f>
        <v>25</v>
      </c>
      <c r="CV296">
        <f ca="1">ROUND((Table13[[#This Row],[XP]]*Table13[[#This Row],[entity_spawned (AVG)]])*(Table13[[#This Row],[activating_chance]]/100),0)</f>
        <v>50</v>
      </c>
      <c r="CW296" s="73" t="s">
        <v>343</v>
      </c>
      <c r="CY296" t="s">
        <v>518</v>
      </c>
      <c r="CZ296">
        <v>1</v>
      </c>
      <c r="DA296" s="76">
        <v>180</v>
      </c>
      <c r="DB296" s="76">
        <v>50</v>
      </c>
      <c r="DC296">
        <f ca="1">INDIRECT(ADDRESS(11+(MATCH(RIGHT(Table14[[#This Row],[spawner_sku]],LEN(Table14[[#This Row],[spawner_sku]])-FIND("/",Table14[[#This Row],[spawner_sku]])),Table1[Entity Prefab],0)),10,1,1,"Entities"))</f>
        <v>95</v>
      </c>
      <c r="DD296">
        <f ca="1">ROUND((Table14[[#This Row],[XP]]*Table14[[#This Row],[entity_spawned (AVG)]])*(Table14[[#This Row],[activating_chance]]/100),0)</f>
        <v>48</v>
      </c>
      <c r="DE296" s="73" t="s">
        <v>344</v>
      </c>
      <c r="DG296" t="s">
        <v>397</v>
      </c>
      <c r="DH296">
        <v>1</v>
      </c>
      <c r="DI296" s="76">
        <v>70</v>
      </c>
      <c r="DJ296" s="76">
        <v>100</v>
      </c>
      <c r="DK296" s="115">
        <f ca="1">INDIRECT(ADDRESS(11+(MATCH(RIGHT(Table18[[#This Row],[spawner_sku]],LEN(Table18[[#This Row],[spawner_sku]])-FIND("/",Table18[[#This Row],[spawner_sku]])),Table1[Entity Prefab],0)),10,1,1,"Entities"))</f>
        <v>25</v>
      </c>
      <c r="DL296" s="115">
        <f ca="1">ROUND((Table18[[#This Row],[XP]]*Table18[[#This Row],[entity_spawned (AVG)]])*(Table18[[#This Row],[activating_chance]]/100),0)</f>
        <v>25</v>
      </c>
      <c r="DM296" t="s">
        <v>343</v>
      </c>
    </row>
    <row r="297" spans="2:117" x14ac:dyDescent="0.25">
      <c r="B297" s="74" t="s">
        <v>238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6">
        <v>1</v>
      </c>
      <c r="J297" s="76">
        <v>1</v>
      </c>
      <c r="K297" s="73" t="b">
        <v>0</v>
      </c>
      <c r="AI297" t="s">
        <v>386</v>
      </c>
      <c r="AJ297">
        <v>1</v>
      </c>
      <c r="AK297">
        <v>200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231</v>
      </c>
      <c r="BQ297">
        <v>7</v>
      </c>
      <c r="BR297">
        <v>200</v>
      </c>
      <c r="BS297">
        <v>80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140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7" s="73">
        <v>6</v>
      </c>
      <c r="BX297" s="73">
        <v>8</v>
      </c>
      <c r="BY297" s="73" t="b">
        <v>1</v>
      </c>
      <c r="CA297" t="s">
        <v>255</v>
      </c>
      <c r="CB297">
        <v>1</v>
      </c>
      <c r="CC297" s="76">
        <v>170</v>
      </c>
      <c r="CD297">
        <v>100</v>
      </c>
      <c r="CE297">
        <f ca="1">INDIRECT(ADDRESS(11+(MATCH(RIGHT(Table11[[#This Row],[spawner_sku]],LEN(Table11[[#This Row],[spawner_sku]])-FIND("/",Table11[[#This Row],[spawner_sku]])),Table1[Entity Prefab],0)),10,1,1,"Entities"))</f>
        <v>70</v>
      </c>
      <c r="CF297">
        <f ca="1">ROUND((Table11[[#This Row],[XP]]*Table11[[#This Row],[entity_spawned (AVG)]])*(Table11[[#This Row],[activating_chance]]/100),0)</f>
        <v>70</v>
      </c>
      <c r="CG297" s="73" t="s">
        <v>344</v>
      </c>
      <c r="CQ297" t="s">
        <v>385</v>
      </c>
      <c r="CR297">
        <v>3</v>
      </c>
      <c r="CS297" s="76">
        <v>100</v>
      </c>
      <c r="CT297" s="76">
        <v>100</v>
      </c>
      <c r="CU297">
        <f ca="1">INDIRECT(ADDRESS(11+(MATCH(RIGHT(Table13[[#This Row],[spawner_sku]],LEN(Table13[[#This Row],[spawner_sku]])-FIND("/",Table13[[#This Row],[spawner_sku]])),Table1[Entity Prefab],0)),10,1,1,"Entities"))</f>
        <v>25</v>
      </c>
      <c r="CV297">
        <f ca="1">ROUND((Table13[[#This Row],[XP]]*Table13[[#This Row],[entity_spawned (AVG)]])*(Table13[[#This Row],[activating_chance]]/100),0)</f>
        <v>75</v>
      </c>
      <c r="CW297" s="73" t="s">
        <v>343</v>
      </c>
      <c r="CY297" t="s">
        <v>518</v>
      </c>
      <c r="CZ297">
        <v>1</v>
      </c>
      <c r="DA297" s="76">
        <v>180</v>
      </c>
      <c r="DB297" s="76">
        <v>100</v>
      </c>
      <c r="DC297">
        <f ca="1">INDIRECT(ADDRESS(11+(MATCH(RIGHT(Table14[[#This Row],[spawner_sku]],LEN(Table14[[#This Row],[spawner_sku]])-FIND("/",Table14[[#This Row],[spawner_sku]])),Table1[Entity Prefab],0)),10,1,1,"Entities"))</f>
        <v>95</v>
      </c>
      <c r="DD297">
        <f ca="1">ROUND((Table14[[#This Row],[XP]]*Table14[[#This Row],[entity_spawned (AVG)]])*(Table14[[#This Row],[activating_chance]]/100),0)</f>
        <v>95</v>
      </c>
      <c r="DE297" s="73" t="s">
        <v>344</v>
      </c>
      <c r="DG297" t="s">
        <v>452</v>
      </c>
      <c r="DH297">
        <v>1</v>
      </c>
      <c r="DI297" s="76">
        <v>70</v>
      </c>
      <c r="DJ297" s="76">
        <v>100</v>
      </c>
      <c r="DK297" s="115">
        <f ca="1">INDIRECT(ADDRESS(11+(MATCH(RIGHT(Table18[[#This Row],[spawner_sku]],LEN(Table18[[#This Row],[spawner_sku]])-FIND("/",Table18[[#This Row],[spawner_sku]])),Table1[Entity Prefab],0)),10,1,1,"Entities"))</f>
        <v>25</v>
      </c>
      <c r="DL297" s="115">
        <f ca="1">ROUND((Table18[[#This Row],[XP]]*Table18[[#This Row],[entity_spawned (AVG)]])*(Table18[[#This Row],[activating_chance]]/100),0)</f>
        <v>25</v>
      </c>
      <c r="DM297" t="s">
        <v>343</v>
      </c>
    </row>
    <row r="298" spans="2:117" x14ac:dyDescent="0.25">
      <c r="B298" s="74" t="s">
        <v>238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6">
        <v>1</v>
      </c>
      <c r="J298" s="76">
        <v>1</v>
      </c>
      <c r="K298" s="73" t="b">
        <v>0</v>
      </c>
      <c r="AI298" t="s">
        <v>386</v>
      </c>
      <c r="AJ298">
        <v>1</v>
      </c>
      <c r="AK298">
        <v>220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608</v>
      </c>
      <c r="BQ298">
        <v>1</v>
      </c>
      <c r="BR298">
        <v>5000</v>
      </c>
      <c r="BS298">
        <v>30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8" s="76">
        <f ca="1">ROUND((Table61011[[#This Row],[XP]]*Table61011[[#This Row],[entity_spawned (AVG)]])*(Table61011[[#This Row],[activating_chance]]/100),0)</f>
        <v>23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8" s="73">
        <v>1</v>
      </c>
      <c r="BX298" s="73">
        <v>1</v>
      </c>
      <c r="BY298" s="73" t="b">
        <v>0</v>
      </c>
      <c r="CA298" t="s">
        <v>255</v>
      </c>
      <c r="CB298">
        <v>1</v>
      </c>
      <c r="CC298" s="76">
        <v>170</v>
      </c>
      <c r="CD298">
        <v>80</v>
      </c>
      <c r="CE298">
        <f ca="1">INDIRECT(ADDRESS(11+(MATCH(RIGHT(Table11[[#This Row],[spawner_sku]],LEN(Table11[[#This Row],[spawner_sku]])-FIND("/",Table11[[#This Row],[spawner_sku]])),Table1[Entity Prefab],0)),10,1,1,"Entities"))</f>
        <v>70</v>
      </c>
      <c r="CF298">
        <f ca="1">ROUND((Table11[[#This Row],[XP]]*Table11[[#This Row],[entity_spawned (AVG)]])*(Table11[[#This Row],[activating_chance]]/100),0)</f>
        <v>56</v>
      </c>
      <c r="CG298" s="73" t="s">
        <v>344</v>
      </c>
      <c r="CQ298" t="s">
        <v>385</v>
      </c>
      <c r="CR298">
        <v>5</v>
      </c>
      <c r="CS298" s="76">
        <v>100</v>
      </c>
      <c r="CT298" s="76">
        <v>100</v>
      </c>
      <c r="CU298">
        <f ca="1">INDIRECT(ADDRESS(11+(MATCH(RIGHT(Table13[[#This Row],[spawner_sku]],LEN(Table13[[#This Row],[spawner_sku]])-FIND("/",Table13[[#This Row],[spawner_sku]])),Table1[Entity Prefab],0)),10,1,1,"Entities"))</f>
        <v>25</v>
      </c>
      <c r="CV298">
        <f ca="1">ROUND((Table13[[#This Row],[XP]]*Table13[[#This Row],[entity_spawned (AVG)]])*(Table13[[#This Row],[activating_chance]]/100),0)</f>
        <v>125</v>
      </c>
      <c r="CW298" s="73" t="s">
        <v>343</v>
      </c>
      <c r="CY298" t="s">
        <v>389</v>
      </c>
      <c r="CZ298">
        <v>1</v>
      </c>
      <c r="DA298" s="76">
        <v>180</v>
      </c>
      <c r="DB298" s="76">
        <v>100</v>
      </c>
      <c r="DC298">
        <f ca="1">INDIRECT(ADDRESS(11+(MATCH(RIGHT(Table14[[#This Row],[spawner_sku]],LEN(Table14[[#This Row],[spawner_sku]])-FIND("/",Table14[[#This Row],[spawner_sku]])),Table1[Entity Prefab],0)),10,1,1,"Entities"))</f>
        <v>75</v>
      </c>
      <c r="DD298">
        <f ca="1">ROUND((Table14[[#This Row],[XP]]*Table14[[#This Row],[entity_spawned (AVG)]])*(Table14[[#This Row],[activating_chance]]/100),0)</f>
        <v>75</v>
      </c>
      <c r="DE298" s="73" t="s">
        <v>344</v>
      </c>
      <c r="DG298" t="s">
        <v>452</v>
      </c>
      <c r="DH298">
        <v>1</v>
      </c>
      <c r="DI298" s="76">
        <v>90</v>
      </c>
      <c r="DJ298" s="76">
        <v>100</v>
      </c>
      <c r="DK298" s="115">
        <f ca="1">INDIRECT(ADDRESS(11+(MATCH(RIGHT(Table18[[#This Row],[spawner_sku]],LEN(Table18[[#This Row],[spawner_sku]])-FIND("/",Table18[[#This Row],[spawner_sku]])),Table1[Entity Prefab],0)),10,1,1,"Entities"))</f>
        <v>25</v>
      </c>
      <c r="DL298" s="115">
        <f ca="1">ROUND((Table18[[#This Row],[XP]]*Table18[[#This Row],[entity_spawned (AVG)]])*(Table18[[#This Row],[activating_chance]]/100),0)</f>
        <v>25</v>
      </c>
      <c r="DM298" t="s">
        <v>343</v>
      </c>
    </row>
    <row r="299" spans="2:117" x14ac:dyDescent="0.25">
      <c r="B299" s="74" t="s">
        <v>238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6">
        <v>1</v>
      </c>
      <c r="J299" s="76">
        <v>1</v>
      </c>
      <c r="K299" s="73" t="b">
        <v>0</v>
      </c>
      <c r="AI299" t="s">
        <v>386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229</v>
      </c>
      <c r="BQ299">
        <v>1</v>
      </c>
      <c r="BR299">
        <v>70</v>
      </c>
      <c r="BS299">
        <v>100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25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9" s="73">
        <v>1</v>
      </c>
      <c r="BX299" s="73">
        <v>1</v>
      </c>
      <c r="BY299" s="73" t="b">
        <v>0</v>
      </c>
      <c r="CA299" t="s">
        <v>538</v>
      </c>
      <c r="CB299">
        <v>1</v>
      </c>
      <c r="CC299" s="76">
        <v>150</v>
      </c>
      <c r="CD299">
        <v>100</v>
      </c>
      <c r="CE299">
        <f ca="1">INDIRECT(ADDRESS(11+(MATCH(RIGHT(Table11[[#This Row],[spawner_sku]],LEN(Table11[[#This Row],[spawner_sku]])-FIND("/",Table11[[#This Row],[spawner_sku]])),Table1[Entity Prefab],0)),10,1,1,"Entities"))</f>
        <v>75</v>
      </c>
      <c r="CF299">
        <f ca="1">ROUND((Table11[[#This Row],[XP]]*Table11[[#This Row],[entity_spawned (AVG)]])*(Table11[[#This Row],[activating_chance]]/100),0)</f>
        <v>75</v>
      </c>
      <c r="CG299" s="73" t="s">
        <v>343</v>
      </c>
      <c r="CQ299" t="s">
        <v>385</v>
      </c>
      <c r="CR299">
        <v>2</v>
      </c>
      <c r="CS299" s="76">
        <v>100</v>
      </c>
      <c r="CT299" s="76">
        <v>100</v>
      </c>
      <c r="CU299">
        <f ca="1">INDIRECT(ADDRESS(11+(MATCH(RIGHT(Table13[[#This Row],[spawner_sku]],LEN(Table13[[#This Row],[spawner_sku]])-FIND("/",Table13[[#This Row],[spawner_sku]])),Table1[Entity Prefab],0)),10,1,1,"Entities"))</f>
        <v>25</v>
      </c>
      <c r="CV299">
        <f ca="1">ROUND((Table13[[#This Row],[XP]]*Table13[[#This Row],[entity_spawned (AVG)]])*(Table13[[#This Row],[activating_chance]]/100),0)</f>
        <v>50</v>
      </c>
      <c r="CW299" s="73" t="s">
        <v>343</v>
      </c>
      <c r="CY299" t="s">
        <v>389</v>
      </c>
      <c r="CZ299">
        <v>1</v>
      </c>
      <c r="DA299" s="76">
        <v>180</v>
      </c>
      <c r="DB299" s="76">
        <v>80</v>
      </c>
      <c r="DC299">
        <f ca="1">INDIRECT(ADDRESS(11+(MATCH(RIGHT(Table14[[#This Row],[spawner_sku]],LEN(Table14[[#This Row],[spawner_sku]])-FIND("/",Table14[[#This Row],[spawner_sku]])),Table1[Entity Prefab],0)),10,1,1,"Entities"))</f>
        <v>75</v>
      </c>
      <c r="DD299">
        <f ca="1">ROUND((Table14[[#This Row],[XP]]*Table14[[#This Row],[entity_spawned (AVG)]])*(Table14[[#This Row],[activating_chance]]/100),0)</f>
        <v>60</v>
      </c>
      <c r="DE299" s="73" t="s">
        <v>344</v>
      </c>
      <c r="DG299" t="s">
        <v>452</v>
      </c>
      <c r="DH299">
        <v>1</v>
      </c>
      <c r="DI299" s="76">
        <v>90</v>
      </c>
      <c r="DJ299" s="76">
        <v>30</v>
      </c>
      <c r="DK299" s="115">
        <f ca="1">INDIRECT(ADDRESS(11+(MATCH(RIGHT(Table18[[#This Row],[spawner_sku]],LEN(Table18[[#This Row],[spawner_sku]])-FIND("/",Table18[[#This Row],[spawner_sku]])),Table1[Entity Prefab],0)),10,1,1,"Entities"))</f>
        <v>25</v>
      </c>
      <c r="DL299" s="115">
        <f ca="1">ROUND((Table18[[#This Row],[XP]]*Table18[[#This Row],[entity_spawned (AVG)]])*(Table18[[#This Row],[activating_chance]]/100),0)</f>
        <v>8</v>
      </c>
      <c r="DM299" t="s">
        <v>343</v>
      </c>
    </row>
    <row r="300" spans="2:117" x14ac:dyDescent="0.25">
      <c r="B300" s="74" t="s">
        <v>239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6">
        <v>1</v>
      </c>
      <c r="J300" s="76">
        <v>1</v>
      </c>
      <c r="K300" s="73" t="b">
        <v>0</v>
      </c>
      <c r="AI300" t="s">
        <v>386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446</v>
      </c>
      <c r="BQ300">
        <v>1</v>
      </c>
      <c r="BR300">
        <v>220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538</v>
      </c>
      <c r="CB300">
        <v>1</v>
      </c>
      <c r="CC300" s="76">
        <v>150</v>
      </c>
      <c r="CD300">
        <v>100</v>
      </c>
      <c r="CE300">
        <f ca="1">INDIRECT(ADDRESS(11+(MATCH(RIGHT(Table11[[#This Row],[spawner_sku]],LEN(Table11[[#This Row],[spawner_sku]])-FIND("/",Table11[[#This Row],[spawner_sku]])),Table1[Entity Prefab],0)),10,1,1,"Entities"))</f>
        <v>75</v>
      </c>
      <c r="CF300">
        <f ca="1">ROUND((Table11[[#This Row],[XP]]*Table11[[#This Row],[entity_spawned (AVG)]])*(Table11[[#This Row],[activating_chance]]/100),0)</f>
        <v>75</v>
      </c>
      <c r="CG300" s="73" t="s">
        <v>343</v>
      </c>
      <c r="CQ300" t="s">
        <v>385</v>
      </c>
      <c r="CR300">
        <v>1</v>
      </c>
      <c r="CS300" s="76">
        <v>100</v>
      </c>
      <c r="CT300" s="76">
        <v>80</v>
      </c>
      <c r="CU300">
        <f ca="1">INDIRECT(ADDRESS(11+(MATCH(RIGHT(Table13[[#This Row],[spawner_sku]],LEN(Table13[[#This Row],[spawner_sku]])-FIND("/",Table13[[#This Row],[spawner_sku]])),Table1[Entity Prefab],0)),10,1,1,"Entities"))</f>
        <v>25</v>
      </c>
      <c r="CV300">
        <f ca="1">ROUND((Table13[[#This Row],[XP]]*Table13[[#This Row],[entity_spawned (AVG)]])*(Table13[[#This Row],[activating_chance]]/100),0)</f>
        <v>20</v>
      </c>
      <c r="CW300" s="73" t="s">
        <v>343</v>
      </c>
      <c r="CY300" t="s">
        <v>389</v>
      </c>
      <c r="CZ300">
        <v>1</v>
      </c>
      <c r="DA300" s="76">
        <v>180</v>
      </c>
      <c r="DB300" s="76">
        <v>100</v>
      </c>
      <c r="DC300">
        <f ca="1">INDIRECT(ADDRESS(11+(MATCH(RIGHT(Table14[[#This Row],[spawner_sku]],LEN(Table14[[#This Row],[spawner_sku]])-FIND("/",Table14[[#This Row],[spawner_sku]])),Table1[Entity Prefab],0)),10,1,1,"Entities"))</f>
        <v>75</v>
      </c>
      <c r="DD300">
        <f ca="1">ROUND((Table14[[#This Row],[XP]]*Table14[[#This Row],[entity_spawned (AVG)]])*(Table14[[#This Row],[activating_chance]]/100),0)</f>
        <v>75</v>
      </c>
      <c r="DE300" s="73" t="s">
        <v>344</v>
      </c>
      <c r="DG300" t="s">
        <v>452</v>
      </c>
      <c r="DH300">
        <v>1</v>
      </c>
      <c r="DI300" s="76">
        <v>90</v>
      </c>
      <c r="DJ300" s="76">
        <v>30</v>
      </c>
      <c r="DK300" s="115">
        <f ca="1">INDIRECT(ADDRESS(11+(MATCH(RIGHT(Table18[[#This Row],[spawner_sku]],LEN(Table18[[#This Row],[spawner_sku]])-FIND("/",Table18[[#This Row],[spawner_sku]])),Table1[Entity Prefab],0)),10,1,1,"Entities"))</f>
        <v>25</v>
      </c>
      <c r="DL300" s="115">
        <f ca="1">ROUND((Table18[[#This Row],[XP]]*Table18[[#This Row],[entity_spawned (AVG)]])*(Table18[[#This Row],[activating_chance]]/100),0)</f>
        <v>8</v>
      </c>
      <c r="DM300" t="s">
        <v>343</v>
      </c>
    </row>
    <row r="301" spans="2:117" x14ac:dyDescent="0.25">
      <c r="B301" s="74" t="s">
        <v>239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6">
        <v>1</v>
      </c>
      <c r="J301" s="76">
        <v>1</v>
      </c>
      <c r="K301" s="73" t="b">
        <v>0</v>
      </c>
      <c r="AI301" t="s">
        <v>386</v>
      </c>
      <c r="AJ301">
        <v>1</v>
      </c>
      <c r="AK301">
        <v>220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470</v>
      </c>
      <c r="BQ301">
        <v>1</v>
      </c>
      <c r="BR301">
        <v>220</v>
      </c>
      <c r="BS301">
        <v>80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01" s="76">
        <f ca="1">ROUND((Table61011[[#This Row],[XP]]*Table61011[[#This Row],[entity_spawned (AVG)]])*(Table61011[[#This Row],[activating_chance]]/100),0)</f>
        <v>40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538</v>
      </c>
      <c r="CB301">
        <v>1</v>
      </c>
      <c r="CC301" s="76">
        <v>150</v>
      </c>
      <c r="CD301">
        <v>100</v>
      </c>
      <c r="CE301">
        <f ca="1">INDIRECT(ADDRESS(11+(MATCH(RIGHT(Table11[[#This Row],[spawner_sku]],LEN(Table11[[#This Row],[spawner_sku]])-FIND("/",Table11[[#This Row],[spawner_sku]])),Table1[Entity Prefab],0)),10,1,1,"Entities"))</f>
        <v>75</v>
      </c>
      <c r="CF301">
        <f ca="1">ROUND((Table11[[#This Row],[XP]]*Table11[[#This Row],[entity_spawned (AVG)]])*(Table11[[#This Row],[activating_chance]]/100),0)</f>
        <v>75</v>
      </c>
      <c r="CG301" s="73" t="s">
        <v>343</v>
      </c>
      <c r="CQ301" t="s">
        <v>385</v>
      </c>
      <c r="CR301">
        <v>2</v>
      </c>
      <c r="CS301" s="76">
        <v>100</v>
      </c>
      <c r="CT301" s="76">
        <v>100</v>
      </c>
      <c r="CU301">
        <f ca="1">INDIRECT(ADDRESS(11+(MATCH(RIGHT(Table13[[#This Row],[spawner_sku]],LEN(Table13[[#This Row],[spawner_sku]])-FIND("/",Table13[[#This Row],[spawner_sku]])),Table1[Entity Prefab],0)),10,1,1,"Entities"))</f>
        <v>25</v>
      </c>
      <c r="CV301">
        <f ca="1">ROUND((Table13[[#This Row],[XP]]*Table13[[#This Row],[entity_spawned (AVG)]])*(Table13[[#This Row],[activating_chance]]/100),0)</f>
        <v>50</v>
      </c>
      <c r="CW301" s="73" t="s">
        <v>343</v>
      </c>
      <c r="CY301" t="s">
        <v>391</v>
      </c>
      <c r="CZ301">
        <v>1</v>
      </c>
      <c r="DA301" s="76">
        <v>180</v>
      </c>
      <c r="DB301" s="76">
        <v>80</v>
      </c>
      <c r="DC301">
        <f ca="1">INDIRECT(ADDRESS(11+(MATCH(RIGHT(Table14[[#This Row],[spawner_sku]],LEN(Table14[[#This Row],[spawner_sku]])-FIND("/",Table14[[#This Row],[spawner_sku]])),Table1[Entity Prefab],0)),10,1,1,"Entities"))</f>
        <v>75</v>
      </c>
      <c r="DD301">
        <f ca="1">ROUND((Table14[[#This Row],[XP]]*Table14[[#This Row],[entity_spawned (AVG)]])*(Table14[[#This Row],[activating_chance]]/100),0)</f>
        <v>60</v>
      </c>
      <c r="DE301" s="73" t="s">
        <v>344</v>
      </c>
      <c r="DG301" t="s">
        <v>451</v>
      </c>
      <c r="DH301">
        <v>1</v>
      </c>
      <c r="DI301" s="76">
        <v>90</v>
      </c>
      <c r="DJ301" s="76">
        <v>100</v>
      </c>
      <c r="DK301" s="115">
        <f ca="1">INDIRECT(ADDRESS(11+(MATCH(RIGHT(Table18[[#This Row],[spawner_sku]],LEN(Table18[[#This Row],[spawner_sku]])-FIND("/",Table18[[#This Row],[spawner_sku]])),Table1[Entity Prefab],0)),10,1,1,"Entities"))</f>
        <v>25</v>
      </c>
      <c r="DL301" s="115">
        <f ca="1">ROUND((Table18[[#This Row],[XP]]*Table18[[#This Row],[entity_spawned (AVG)]])*(Table18[[#This Row],[activating_chance]]/100),0)</f>
        <v>25</v>
      </c>
      <c r="DM301" t="s">
        <v>343</v>
      </c>
    </row>
    <row r="302" spans="2:117" x14ac:dyDescent="0.25">
      <c r="B302" s="74" t="s">
        <v>239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6">
        <v>1</v>
      </c>
      <c r="J302" s="76">
        <v>1</v>
      </c>
      <c r="K302" s="73" t="b">
        <v>0</v>
      </c>
      <c r="AI302" t="s">
        <v>386</v>
      </c>
      <c r="AJ302">
        <v>1</v>
      </c>
      <c r="AK302">
        <v>160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236</v>
      </c>
      <c r="BQ302">
        <v>1</v>
      </c>
      <c r="BR302">
        <v>180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538</v>
      </c>
      <c r="CB302">
        <v>1</v>
      </c>
      <c r="CC302" s="76">
        <v>150</v>
      </c>
      <c r="CD302">
        <v>100</v>
      </c>
      <c r="CE302">
        <f ca="1">INDIRECT(ADDRESS(11+(MATCH(RIGHT(Table11[[#This Row],[spawner_sku]],LEN(Table11[[#This Row],[spawner_sku]])-FIND("/",Table11[[#This Row],[spawner_sku]])),Table1[Entity Prefab],0)),10,1,1,"Entities"))</f>
        <v>75</v>
      </c>
      <c r="CF302">
        <f ca="1">ROUND((Table11[[#This Row],[XP]]*Table11[[#This Row],[entity_spawned (AVG)]])*(Table11[[#This Row],[activating_chance]]/100),0)</f>
        <v>75</v>
      </c>
      <c r="CG302" s="73" t="s">
        <v>343</v>
      </c>
      <c r="CQ302" t="s">
        <v>385</v>
      </c>
      <c r="CR302">
        <v>5</v>
      </c>
      <c r="CS302" s="76">
        <v>100</v>
      </c>
      <c r="CT302" s="76">
        <v>20</v>
      </c>
      <c r="CU302">
        <f ca="1">INDIRECT(ADDRESS(11+(MATCH(RIGHT(Table13[[#This Row],[spawner_sku]],LEN(Table13[[#This Row],[spawner_sku]])-FIND("/",Table13[[#This Row],[spawner_sku]])),Table1[Entity Prefab],0)),10,1,1,"Entities"))</f>
        <v>25</v>
      </c>
      <c r="CV302">
        <f ca="1">ROUND((Table13[[#This Row],[XP]]*Table13[[#This Row],[entity_spawned (AVG)]])*(Table13[[#This Row],[activating_chance]]/100),0)</f>
        <v>25</v>
      </c>
      <c r="CW302" s="73" t="s">
        <v>343</v>
      </c>
      <c r="CY302" t="s">
        <v>391</v>
      </c>
      <c r="CZ302">
        <v>1</v>
      </c>
      <c r="DA302" s="76">
        <v>180</v>
      </c>
      <c r="DB302" s="76">
        <v>100</v>
      </c>
      <c r="DC302">
        <f ca="1">INDIRECT(ADDRESS(11+(MATCH(RIGHT(Table14[[#This Row],[spawner_sku]],LEN(Table14[[#This Row],[spawner_sku]])-FIND("/",Table14[[#This Row],[spawner_sku]])),Table1[Entity Prefab],0)),10,1,1,"Entities"))</f>
        <v>75</v>
      </c>
      <c r="DD302">
        <f ca="1">ROUND((Table14[[#This Row],[XP]]*Table14[[#This Row],[entity_spawned (AVG)]])*(Table14[[#This Row],[activating_chance]]/100),0)</f>
        <v>75</v>
      </c>
      <c r="DE302" s="73" t="s">
        <v>344</v>
      </c>
      <c r="DG302" t="s">
        <v>254</v>
      </c>
      <c r="DH302">
        <v>1</v>
      </c>
      <c r="DI302" s="76">
        <v>150</v>
      </c>
      <c r="DJ302" s="76">
        <v>100</v>
      </c>
      <c r="DK302" s="115">
        <f ca="1">INDIRECT(ADDRESS(11+(MATCH(RIGHT(Table18[[#This Row],[spawner_sku]],LEN(Table18[[#This Row],[spawner_sku]])-FIND("/",Table18[[#This Row],[spawner_sku]])),Table1[Entity Prefab],0)),10,1,1,"Entities"))</f>
        <v>70</v>
      </c>
      <c r="DL302" s="115">
        <f ca="1">ROUND((Table18[[#This Row],[XP]]*Table18[[#This Row],[entity_spawned (AVG)]])*(Table18[[#This Row],[activating_chance]]/100),0)</f>
        <v>70</v>
      </c>
      <c r="DM302" t="s">
        <v>344</v>
      </c>
    </row>
    <row r="303" spans="2:117" x14ac:dyDescent="0.25">
      <c r="B303" s="74" t="s">
        <v>239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6">
        <v>1</v>
      </c>
      <c r="J303" s="76">
        <v>1</v>
      </c>
      <c r="K303" s="73" t="b">
        <v>0</v>
      </c>
      <c r="AI303" t="s">
        <v>386</v>
      </c>
      <c r="AJ303">
        <v>1</v>
      </c>
      <c r="AK303">
        <v>200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230</v>
      </c>
      <c r="BQ303">
        <v>6</v>
      </c>
      <c r="BR303">
        <v>200</v>
      </c>
      <c r="BS303">
        <v>100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150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3">
        <v>5</v>
      </c>
      <c r="BX303" s="73">
        <v>8</v>
      </c>
      <c r="BY303" s="73" t="b">
        <v>1</v>
      </c>
      <c r="CA303" t="s">
        <v>538</v>
      </c>
      <c r="CB303">
        <v>1</v>
      </c>
      <c r="CC303" s="76">
        <v>150</v>
      </c>
      <c r="CD303">
        <v>100</v>
      </c>
      <c r="CE303">
        <f ca="1">INDIRECT(ADDRESS(11+(MATCH(RIGHT(Table11[[#This Row],[spawner_sku]],LEN(Table11[[#This Row],[spawner_sku]])-FIND("/",Table11[[#This Row],[spawner_sku]])),Table1[Entity Prefab],0)),10,1,1,"Entities"))</f>
        <v>75</v>
      </c>
      <c r="CF303">
        <f ca="1">ROUND((Table11[[#This Row],[XP]]*Table11[[#This Row],[entity_spawned (AVG)]])*(Table11[[#This Row],[activating_chance]]/100),0)</f>
        <v>75</v>
      </c>
      <c r="CG303" s="73" t="s">
        <v>343</v>
      </c>
      <c r="CQ303" t="s">
        <v>385</v>
      </c>
      <c r="CR303">
        <v>1</v>
      </c>
      <c r="CS303" s="76">
        <v>100</v>
      </c>
      <c r="CT303" s="76">
        <v>100</v>
      </c>
      <c r="CU303">
        <f ca="1">INDIRECT(ADDRESS(11+(MATCH(RIGHT(Table13[[#This Row],[spawner_sku]],LEN(Table13[[#This Row],[spawner_sku]])-FIND("/",Table13[[#This Row],[spawner_sku]])),Table1[Entity Prefab],0)),10,1,1,"Entities"))</f>
        <v>25</v>
      </c>
      <c r="CV303">
        <f ca="1">ROUND((Table13[[#This Row],[XP]]*Table13[[#This Row],[entity_spawned (AVG)]])*(Table13[[#This Row],[activating_chance]]/100),0)</f>
        <v>25</v>
      </c>
      <c r="CW303" s="73" t="s">
        <v>343</v>
      </c>
      <c r="CY303" t="s">
        <v>391</v>
      </c>
      <c r="CZ303">
        <v>1</v>
      </c>
      <c r="DA303" s="76">
        <v>180</v>
      </c>
      <c r="DB303" s="76">
        <v>100</v>
      </c>
      <c r="DC303">
        <f ca="1">INDIRECT(ADDRESS(11+(MATCH(RIGHT(Table14[[#This Row],[spawner_sku]],LEN(Table14[[#This Row],[spawner_sku]])-FIND("/",Table14[[#This Row],[spawner_sku]])),Table1[Entity Prefab],0)),10,1,1,"Entities"))</f>
        <v>75</v>
      </c>
      <c r="DD303">
        <f ca="1">ROUND((Table14[[#This Row],[XP]]*Table14[[#This Row],[entity_spawned (AVG)]])*(Table14[[#This Row],[activating_chance]]/100),0)</f>
        <v>75</v>
      </c>
      <c r="DE303" s="73" t="s">
        <v>344</v>
      </c>
      <c r="DG303" t="s">
        <v>255</v>
      </c>
      <c r="DH303">
        <v>1</v>
      </c>
      <c r="DI303" s="76">
        <v>140</v>
      </c>
      <c r="DJ303" s="76">
        <v>30</v>
      </c>
      <c r="DK303" s="115">
        <f ca="1">INDIRECT(ADDRESS(11+(MATCH(RIGHT(Table18[[#This Row],[spawner_sku]],LEN(Table18[[#This Row],[spawner_sku]])-FIND("/",Table18[[#This Row],[spawner_sku]])),Table1[Entity Prefab],0)),10,1,1,"Entities"))</f>
        <v>70</v>
      </c>
      <c r="DL303" s="115">
        <f ca="1">ROUND((Table18[[#This Row],[XP]]*Table18[[#This Row],[entity_spawned (AVG)]])*(Table18[[#This Row],[activating_chance]]/100),0)</f>
        <v>21</v>
      </c>
      <c r="DM303" t="s">
        <v>344</v>
      </c>
    </row>
    <row r="304" spans="2:117" x14ac:dyDescent="0.25">
      <c r="B304" s="74" t="s">
        <v>239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6">
        <v>1</v>
      </c>
      <c r="J304" s="76">
        <v>1</v>
      </c>
      <c r="K304" s="73" t="b">
        <v>0</v>
      </c>
      <c r="AI304" t="s">
        <v>386</v>
      </c>
      <c r="AJ304">
        <v>1</v>
      </c>
      <c r="AK304">
        <v>200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232</v>
      </c>
      <c r="BQ304">
        <v>1</v>
      </c>
      <c r="BR304">
        <v>5000</v>
      </c>
      <c r="BS304">
        <v>75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04" s="76">
        <f ca="1">ROUND((Table61011[[#This Row],[XP]]*Table61011[[#This Row],[entity_spawned (AVG)]])*(Table61011[[#This Row],[activating_chance]]/100),0)</f>
        <v>56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3">
        <v>1</v>
      </c>
      <c r="BX304" s="73">
        <v>1</v>
      </c>
      <c r="BY304" s="73" t="b">
        <v>0</v>
      </c>
      <c r="CA304" t="s">
        <v>538</v>
      </c>
      <c r="CB304">
        <v>1</v>
      </c>
      <c r="CC304" s="76">
        <v>150</v>
      </c>
      <c r="CD304">
        <v>100</v>
      </c>
      <c r="CE304">
        <f ca="1">INDIRECT(ADDRESS(11+(MATCH(RIGHT(Table11[[#This Row],[spawner_sku]],LEN(Table11[[#This Row],[spawner_sku]])-FIND("/",Table11[[#This Row],[spawner_sku]])),Table1[Entity Prefab],0)),10,1,1,"Entities"))</f>
        <v>75</v>
      </c>
      <c r="CF304">
        <f ca="1">ROUND((Table11[[#This Row],[XP]]*Table11[[#This Row],[entity_spawned (AVG)]])*(Table11[[#This Row],[activating_chance]]/100),0)</f>
        <v>75</v>
      </c>
      <c r="CG304" s="73" t="s">
        <v>343</v>
      </c>
      <c r="CQ304" t="s">
        <v>385</v>
      </c>
      <c r="CR304">
        <v>1</v>
      </c>
      <c r="CS304" s="76">
        <v>100</v>
      </c>
      <c r="CT304" s="76">
        <v>80</v>
      </c>
      <c r="CU304">
        <f ca="1">INDIRECT(ADDRESS(11+(MATCH(RIGHT(Table13[[#This Row],[spawner_sku]],LEN(Table13[[#This Row],[spawner_sku]])-FIND("/",Table13[[#This Row],[spawner_sku]])),Table1[Entity Prefab],0)),10,1,1,"Entities"))</f>
        <v>25</v>
      </c>
      <c r="CV304">
        <f ca="1">ROUND((Table13[[#This Row],[XP]]*Table13[[#This Row],[entity_spawned (AVG)]])*(Table13[[#This Row],[activating_chance]]/100),0)</f>
        <v>20</v>
      </c>
      <c r="CW304" s="73" t="s">
        <v>343</v>
      </c>
      <c r="CY304" t="s">
        <v>391</v>
      </c>
      <c r="CZ304">
        <v>1</v>
      </c>
      <c r="DA304" s="76">
        <v>180</v>
      </c>
      <c r="DB304" s="76">
        <v>100</v>
      </c>
      <c r="DC304">
        <f ca="1">INDIRECT(ADDRESS(11+(MATCH(RIGHT(Table14[[#This Row],[spawner_sku]],LEN(Table14[[#This Row],[spawner_sku]])-FIND("/",Table14[[#This Row],[spawner_sku]])),Table1[Entity Prefab],0)),10,1,1,"Entities"))</f>
        <v>75</v>
      </c>
      <c r="DD304">
        <f ca="1">ROUND((Table14[[#This Row],[XP]]*Table14[[#This Row],[entity_spawned (AVG)]])*(Table14[[#This Row],[activating_chance]]/100),0)</f>
        <v>75</v>
      </c>
      <c r="DE304" s="73" t="s">
        <v>344</v>
      </c>
      <c r="DG304" t="s">
        <v>255</v>
      </c>
      <c r="DH304">
        <v>1</v>
      </c>
      <c r="DI304" s="76">
        <v>140</v>
      </c>
      <c r="DJ304" s="76">
        <v>100</v>
      </c>
      <c r="DK304" s="115">
        <f ca="1">INDIRECT(ADDRESS(11+(MATCH(RIGHT(Table18[[#This Row],[spawner_sku]],LEN(Table18[[#This Row],[spawner_sku]])-FIND("/",Table18[[#This Row],[spawner_sku]])),Table1[Entity Prefab],0)),10,1,1,"Entities"))</f>
        <v>70</v>
      </c>
      <c r="DL304" s="115">
        <f ca="1">ROUND((Table18[[#This Row],[XP]]*Table18[[#This Row],[entity_spawned (AVG)]])*(Table18[[#This Row],[activating_chance]]/100),0)</f>
        <v>70</v>
      </c>
      <c r="DM304" t="s">
        <v>344</v>
      </c>
    </row>
    <row r="305" spans="2:117" x14ac:dyDescent="0.25">
      <c r="B305" s="74" t="s">
        <v>239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6">
        <v>1</v>
      </c>
      <c r="J305" s="76">
        <v>1</v>
      </c>
      <c r="K305" s="73" t="b">
        <v>0</v>
      </c>
      <c r="AI305" t="s">
        <v>386</v>
      </c>
      <c r="AJ305">
        <v>1</v>
      </c>
      <c r="AK305">
        <v>150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230</v>
      </c>
      <c r="BQ305">
        <v>7</v>
      </c>
      <c r="BR305">
        <v>220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175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3">
        <v>6</v>
      </c>
      <c r="BX305" s="73">
        <v>8</v>
      </c>
      <c r="BY305" s="73" t="b">
        <v>1</v>
      </c>
      <c r="CA305" t="s">
        <v>538</v>
      </c>
      <c r="CB305">
        <v>1</v>
      </c>
      <c r="CC305" s="76">
        <v>150</v>
      </c>
      <c r="CD305">
        <v>100</v>
      </c>
      <c r="CE305">
        <f ca="1">INDIRECT(ADDRESS(11+(MATCH(RIGHT(Table11[[#This Row],[spawner_sku]],LEN(Table11[[#This Row],[spawner_sku]])-FIND("/",Table11[[#This Row],[spawner_sku]])),Table1[Entity Prefab],0)),10,1,1,"Entities"))</f>
        <v>75</v>
      </c>
      <c r="CF305">
        <f ca="1">ROUND((Table11[[#This Row],[XP]]*Table11[[#This Row],[entity_spawned (AVG)]])*(Table11[[#This Row],[activating_chance]]/100),0)</f>
        <v>75</v>
      </c>
      <c r="CG305" s="73" t="s">
        <v>343</v>
      </c>
      <c r="CQ305" t="s">
        <v>385</v>
      </c>
      <c r="CR305">
        <v>3</v>
      </c>
      <c r="CS305" s="76">
        <v>100</v>
      </c>
      <c r="CT305" s="76">
        <v>100</v>
      </c>
      <c r="CU305">
        <f ca="1">INDIRECT(ADDRESS(11+(MATCH(RIGHT(Table13[[#This Row],[spawner_sku]],LEN(Table13[[#This Row],[spawner_sku]])-FIND("/",Table13[[#This Row],[spawner_sku]])),Table1[Entity Prefab],0)),10,1,1,"Entities"))</f>
        <v>25</v>
      </c>
      <c r="CV305">
        <f ca="1">ROUND((Table13[[#This Row],[XP]]*Table13[[#This Row],[entity_spawned (AVG)]])*(Table13[[#This Row],[activating_chance]]/100),0)</f>
        <v>75</v>
      </c>
      <c r="CW305" s="73" t="s">
        <v>343</v>
      </c>
      <c r="CY305" t="s">
        <v>391</v>
      </c>
      <c r="CZ305">
        <v>1</v>
      </c>
      <c r="DA305" s="76">
        <v>180</v>
      </c>
      <c r="DB305" s="76">
        <v>100</v>
      </c>
      <c r="DC305">
        <f ca="1">INDIRECT(ADDRESS(11+(MATCH(RIGHT(Table14[[#This Row],[spawner_sku]],LEN(Table14[[#This Row],[spawner_sku]])-FIND("/",Table14[[#This Row],[spawner_sku]])),Table1[Entity Prefab],0)),10,1,1,"Entities"))</f>
        <v>75</v>
      </c>
      <c r="DD305">
        <f ca="1">ROUND((Table14[[#This Row],[XP]]*Table14[[#This Row],[entity_spawned (AVG)]])*(Table14[[#This Row],[activating_chance]]/100),0)</f>
        <v>75</v>
      </c>
      <c r="DE305" s="73" t="s">
        <v>344</v>
      </c>
      <c r="DG305" t="s">
        <v>255</v>
      </c>
      <c r="DH305">
        <v>1</v>
      </c>
      <c r="DI305" s="76">
        <v>140</v>
      </c>
      <c r="DJ305" s="76">
        <v>100</v>
      </c>
      <c r="DK305" s="115">
        <f ca="1">INDIRECT(ADDRESS(11+(MATCH(RIGHT(Table18[[#This Row],[spawner_sku]],LEN(Table18[[#This Row],[spawner_sku]])-FIND("/",Table18[[#This Row],[spawner_sku]])),Table1[Entity Prefab],0)),10,1,1,"Entities"))</f>
        <v>70</v>
      </c>
      <c r="DL305" s="115">
        <f ca="1">ROUND((Table18[[#This Row],[XP]]*Table18[[#This Row],[entity_spawned (AVG)]])*(Table18[[#This Row],[activating_chance]]/100),0)</f>
        <v>70</v>
      </c>
      <c r="DM305" t="s">
        <v>344</v>
      </c>
    </row>
    <row r="306" spans="2:117" x14ac:dyDescent="0.25">
      <c r="B306" s="74" t="s">
        <v>239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6">
        <v>1</v>
      </c>
      <c r="J306" s="76">
        <v>1</v>
      </c>
      <c r="K306" s="73" t="b">
        <v>0</v>
      </c>
      <c r="AI306" t="s">
        <v>386</v>
      </c>
      <c r="AJ306">
        <v>1</v>
      </c>
      <c r="AK306">
        <v>220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446</v>
      </c>
      <c r="BQ306">
        <v>1</v>
      </c>
      <c r="BR306">
        <v>220</v>
      </c>
      <c r="BS306">
        <v>100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25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538</v>
      </c>
      <c r="CB306">
        <v>1</v>
      </c>
      <c r="CC306" s="76">
        <v>150</v>
      </c>
      <c r="CD306">
        <v>100</v>
      </c>
      <c r="CE306">
        <f ca="1">INDIRECT(ADDRESS(11+(MATCH(RIGHT(Table11[[#This Row],[spawner_sku]],LEN(Table11[[#This Row],[spawner_sku]])-FIND("/",Table11[[#This Row],[spawner_sku]])),Table1[Entity Prefab],0)),10,1,1,"Entities"))</f>
        <v>75</v>
      </c>
      <c r="CF306">
        <f ca="1">ROUND((Table11[[#This Row],[XP]]*Table11[[#This Row],[entity_spawned (AVG)]])*(Table11[[#This Row],[activating_chance]]/100),0)</f>
        <v>75</v>
      </c>
      <c r="CG306" s="73" t="s">
        <v>343</v>
      </c>
      <c r="CQ306" t="s">
        <v>385</v>
      </c>
      <c r="CR306">
        <v>2</v>
      </c>
      <c r="CS306" s="76">
        <v>100</v>
      </c>
      <c r="CT306" s="76">
        <v>100</v>
      </c>
      <c r="CU306">
        <f ca="1">INDIRECT(ADDRESS(11+(MATCH(RIGHT(Table13[[#This Row],[spawner_sku]],LEN(Table13[[#This Row],[spawner_sku]])-FIND("/",Table13[[#This Row],[spawner_sku]])),Table1[Entity Prefab],0)),10,1,1,"Entities"))</f>
        <v>25</v>
      </c>
      <c r="CV306">
        <f ca="1">ROUND((Table13[[#This Row],[XP]]*Table13[[#This Row],[entity_spawned (AVG)]])*(Table13[[#This Row],[activating_chance]]/100),0)</f>
        <v>50</v>
      </c>
      <c r="CW306" s="73" t="s">
        <v>343</v>
      </c>
      <c r="CY306" t="s">
        <v>391</v>
      </c>
      <c r="CZ306">
        <v>1</v>
      </c>
      <c r="DA306" s="76">
        <v>180</v>
      </c>
      <c r="DB306" s="76">
        <v>100</v>
      </c>
      <c r="DC306">
        <f ca="1">INDIRECT(ADDRESS(11+(MATCH(RIGHT(Table14[[#This Row],[spawner_sku]],LEN(Table14[[#This Row],[spawner_sku]])-FIND("/",Table14[[#This Row],[spawner_sku]])),Table1[Entity Prefab],0)),10,1,1,"Entities"))</f>
        <v>75</v>
      </c>
      <c r="DD306">
        <f ca="1">ROUND((Table14[[#This Row],[XP]]*Table14[[#This Row],[entity_spawned (AVG)]])*(Table14[[#This Row],[activating_chance]]/100),0)</f>
        <v>75</v>
      </c>
      <c r="DE306" s="73" t="s">
        <v>344</v>
      </c>
      <c r="DG306" t="s">
        <v>255</v>
      </c>
      <c r="DH306">
        <v>1</v>
      </c>
      <c r="DI306" s="76">
        <v>140</v>
      </c>
      <c r="DJ306" s="76">
        <v>100</v>
      </c>
      <c r="DK306" s="115">
        <f ca="1">INDIRECT(ADDRESS(11+(MATCH(RIGHT(Table18[[#This Row],[spawner_sku]],LEN(Table18[[#This Row],[spawner_sku]])-FIND("/",Table18[[#This Row],[spawner_sku]])),Table1[Entity Prefab],0)),10,1,1,"Entities"))</f>
        <v>70</v>
      </c>
      <c r="DL306" s="115">
        <f ca="1">ROUND((Table18[[#This Row],[XP]]*Table18[[#This Row],[entity_spawned (AVG)]])*(Table18[[#This Row],[activating_chance]]/100),0)</f>
        <v>70</v>
      </c>
      <c r="DM306" t="s">
        <v>344</v>
      </c>
    </row>
    <row r="307" spans="2:117" x14ac:dyDescent="0.25">
      <c r="B307" s="74" t="s">
        <v>240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6">
        <v>1</v>
      </c>
      <c r="J307" s="76">
        <v>1</v>
      </c>
      <c r="K307" s="73" t="b">
        <v>0</v>
      </c>
      <c r="AI307" t="s">
        <v>386</v>
      </c>
      <c r="AJ307">
        <v>1</v>
      </c>
      <c r="AK307">
        <v>200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446</v>
      </c>
      <c r="BQ307">
        <v>1</v>
      </c>
      <c r="BR307">
        <v>220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538</v>
      </c>
      <c r="CB307">
        <v>1</v>
      </c>
      <c r="CC307" s="76">
        <v>150</v>
      </c>
      <c r="CD307">
        <v>100</v>
      </c>
      <c r="CE307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75</v>
      </c>
      <c r="CG307" s="73" t="s">
        <v>343</v>
      </c>
      <c r="CQ307" t="s">
        <v>385</v>
      </c>
      <c r="CR307">
        <v>5</v>
      </c>
      <c r="CS307" s="76">
        <v>100</v>
      </c>
      <c r="CT307" s="76">
        <v>100</v>
      </c>
      <c r="CU307">
        <f ca="1">INDIRECT(ADDRESS(11+(MATCH(RIGHT(Table13[[#This Row],[spawner_sku]],LEN(Table13[[#This Row],[spawner_sku]])-FIND("/",Table13[[#This Row],[spawner_sku]])),Table1[Entity Prefab],0)),10,1,1,"Entities"))</f>
        <v>25</v>
      </c>
      <c r="CV307">
        <f ca="1">ROUND((Table13[[#This Row],[XP]]*Table13[[#This Row],[entity_spawned (AVG)]])*(Table13[[#This Row],[activating_chance]]/100),0)</f>
        <v>125</v>
      </c>
      <c r="CW307" s="73" t="s">
        <v>343</v>
      </c>
      <c r="CY307" t="s">
        <v>391</v>
      </c>
      <c r="CZ307">
        <v>1</v>
      </c>
      <c r="DA307" s="76">
        <v>180</v>
      </c>
      <c r="DB307" s="76">
        <v>100</v>
      </c>
      <c r="DC307">
        <f ca="1">INDIRECT(ADDRESS(11+(MATCH(RIGHT(Table14[[#This Row],[spawner_sku]],LEN(Table14[[#This Row],[spawner_sku]])-FIND("/",Table14[[#This Row],[spawner_sku]])),Table1[Entity Prefab],0)),10,1,1,"Entities"))</f>
        <v>75</v>
      </c>
      <c r="DD307">
        <f ca="1">ROUND((Table14[[#This Row],[XP]]*Table14[[#This Row],[entity_spawned (AVG)]])*(Table14[[#This Row],[activating_chance]]/100),0)</f>
        <v>75</v>
      </c>
      <c r="DE307" s="73" t="s">
        <v>344</v>
      </c>
      <c r="DG307" t="s">
        <v>255</v>
      </c>
      <c r="DH307">
        <v>1</v>
      </c>
      <c r="DI307" s="76">
        <v>140</v>
      </c>
      <c r="DJ307" s="76">
        <v>100</v>
      </c>
      <c r="DK307" s="115">
        <f ca="1">INDIRECT(ADDRESS(11+(MATCH(RIGHT(Table18[[#This Row],[spawner_sku]],LEN(Table18[[#This Row],[spawner_sku]])-FIND("/",Table18[[#This Row],[spawner_sku]])),Table1[Entity Prefab],0)),10,1,1,"Entities"))</f>
        <v>70</v>
      </c>
      <c r="DL307" s="115">
        <f ca="1">ROUND((Table18[[#This Row],[XP]]*Table18[[#This Row],[entity_spawned (AVG)]])*(Table18[[#This Row],[activating_chance]]/100),0)</f>
        <v>70</v>
      </c>
      <c r="DM307" t="s">
        <v>344</v>
      </c>
    </row>
    <row r="308" spans="2:117" x14ac:dyDescent="0.25">
      <c r="B308" s="74" t="s">
        <v>240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6">
        <v>1</v>
      </c>
      <c r="J308" s="76">
        <v>1</v>
      </c>
      <c r="K308" s="73" t="b">
        <v>0</v>
      </c>
      <c r="AI308" t="s">
        <v>386</v>
      </c>
      <c r="AJ308">
        <v>1</v>
      </c>
      <c r="AK308">
        <v>170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253</v>
      </c>
      <c r="BQ308">
        <v>1</v>
      </c>
      <c r="BR308">
        <v>170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08" s="76">
        <f ca="1">ROUND((Table61011[[#This Row],[XP]]*Table61011[[#This Row],[entity_spawned (AVG)]])*(Table61011[[#This Row],[activating_chance]]/100),0)</f>
        <v>75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3">
        <v>1</v>
      </c>
      <c r="BX308" s="73">
        <v>1</v>
      </c>
      <c r="BY308" s="73" t="b">
        <v>0</v>
      </c>
      <c r="CA308" t="s">
        <v>538</v>
      </c>
      <c r="CB308">
        <v>1</v>
      </c>
      <c r="CC308" s="76">
        <v>150</v>
      </c>
      <c r="CD308">
        <v>100</v>
      </c>
      <c r="CE308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75</v>
      </c>
      <c r="CG308" s="73" t="s">
        <v>343</v>
      </c>
      <c r="CQ308" t="s">
        <v>385</v>
      </c>
      <c r="CR308">
        <v>7</v>
      </c>
      <c r="CS308" s="76">
        <v>100</v>
      </c>
      <c r="CT308" s="76">
        <v>100</v>
      </c>
      <c r="CU308">
        <f ca="1">INDIRECT(ADDRESS(11+(MATCH(RIGHT(Table13[[#This Row],[spawner_sku]],LEN(Table13[[#This Row],[spawner_sku]])-FIND("/",Table13[[#This Row],[spawner_sku]])),Table1[Entity Prefab],0)),10,1,1,"Entities"))</f>
        <v>25</v>
      </c>
      <c r="CV308">
        <f ca="1">ROUND((Table13[[#This Row],[XP]]*Table13[[#This Row],[entity_spawned (AVG)]])*(Table13[[#This Row],[activating_chance]]/100),0)</f>
        <v>175</v>
      </c>
      <c r="CW308" s="73" t="s">
        <v>343</v>
      </c>
      <c r="CY308" t="s">
        <v>391</v>
      </c>
      <c r="CZ308">
        <v>1</v>
      </c>
      <c r="DA308" s="76">
        <v>180</v>
      </c>
      <c r="DB308" s="76">
        <v>100</v>
      </c>
      <c r="DC308">
        <f ca="1">INDIRECT(ADDRESS(11+(MATCH(RIGHT(Table14[[#This Row],[spawner_sku]],LEN(Table14[[#This Row],[spawner_sku]])-FIND("/",Table14[[#This Row],[spawner_sku]])),Table1[Entity Prefab],0)),10,1,1,"Entities"))</f>
        <v>75</v>
      </c>
      <c r="DD308">
        <f ca="1">ROUND((Table14[[#This Row],[XP]]*Table14[[#This Row],[entity_spawned (AVG)]])*(Table14[[#This Row],[activating_chance]]/100),0)</f>
        <v>75</v>
      </c>
      <c r="DE308" s="73" t="s">
        <v>344</v>
      </c>
      <c r="DG308" t="s">
        <v>255</v>
      </c>
      <c r="DH308">
        <v>1</v>
      </c>
      <c r="DI308" s="76">
        <v>140</v>
      </c>
      <c r="DJ308" s="76">
        <v>100</v>
      </c>
      <c r="DK308" s="115">
        <f ca="1">INDIRECT(ADDRESS(11+(MATCH(RIGHT(Table18[[#This Row],[spawner_sku]],LEN(Table18[[#This Row],[spawner_sku]])-FIND("/",Table18[[#This Row],[spawner_sku]])),Table1[Entity Prefab],0)),10,1,1,"Entities"))</f>
        <v>70</v>
      </c>
      <c r="DL308" s="115">
        <f ca="1">ROUND((Table18[[#This Row],[XP]]*Table18[[#This Row],[entity_spawned (AVG)]])*(Table18[[#This Row],[activating_chance]]/100),0)</f>
        <v>70</v>
      </c>
      <c r="DM308" t="s">
        <v>344</v>
      </c>
    </row>
    <row r="309" spans="2:117" x14ac:dyDescent="0.25">
      <c r="B309" s="74" t="s">
        <v>241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6">
        <v>1</v>
      </c>
      <c r="J309" s="76">
        <v>1</v>
      </c>
      <c r="K309" s="73" t="b">
        <v>0</v>
      </c>
      <c r="AI309" t="s">
        <v>386</v>
      </c>
      <c r="AJ309">
        <v>1</v>
      </c>
      <c r="AK309">
        <v>220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403</v>
      </c>
      <c r="BQ309">
        <v>1</v>
      </c>
      <c r="BR309">
        <v>340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309" s="76">
        <f ca="1">ROUND((Table61011[[#This Row],[XP]]*Table61011[[#This Row],[entity_spawned (AVG)]])*(Table61011[[#This Row],[activating_chance]]/100),0)</f>
        <v>263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538</v>
      </c>
      <c r="CB309">
        <v>1</v>
      </c>
      <c r="CC309" s="76">
        <v>150</v>
      </c>
      <c r="CD309">
        <v>100</v>
      </c>
      <c r="CE309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75</v>
      </c>
      <c r="CG309" s="73" t="s">
        <v>343</v>
      </c>
      <c r="CQ309" t="s">
        <v>385</v>
      </c>
      <c r="CR309">
        <v>1</v>
      </c>
      <c r="CS309" s="76">
        <v>100</v>
      </c>
      <c r="CT309" s="76">
        <v>100</v>
      </c>
      <c r="CU309">
        <f ca="1">INDIRECT(ADDRESS(11+(MATCH(RIGHT(Table13[[#This Row],[spawner_sku]],LEN(Table13[[#This Row],[spawner_sku]])-FIND("/",Table13[[#This Row],[spawner_sku]])),Table1[Entity Prefab],0)),10,1,1,"Entities"))</f>
        <v>25</v>
      </c>
      <c r="CV309">
        <f ca="1">ROUND((Table13[[#This Row],[XP]]*Table13[[#This Row],[entity_spawned (AVG)]])*(Table13[[#This Row],[activating_chance]]/100),0)</f>
        <v>25</v>
      </c>
      <c r="CW309" s="73" t="s">
        <v>343</v>
      </c>
      <c r="CY309" t="s">
        <v>391</v>
      </c>
      <c r="CZ309">
        <v>1</v>
      </c>
      <c r="DA309" s="76">
        <v>180</v>
      </c>
      <c r="DB309" s="76">
        <v>100</v>
      </c>
      <c r="DC309">
        <f ca="1">INDIRECT(ADDRESS(11+(MATCH(RIGHT(Table14[[#This Row],[spawner_sku]],LEN(Table14[[#This Row],[spawner_sku]])-FIND("/",Table14[[#This Row],[spawner_sku]])),Table1[Entity Prefab],0)),10,1,1,"Entities"))</f>
        <v>75</v>
      </c>
      <c r="DD309">
        <f ca="1">ROUND((Table14[[#This Row],[XP]]*Table14[[#This Row],[entity_spawned (AVG)]])*(Table14[[#This Row],[activating_chance]]/100),0)</f>
        <v>75</v>
      </c>
      <c r="DE309" s="73" t="s">
        <v>344</v>
      </c>
      <c r="DG309" t="s">
        <v>255</v>
      </c>
      <c r="DH309">
        <v>1</v>
      </c>
      <c r="DI309" s="76">
        <v>120</v>
      </c>
      <c r="DJ309" s="76">
        <v>100</v>
      </c>
      <c r="DK309" s="115">
        <f ca="1">INDIRECT(ADDRESS(11+(MATCH(RIGHT(Table18[[#This Row],[spawner_sku]],LEN(Table18[[#This Row],[spawner_sku]])-FIND("/",Table18[[#This Row],[spawner_sku]])),Table1[Entity Prefab],0)),10,1,1,"Entities"))</f>
        <v>70</v>
      </c>
      <c r="DL309" s="115">
        <f ca="1">ROUND((Table18[[#This Row],[XP]]*Table18[[#This Row],[entity_spawned (AVG)]])*(Table18[[#This Row],[activating_chance]]/100),0)</f>
        <v>70</v>
      </c>
      <c r="DM309" t="s">
        <v>344</v>
      </c>
    </row>
    <row r="310" spans="2:117" x14ac:dyDescent="0.25">
      <c r="B310" s="74" t="s">
        <v>241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6">
        <v>1</v>
      </c>
      <c r="J310" s="76">
        <v>1</v>
      </c>
      <c r="K310" s="73" t="b">
        <v>0</v>
      </c>
      <c r="AI310" t="s">
        <v>386</v>
      </c>
      <c r="AJ310">
        <v>1</v>
      </c>
      <c r="AK310">
        <v>150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229</v>
      </c>
      <c r="BQ310">
        <v>3</v>
      </c>
      <c r="BR310">
        <v>160</v>
      </c>
      <c r="BS310">
        <v>100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75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3">
        <v>3</v>
      </c>
      <c r="BX310" s="73">
        <v>4</v>
      </c>
      <c r="BY310" s="73" t="b">
        <v>0</v>
      </c>
      <c r="CA310" t="s">
        <v>538</v>
      </c>
      <c r="CB310">
        <v>1</v>
      </c>
      <c r="CC310" s="76">
        <v>150</v>
      </c>
      <c r="CD310">
        <v>100</v>
      </c>
      <c r="CE310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3" t="s">
        <v>343</v>
      </c>
      <c r="CQ310" t="s">
        <v>385</v>
      </c>
      <c r="CR310">
        <v>1</v>
      </c>
      <c r="CS310" s="76">
        <v>100</v>
      </c>
      <c r="CT310" s="76">
        <v>80</v>
      </c>
      <c r="CU310">
        <f ca="1">INDIRECT(ADDRESS(11+(MATCH(RIGHT(Table13[[#This Row],[spawner_sku]],LEN(Table13[[#This Row],[spawner_sku]])-FIND("/",Table13[[#This Row],[spawner_sku]])),Table1[Entity Prefab],0)),10,1,1,"Entities"))</f>
        <v>25</v>
      </c>
      <c r="CV310">
        <f ca="1">ROUND((Table13[[#This Row],[XP]]*Table13[[#This Row],[entity_spawned (AVG)]])*(Table13[[#This Row],[activating_chance]]/100),0)</f>
        <v>20</v>
      </c>
      <c r="CW310" s="73" t="s">
        <v>343</v>
      </c>
      <c r="CY310" t="s">
        <v>391</v>
      </c>
      <c r="CZ310">
        <v>1</v>
      </c>
      <c r="DA310" s="76">
        <v>180</v>
      </c>
      <c r="DB310" s="76">
        <v>100</v>
      </c>
      <c r="DC310">
        <f ca="1">INDIRECT(ADDRESS(11+(MATCH(RIGHT(Table14[[#This Row],[spawner_sku]],LEN(Table14[[#This Row],[spawner_sku]])-FIND("/",Table14[[#This Row],[spawner_sku]])),Table1[Entity Prefab],0)),10,1,1,"Entities"))</f>
        <v>75</v>
      </c>
      <c r="DD310">
        <f ca="1">ROUND((Table14[[#This Row],[XP]]*Table14[[#This Row],[entity_spawned (AVG)]])*(Table14[[#This Row],[activating_chance]]/100),0)</f>
        <v>75</v>
      </c>
      <c r="DE310" s="73" t="s">
        <v>344</v>
      </c>
      <c r="DG310" t="s">
        <v>255</v>
      </c>
      <c r="DH310">
        <v>1</v>
      </c>
      <c r="DI310" s="76">
        <v>140</v>
      </c>
      <c r="DJ310" s="76">
        <v>100</v>
      </c>
      <c r="DK310" s="115">
        <f ca="1">INDIRECT(ADDRESS(11+(MATCH(RIGHT(Table18[[#This Row],[spawner_sku]],LEN(Table18[[#This Row],[spawner_sku]])-FIND("/",Table18[[#This Row],[spawner_sku]])),Table1[Entity Prefab],0)),10,1,1,"Entities"))</f>
        <v>70</v>
      </c>
      <c r="DL310" s="115">
        <f ca="1">ROUND((Table18[[#This Row],[XP]]*Table18[[#This Row],[entity_spawned (AVG)]])*(Table18[[#This Row],[activating_chance]]/100),0)</f>
        <v>70</v>
      </c>
      <c r="DM310" t="s">
        <v>344</v>
      </c>
    </row>
    <row r="311" spans="2:117" x14ac:dyDescent="0.25">
      <c r="B311" s="74" t="s">
        <v>241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6">
        <v>1</v>
      </c>
      <c r="J311" s="76">
        <v>1</v>
      </c>
      <c r="K311" s="73" t="b">
        <v>0</v>
      </c>
      <c r="AI311" t="s">
        <v>386</v>
      </c>
      <c r="AJ311">
        <v>1</v>
      </c>
      <c r="AK311">
        <v>170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229</v>
      </c>
      <c r="BQ311">
        <v>3</v>
      </c>
      <c r="BR311">
        <v>130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75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3">
        <v>2</v>
      </c>
      <c r="BX311" s="73">
        <v>4</v>
      </c>
      <c r="BY311" s="73" t="b">
        <v>0</v>
      </c>
      <c r="CA311" t="s">
        <v>538</v>
      </c>
      <c r="CB311">
        <v>1</v>
      </c>
      <c r="CC311" s="76">
        <v>150</v>
      </c>
      <c r="CD311">
        <v>100</v>
      </c>
      <c r="CE311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3" t="s">
        <v>343</v>
      </c>
      <c r="CQ311" t="s">
        <v>385</v>
      </c>
      <c r="CR311">
        <v>1</v>
      </c>
      <c r="CS311" s="76">
        <v>100</v>
      </c>
      <c r="CT311" s="76">
        <v>80</v>
      </c>
      <c r="CU311">
        <f ca="1">INDIRECT(ADDRESS(11+(MATCH(RIGHT(Table13[[#This Row],[spawner_sku]],LEN(Table13[[#This Row],[spawner_sku]])-FIND("/",Table13[[#This Row],[spawner_sku]])),Table1[Entity Prefab],0)),10,1,1,"Entities"))</f>
        <v>25</v>
      </c>
      <c r="CV311">
        <f ca="1">ROUND((Table13[[#This Row],[XP]]*Table13[[#This Row],[entity_spawned (AVG)]])*(Table13[[#This Row],[activating_chance]]/100),0)</f>
        <v>20</v>
      </c>
      <c r="CW311" s="73" t="s">
        <v>343</v>
      </c>
      <c r="CY311" t="s">
        <v>391</v>
      </c>
      <c r="CZ311">
        <v>1</v>
      </c>
      <c r="DA311" s="76">
        <v>180</v>
      </c>
      <c r="DB311" s="76">
        <v>100</v>
      </c>
      <c r="DC311">
        <f ca="1">INDIRECT(ADDRESS(11+(MATCH(RIGHT(Table14[[#This Row],[spawner_sku]],LEN(Table14[[#This Row],[spawner_sku]])-FIND("/",Table14[[#This Row],[spawner_sku]])),Table1[Entity Prefab],0)),10,1,1,"Entities"))</f>
        <v>75</v>
      </c>
      <c r="DD311">
        <f ca="1">ROUND((Table14[[#This Row],[XP]]*Table14[[#This Row],[entity_spawned (AVG)]])*(Table14[[#This Row],[activating_chance]]/100),0)</f>
        <v>75</v>
      </c>
      <c r="DE311" s="73" t="s">
        <v>344</v>
      </c>
      <c r="DG311" t="s">
        <v>255</v>
      </c>
      <c r="DH311">
        <v>1</v>
      </c>
      <c r="DI311" s="76">
        <v>140</v>
      </c>
      <c r="DJ311" s="76">
        <v>80</v>
      </c>
      <c r="DK311" s="115">
        <f ca="1">INDIRECT(ADDRESS(11+(MATCH(RIGHT(Table18[[#This Row],[spawner_sku]],LEN(Table18[[#This Row],[spawner_sku]])-FIND("/",Table18[[#This Row],[spawner_sku]])),Table1[Entity Prefab],0)),10,1,1,"Entities"))</f>
        <v>70</v>
      </c>
      <c r="DL311" s="115">
        <f ca="1">ROUND((Table18[[#This Row],[XP]]*Table18[[#This Row],[entity_spawned (AVG)]])*(Table18[[#This Row],[activating_chance]]/100),0)</f>
        <v>56</v>
      </c>
      <c r="DM311" t="s">
        <v>344</v>
      </c>
    </row>
    <row r="312" spans="2:117" x14ac:dyDescent="0.25">
      <c r="B312" s="74" t="s">
        <v>241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6">
        <v>1</v>
      </c>
      <c r="J312" s="76">
        <v>1</v>
      </c>
      <c r="K312" s="73" t="b">
        <v>0</v>
      </c>
      <c r="AI312" t="s">
        <v>386</v>
      </c>
      <c r="AJ312">
        <v>1</v>
      </c>
      <c r="AK312">
        <v>200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609</v>
      </c>
      <c r="BQ312">
        <v>1</v>
      </c>
      <c r="BR312">
        <v>300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12" s="76">
        <f ca="1">ROUND((Table61011[[#This Row],[XP]]*Table61011[[#This Row],[entity_spawned (AVG)]])*(Table61011[[#This Row],[activating_chance]]/100),0)</f>
        <v>50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538</v>
      </c>
      <c r="CB312">
        <v>1</v>
      </c>
      <c r="CC312" s="76">
        <v>150</v>
      </c>
      <c r="CD312">
        <v>100</v>
      </c>
      <c r="CE312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75</v>
      </c>
      <c r="CG312" s="73" t="s">
        <v>343</v>
      </c>
      <c r="CQ312" t="s">
        <v>385</v>
      </c>
      <c r="CR312">
        <v>1</v>
      </c>
      <c r="CS312" s="76">
        <v>100</v>
      </c>
      <c r="CT312" s="76">
        <v>10</v>
      </c>
      <c r="CU312">
        <f ca="1">INDIRECT(ADDRESS(11+(MATCH(RIGHT(Table13[[#This Row],[spawner_sku]],LEN(Table13[[#This Row],[spawner_sku]])-FIND("/",Table13[[#This Row],[spawner_sku]])),Table1[Entity Prefab],0)),10,1,1,"Entities"))</f>
        <v>25</v>
      </c>
      <c r="CV312">
        <f ca="1">ROUND((Table13[[#This Row],[XP]]*Table13[[#This Row],[entity_spawned (AVG)]])*(Table13[[#This Row],[activating_chance]]/100),0)</f>
        <v>3</v>
      </c>
      <c r="CW312" s="73" t="s">
        <v>343</v>
      </c>
      <c r="CY312" t="s">
        <v>387</v>
      </c>
      <c r="CZ312">
        <v>1</v>
      </c>
      <c r="DA312" s="76">
        <v>180</v>
      </c>
      <c r="DB312" s="76">
        <v>100</v>
      </c>
      <c r="DC312">
        <f ca="1">INDIRECT(ADDRESS(11+(MATCH(RIGHT(Table14[[#This Row],[spawner_sku]],LEN(Table14[[#This Row],[spawner_sku]])-FIND("/",Table14[[#This Row],[spawner_sku]])),Table1[Entity Prefab],0)),10,1,1,"Entities"))</f>
        <v>75</v>
      </c>
      <c r="DD312">
        <f ca="1">ROUND((Table14[[#This Row],[XP]]*Table14[[#This Row],[entity_spawned (AVG)]])*(Table14[[#This Row],[activating_chance]]/100),0)</f>
        <v>75</v>
      </c>
      <c r="DE312" s="73" t="s">
        <v>344</v>
      </c>
      <c r="DG312" t="s">
        <v>255</v>
      </c>
      <c r="DH312">
        <v>1</v>
      </c>
      <c r="DI312" s="76">
        <v>140</v>
      </c>
      <c r="DJ312" s="76">
        <v>100</v>
      </c>
      <c r="DK312" s="115">
        <f ca="1">INDIRECT(ADDRESS(11+(MATCH(RIGHT(Table18[[#This Row],[spawner_sku]],LEN(Table18[[#This Row],[spawner_sku]])-FIND("/",Table18[[#This Row],[spawner_sku]])),Table1[Entity Prefab],0)),10,1,1,"Entities"))</f>
        <v>70</v>
      </c>
      <c r="DL312" s="115">
        <f ca="1">ROUND((Table18[[#This Row],[XP]]*Table18[[#This Row],[entity_spawned (AVG)]])*(Table18[[#This Row],[activating_chance]]/100),0)</f>
        <v>70</v>
      </c>
      <c r="DM312" t="s">
        <v>344</v>
      </c>
    </row>
    <row r="313" spans="2:117" x14ac:dyDescent="0.25">
      <c r="B313" s="74" t="s">
        <v>241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6">
        <v>1</v>
      </c>
      <c r="J313" s="76">
        <v>1</v>
      </c>
      <c r="K313" s="73" t="b">
        <v>0</v>
      </c>
      <c r="AI313" t="s">
        <v>386</v>
      </c>
      <c r="AJ313">
        <v>1</v>
      </c>
      <c r="AK313">
        <v>160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253</v>
      </c>
      <c r="BQ313">
        <v>1</v>
      </c>
      <c r="BR313">
        <v>220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13" s="76">
        <f ca="1">ROUND((Table61011[[#This Row],[XP]]*Table61011[[#This Row],[entity_spawned (AVG)]])*(Table61011[[#This Row],[activating_chance]]/100),0)</f>
        <v>75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3">
        <v>1</v>
      </c>
      <c r="BX313" s="73">
        <v>1</v>
      </c>
      <c r="BY313" s="73" t="b">
        <v>0</v>
      </c>
      <c r="CA313" t="s">
        <v>538</v>
      </c>
      <c r="CB313">
        <v>1</v>
      </c>
      <c r="CC313" s="76">
        <v>150</v>
      </c>
      <c r="CD313">
        <v>100</v>
      </c>
      <c r="CE313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3" t="s">
        <v>343</v>
      </c>
      <c r="CQ313" t="s">
        <v>385</v>
      </c>
      <c r="CR313">
        <v>1</v>
      </c>
      <c r="CS313" s="76">
        <v>100</v>
      </c>
      <c r="CT313" s="76">
        <v>20</v>
      </c>
      <c r="CU313">
        <f ca="1">INDIRECT(ADDRESS(11+(MATCH(RIGHT(Table13[[#This Row],[spawner_sku]],LEN(Table13[[#This Row],[spawner_sku]])-FIND("/",Table13[[#This Row],[spawner_sku]])),Table1[Entity Prefab],0)),10,1,1,"Entities"))</f>
        <v>25</v>
      </c>
      <c r="CV313">
        <f ca="1">ROUND((Table13[[#This Row],[XP]]*Table13[[#This Row],[entity_spawned (AVG)]])*(Table13[[#This Row],[activating_chance]]/100),0)</f>
        <v>5</v>
      </c>
      <c r="CW313" s="73" t="s">
        <v>343</v>
      </c>
      <c r="CY313" t="s">
        <v>387</v>
      </c>
      <c r="CZ313">
        <v>1</v>
      </c>
      <c r="DA313" s="76">
        <v>180</v>
      </c>
      <c r="DB313" s="76">
        <v>100</v>
      </c>
      <c r="DC313">
        <f ca="1">INDIRECT(ADDRESS(11+(MATCH(RIGHT(Table14[[#This Row],[spawner_sku]],LEN(Table14[[#This Row],[spawner_sku]])-FIND("/",Table14[[#This Row],[spawner_sku]])),Table1[Entity Prefab],0)),10,1,1,"Entities"))</f>
        <v>75</v>
      </c>
      <c r="DD313">
        <f ca="1">ROUND((Table14[[#This Row],[XP]]*Table14[[#This Row],[entity_spawned (AVG)]])*(Table14[[#This Row],[activating_chance]]/100),0)</f>
        <v>75</v>
      </c>
      <c r="DE313" s="73" t="s">
        <v>344</v>
      </c>
      <c r="DG313" t="s">
        <v>255</v>
      </c>
      <c r="DH313">
        <v>1</v>
      </c>
      <c r="DI313" s="76">
        <v>140</v>
      </c>
      <c r="DJ313" s="76">
        <v>100</v>
      </c>
      <c r="DK313" s="115">
        <f ca="1">INDIRECT(ADDRESS(11+(MATCH(RIGHT(Table18[[#This Row],[spawner_sku]],LEN(Table18[[#This Row],[spawner_sku]])-FIND("/",Table18[[#This Row],[spawner_sku]])),Table1[Entity Prefab],0)),10,1,1,"Entities"))</f>
        <v>70</v>
      </c>
      <c r="DL313" s="115">
        <f ca="1">ROUND((Table18[[#This Row],[XP]]*Table18[[#This Row],[entity_spawned (AVG)]])*(Table18[[#This Row],[activating_chance]]/100),0)</f>
        <v>70</v>
      </c>
      <c r="DM313" t="s">
        <v>344</v>
      </c>
    </row>
    <row r="314" spans="2:117" x14ac:dyDescent="0.25">
      <c r="B314" s="74" t="s">
        <v>241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6">
        <v>1</v>
      </c>
      <c r="J314" s="76">
        <v>1</v>
      </c>
      <c r="K314" s="73" t="b">
        <v>0</v>
      </c>
      <c r="AI314" t="s">
        <v>386</v>
      </c>
      <c r="AJ314">
        <v>1</v>
      </c>
      <c r="AK314">
        <v>140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455</v>
      </c>
      <c r="BQ314">
        <v>1</v>
      </c>
      <c r="BR314">
        <v>240</v>
      </c>
      <c r="BS314">
        <v>80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14" s="76">
        <f ca="1">ROUND((Table61011[[#This Row],[XP]]*Table61011[[#This Row],[entity_spawned (AVG)]])*(Table61011[[#This Row],[activating_chance]]/100),0)</f>
        <v>40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3">
        <v>1</v>
      </c>
      <c r="BX314" s="73">
        <v>1</v>
      </c>
      <c r="BY314" s="73" t="b">
        <v>0</v>
      </c>
      <c r="CA314" t="s">
        <v>538</v>
      </c>
      <c r="CB314">
        <v>1</v>
      </c>
      <c r="CC314" s="76">
        <v>150</v>
      </c>
      <c r="CD314">
        <v>100</v>
      </c>
      <c r="CE314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73" t="s">
        <v>343</v>
      </c>
      <c r="CQ314" t="s">
        <v>385</v>
      </c>
      <c r="CR314">
        <v>1</v>
      </c>
      <c r="CS314" s="76">
        <v>100</v>
      </c>
      <c r="CT314" s="76">
        <v>30</v>
      </c>
      <c r="CU314">
        <f ca="1">INDIRECT(ADDRESS(11+(MATCH(RIGHT(Table13[[#This Row],[spawner_sku]],LEN(Table13[[#This Row],[spawner_sku]])-FIND("/",Table13[[#This Row],[spawner_sku]])),Table1[Entity Prefab],0)),10,1,1,"Entities"))</f>
        <v>25</v>
      </c>
      <c r="CV314">
        <f ca="1">ROUND((Table13[[#This Row],[XP]]*Table13[[#This Row],[entity_spawned (AVG)]])*(Table13[[#This Row],[activating_chance]]/100),0)</f>
        <v>8</v>
      </c>
      <c r="CW314" s="73" t="s">
        <v>343</v>
      </c>
      <c r="CY314" t="s">
        <v>387</v>
      </c>
      <c r="CZ314">
        <v>1</v>
      </c>
      <c r="DA314" s="76">
        <v>180</v>
      </c>
      <c r="DB314" s="76">
        <v>100</v>
      </c>
      <c r="DC314">
        <f ca="1">INDIRECT(ADDRESS(11+(MATCH(RIGHT(Table14[[#This Row],[spawner_sku]],LEN(Table14[[#This Row],[spawner_sku]])-FIND("/",Table14[[#This Row],[spawner_sku]])),Table1[Entity Prefab],0)),10,1,1,"Entities"))</f>
        <v>75</v>
      </c>
      <c r="DD314">
        <f ca="1">ROUND((Table14[[#This Row],[XP]]*Table14[[#This Row],[entity_spawned (AVG)]])*(Table14[[#This Row],[activating_chance]]/100),0)</f>
        <v>75</v>
      </c>
      <c r="DE314" s="73" t="s">
        <v>344</v>
      </c>
      <c r="DG314" t="s">
        <v>255</v>
      </c>
      <c r="DH314">
        <v>1</v>
      </c>
      <c r="DI314" s="76">
        <v>120</v>
      </c>
      <c r="DJ314" s="76">
        <v>100</v>
      </c>
      <c r="DK314" s="115">
        <f ca="1">INDIRECT(ADDRESS(11+(MATCH(RIGHT(Table18[[#This Row],[spawner_sku]],LEN(Table18[[#This Row],[spawner_sku]])-FIND("/",Table18[[#This Row],[spawner_sku]])),Table1[Entity Prefab],0)),10,1,1,"Entities"))</f>
        <v>70</v>
      </c>
      <c r="DL314" s="115">
        <f ca="1">ROUND((Table18[[#This Row],[XP]]*Table18[[#This Row],[entity_spawned (AVG)]])*(Table18[[#This Row],[activating_chance]]/100),0)</f>
        <v>70</v>
      </c>
      <c r="DM314" t="s">
        <v>344</v>
      </c>
    </row>
    <row r="315" spans="2:117" x14ac:dyDescent="0.25">
      <c r="B315" s="74" t="s">
        <v>241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6">
        <v>1</v>
      </c>
      <c r="J315" s="76">
        <v>1</v>
      </c>
      <c r="K315" s="73" t="b">
        <v>0</v>
      </c>
      <c r="AI315" t="s">
        <v>386</v>
      </c>
      <c r="AJ315">
        <v>1</v>
      </c>
      <c r="AK315">
        <v>200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470</v>
      </c>
      <c r="BQ315">
        <v>1</v>
      </c>
      <c r="BR315">
        <v>220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15" s="76">
        <f ca="1">ROUND((Table61011[[#This Row],[XP]]*Table61011[[#This Row],[entity_spawned (AVG)]])*(Table61011[[#This Row],[activating_chance]]/100),0)</f>
        <v>50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538</v>
      </c>
      <c r="CB315">
        <v>1</v>
      </c>
      <c r="CC315" s="76">
        <v>150</v>
      </c>
      <c r="CD315">
        <v>100</v>
      </c>
      <c r="CE315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3" t="s">
        <v>343</v>
      </c>
      <c r="CQ315" t="s">
        <v>385</v>
      </c>
      <c r="CR315">
        <v>2</v>
      </c>
      <c r="CS315" s="76">
        <v>100</v>
      </c>
      <c r="CT315" s="76">
        <v>100</v>
      </c>
      <c r="CU315">
        <f ca="1">INDIRECT(ADDRESS(11+(MATCH(RIGHT(Table13[[#This Row],[spawner_sku]],LEN(Table13[[#This Row],[spawner_sku]])-FIND("/",Table13[[#This Row],[spawner_sku]])),Table1[Entity Prefab],0)),10,1,1,"Entities"))</f>
        <v>25</v>
      </c>
      <c r="CV315">
        <f ca="1">ROUND((Table13[[#This Row],[XP]]*Table13[[#This Row],[entity_spawned (AVG)]])*(Table13[[#This Row],[activating_chance]]/100),0)</f>
        <v>50</v>
      </c>
      <c r="CW315" s="73" t="s">
        <v>343</v>
      </c>
      <c r="CY315" t="s">
        <v>387</v>
      </c>
      <c r="CZ315">
        <v>1</v>
      </c>
      <c r="DA315" s="76">
        <v>180</v>
      </c>
      <c r="DB315" s="76">
        <v>100</v>
      </c>
      <c r="DC315">
        <f ca="1">INDIRECT(ADDRESS(11+(MATCH(RIGHT(Table14[[#This Row],[spawner_sku]],LEN(Table14[[#This Row],[spawner_sku]])-FIND("/",Table14[[#This Row],[spawner_sku]])),Table1[Entity Prefab],0)),10,1,1,"Entities"))</f>
        <v>75</v>
      </c>
      <c r="DD315">
        <f ca="1">ROUND((Table14[[#This Row],[XP]]*Table14[[#This Row],[entity_spawned (AVG)]])*(Table14[[#This Row],[activating_chance]]/100),0)</f>
        <v>75</v>
      </c>
      <c r="DE315" s="73" t="s">
        <v>344</v>
      </c>
      <c r="DG315" t="s">
        <v>255</v>
      </c>
      <c r="DH315">
        <v>1</v>
      </c>
      <c r="DI315" s="76">
        <v>120</v>
      </c>
      <c r="DJ315" s="76">
        <v>30</v>
      </c>
      <c r="DK315" s="115">
        <f ca="1">INDIRECT(ADDRESS(11+(MATCH(RIGHT(Table18[[#This Row],[spawner_sku]],LEN(Table18[[#This Row],[spawner_sku]])-FIND("/",Table18[[#This Row],[spawner_sku]])),Table1[Entity Prefab],0)),10,1,1,"Entities"))</f>
        <v>70</v>
      </c>
      <c r="DL315" s="115">
        <f ca="1">ROUND((Table18[[#This Row],[XP]]*Table18[[#This Row],[entity_spawned (AVG)]])*(Table18[[#This Row],[activating_chance]]/100),0)</f>
        <v>21</v>
      </c>
      <c r="DM315" t="s">
        <v>344</v>
      </c>
    </row>
    <row r="316" spans="2:117" x14ac:dyDescent="0.25">
      <c r="B316" s="74" t="s">
        <v>241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6">
        <v>1</v>
      </c>
      <c r="J316" s="76">
        <v>1</v>
      </c>
      <c r="K316" s="73" t="b">
        <v>0</v>
      </c>
      <c r="AI316" t="s">
        <v>386</v>
      </c>
      <c r="AJ316">
        <v>1</v>
      </c>
      <c r="AK316">
        <v>150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229</v>
      </c>
      <c r="BQ316">
        <v>3</v>
      </c>
      <c r="BR316">
        <v>200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75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3">
        <v>3</v>
      </c>
      <c r="BX316" s="73">
        <v>4</v>
      </c>
      <c r="BY316" s="73" t="b">
        <v>0</v>
      </c>
      <c r="CA316" t="s">
        <v>256</v>
      </c>
      <c r="CB316">
        <v>1</v>
      </c>
      <c r="CC316" s="76">
        <v>150</v>
      </c>
      <c r="CD316">
        <v>100</v>
      </c>
      <c r="CE316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25</v>
      </c>
      <c r="CG316" s="73" t="s">
        <v>343</v>
      </c>
      <c r="CQ316" t="s">
        <v>385</v>
      </c>
      <c r="CR316">
        <v>2</v>
      </c>
      <c r="CS316" s="76">
        <v>100</v>
      </c>
      <c r="CT316" s="76">
        <v>100</v>
      </c>
      <c r="CU316">
        <f ca="1">INDIRECT(ADDRESS(11+(MATCH(RIGHT(Table13[[#This Row],[spawner_sku]],LEN(Table13[[#This Row],[spawner_sku]])-FIND("/",Table13[[#This Row],[spawner_sku]])),Table1[Entity Prefab],0)),10,1,1,"Entities"))</f>
        <v>25</v>
      </c>
      <c r="CV316">
        <f ca="1">ROUND((Table13[[#This Row],[XP]]*Table13[[#This Row],[entity_spawned (AVG)]])*(Table13[[#This Row],[activating_chance]]/100),0)</f>
        <v>50</v>
      </c>
      <c r="CW316" s="73" t="s">
        <v>343</v>
      </c>
      <c r="CY316" t="s">
        <v>387</v>
      </c>
      <c r="CZ316">
        <v>1</v>
      </c>
      <c r="DA316" s="76">
        <v>180</v>
      </c>
      <c r="DB316" s="76">
        <v>100</v>
      </c>
      <c r="DC316">
        <f ca="1">INDIRECT(ADDRESS(11+(MATCH(RIGHT(Table14[[#This Row],[spawner_sku]],LEN(Table14[[#This Row],[spawner_sku]])-FIND("/",Table14[[#This Row],[spawner_sku]])),Table1[Entity Prefab],0)),10,1,1,"Entities"))</f>
        <v>75</v>
      </c>
      <c r="DD316">
        <f ca="1">ROUND((Table14[[#This Row],[XP]]*Table14[[#This Row],[entity_spawned (AVG)]])*(Table14[[#This Row],[activating_chance]]/100),0)</f>
        <v>75</v>
      </c>
      <c r="DE316" s="73" t="s">
        <v>344</v>
      </c>
      <c r="DG316" t="s">
        <v>256</v>
      </c>
      <c r="DH316">
        <v>1</v>
      </c>
      <c r="DI316" s="76">
        <v>150</v>
      </c>
      <c r="DJ316" s="76">
        <v>80</v>
      </c>
      <c r="DK316" s="115">
        <f ca="1">INDIRECT(ADDRESS(11+(MATCH(RIGHT(Table18[[#This Row],[spawner_sku]],LEN(Table18[[#This Row],[spawner_sku]])-FIND("/",Table18[[#This Row],[spawner_sku]])),Table1[Entity Prefab],0)),10,1,1,"Entities"))</f>
        <v>25</v>
      </c>
      <c r="DL316" s="115">
        <f ca="1">ROUND((Table18[[#This Row],[XP]]*Table18[[#This Row],[entity_spawned (AVG)]])*(Table18[[#This Row],[activating_chance]]/100),0)</f>
        <v>20</v>
      </c>
      <c r="DM316" t="s">
        <v>343</v>
      </c>
    </row>
    <row r="317" spans="2:117" x14ac:dyDescent="0.25">
      <c r="B317" s="74" t="s">
        <v>241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6">
        <v>1</v>
      </c>
      <c r="J317" s="76">
        <v>1</v>
      </c>
      <c r="K317" s="73" t="b">
        <v>0</v>
      </c>
      <c r="AI317" t="s">
        <v>386</v>
      </c>
      <c r="AJ317">
        <v>1</v>
      </c>
      <c r="AK317">
        <v>220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246</v>
      </c>
      <c r="BQ317">
        <v>1</v>
      </c>
      <c r="BR317">
        <v>200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3">
        <v>1</v>
      </c>
      <c r="BX317" s="73">
        <v>2</v>
      </c>
      <c r="BY317" s="73" t="b">
        <v>0</v>
      </c>
      <c r="CA317" t="s">
        <v>256</v>
      </c>
      <c r="CB317">
        <v>1</v>
      </c>
      <c r="CC317" s="76">
        <v>150</v>
      </c>
      <c r="CD317">
        <v>30</v>
      </c>
      <c r="CE317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8</v>
      </c>
      <c r="CG317" s="73" t="s">
        <v>343</v>
      </c>
      <c r="CQ317" t="s">
        <v>385</v>
      </c>
      <c r="CR317">
        <v>1</v>
      </c>
      <c r="CS317" s="76">
        <v>100</v>
      </c>
      <c r="CT317" s="76">
        <v>80</v>
      </c>
      <c r="CU317">
        <f ca="1">INDIRECT(ADDRESS(11+(MATCH(RIGHT(Table13[[#This Row],[spawner_sku]],LEN(Table13[[#This Row],[spawner_sku]])-FIND("/",Table13[[#This Row],[spawner_sku]])),Table1[Entity Prefab],0)),10,1,1,"Entities"))</f>
        <v>25</v>
      </c>
      <c r="CV317">
        <f ca="1">ROUND((Table13[[#This Row],[XP]]*Table13[[#This Row],[entity_spawned (AVG)]])*(Table13[[#This Row],[activating_chance]]/100),0)</f>
        <v>20</v>
      </c>
      <c r="CW317" s="73" t="s">
        <v>343</v>
      </c>
      <c r="CY317" t="s">
        <v>387</v>
      </c>
      <c r="CZ317">
        <v>1</v>
      </c>
      <c r="DA317" s="76">
        <v>180</v>
      </c>
      <c r="DB317" s="76">
        <v>100</v>
      </c>
      <c r="DC317">
        <f ca="1">INDIRECT(ADDRESS(11+(MATCH(RIGHT(Table14[[#This Row],[spawner_sku]],LEN(Table14[[#This Row],[spawner_sku]])-FIND("/",Table14[[#This Row],[spawner_sku]])),Table1[Entity Prefab],0)),10,1,1,"Entities"))</f>
        <v>75</v>
      </c>
      <c r="DD317">
        <f ca="1">ROUND((Table14[[#This Row],[XP]]*Table14[[#This Row],[entity_spawned (AVG)]])*(Table14[[#This Row],[activating_chance]]/100),0)</f>
        <v>75</v>
      </c>
      <c r="DE317" s="73" t="s">
        <v>344</v>
      </c>
      <c r="DG317" t="s">
        <v>256</v>
      </c>
      <c r="DH317">
        <v>1</v>
      </c>
      <c r="DI317" s="76">
        <v>150</v>
      </c>
      <c r="DJ317" s="76">
        <v>80</v>
      </c>
      <c r="DK317" s="115">
        <f ca="1">INDIRECT(ADDRESS(11+(MATCH(RIGHT(Table18[[#This Row],[spawner_sku]],LEN(Table18[[#This Row],[spawner_sku]])-FIND("/",Table18[[#This Row],[spawner_sku]])),Table1[Entity Prefab],0)),10,1,1,"Entities"))</f>
        <v>25</v>
      </c>
      <c r="DL317" s="115">
        <f ca="1">ROUND((Table18[[#This Row],[XP]]*Table18[[#This Row],[entity_spawned (AVG)]])*(Table18[[#This Row],[activating_chance]]/100),0)</f>
        <v>20</v>
      </c>
      <c r="DM317" t="s">
        <v>343</v>
      </c>
    </row>
    <row r="318" spans="2:117" x14ac:dyDescent="0.25">
      <c r="B318" s="74" t="s">
        <v>241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6">
        <v>1</v>
      </c>
      <c r="J318" s="76">
        <v>1</v>
      </c>
      <c r="K318" s="73" t="b">
        <v>0</v>
      </c>
      <c r="AI318" t="s">
        <v>386</v>
      </c>
      <c r="AJ318">
        <v>1</v>
      </c>
      <c r="AK318">
        <v>220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229</v>
      </c>
      <c r="BQ318">
        <v>3</v>
      </c>
      <c r="BR318">
        <v>160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75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3">
        <v>3</v>
      </c>
      <c r="BX318" s="73">
        <v>4</v>
      </c>
      <c r="BY318" s="73" t="b">
        <v>0</v>
      </c>
      <c r="CA318" t="s">
        <v>256</v>
      </c>
      <c r="CB318">
        <v>1</v>
      </c>
      <c r="CC318" s="76">
        <v>150</v>
      </c>
      <c r="CD318">
        <v>100</v>
      </c>
      <c r="CE318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3" t="s">
        <v>343</v>
      </c>
      <c r="CQ318" t="s">
        <v>385</v>
      </c>
      <c r="CR318">
        <v>1</v>
      </c>
      <c r="CS318" s="76">
        <v>100</v>
      </c>
      <c r="CT318" s="76">
        <v>80</v>
      </c>
      <c r="CU318">
        <f ca="1">INDIRECT(ADDRESS(11+(MATCH(RIGHT(Table13[[#This Row],[spawner_sku]],LEN(Table13[[#This Row],[spawner_sku]])-FIND("/",Table13[[#This Row],[spawner_sku]])),Table1[Entity Prefab],0)),10,1,1,"Entities"))</f>
        <v>25</v>
      </c>
      <c r="CV318">
        <f ca="1">ROUND((Table13[[#This Row],[XP]]*Table13[[#This Row],[entity_spawned (AVG)]])*(Table13[[#This Row],[activating_chance]]/100),0)</f>
        <v>20</v>
      </c>
      <c r="CW318" s="73" t="s">
        <v>343</v>
      </c>
      <c r="CY318" t="s">
        <v>387</v>
      </c>
      <c r="CZ318">
        <v>1</v>
      </c>
      <c r="DA318" s="76">
        <v>180</v>
      </c>
      <c r="DB318" s="76">
        <v>100</v>
      </c>
      <c r="DC318">
        <f ca="1">INDIRECT(ADDRESS(11+(MATCH(RIGHT(Table14[[#This Row],[spawner_sku]],LEN(Table14[[#This Row],[spawner_sku]])-FIND("/",Table14[[#This Row],[spawner_sku]])),Table1[Entity Prefab],0)),10,1,1,"Entities"))</f>
        <v>75</v>
      </c>
      <c r="DD318">
        <f ca="1">ROUND((Table14[[#This Row],[XP]]*Table14[[#This Row],[entity_spawned (AVG)]])*(Table14[[#This Row],[activating_chance]]/100),0)</f>
        <v>75</v>
      </c>
      <c r="DE318" s="73" t="s">
        <v>344</v>
      </c>
      <c r="DG318" t="s">
        <v>256</v>
      </c>
      <c r="DH318">
        <v>1</v>
      </c>
      <c r="DI318" s="76">
        <v>100</v>
      </c>
      <c r="DJ318" s="76">
        <v>100</v>
      </c>
      <c r="DK318" s="115">
        <f ca="1">INDIRECT(ADDRESS(11+(MATCH(RIGHT(Table18[[#This Row],[spawner_sku]],LEN(Table18[[#This Row],[spawner_sku]])-FIND("/",Table18[[#This Row],[spawner_sku]])),Table1[Entity Prefab],0)),10,1,1,"Entities"))</f>
        <v>25</v>
      </c>
      <c r="DL318" s="115">
        <f ca="1">ROUND((Table18[[#This Row],[XP]]*Table18[[#This Row],[entity_spawned (AVG)]])*(Table18[[#This Row],[activating_chance]]/100),0)</f>
        <v>25</v>
      </c>
      <c r="DM318" t="s">
        <v>343</v>
      </c>
    </row>
    <row r="319" spans="2:117" x14ac:dyDescent="0.25">
      <c r="B319" s="74" t="s">
        <v>242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6">
        <v>1</v>
      </c>
      <c r="J319" s="76">
        <v>1</v>
      </c>
      <c r="K319" s="73" t="b">
        <v>0</v>
      </c>
      <c r="AI319" t="s">
        <v>386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608</v>
      </c>
      <c r="BQ319">
        <v>1</v>
      </c>
      <c r="BR319">
        <v>5000</v>
      </c>
      <c r="BS319">
        <v>30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19" s="76">
        <f ca="1">ROUND((Table61011[[#This Row],[XP]]*Table61011[[#This Row],[entity_spawned (AVG)]])*(Table61011[[#This Row],[activating_chance]]/100),0)</f>
        <v>23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3">
        <v>1</v>
      </c>
      <c r="BX319" s="73">
        <v>1</v>
      </c>
      <c r="BY319" s="73" t="b">
        <v>0</v>
      </c>
      <c r="CA319" t="s">
        <v>256</v>
      </c>
      <c r="CB319">
        <v>1</v>
      </c>
      <c r="CC319" s="76">
        <v>150</v>
      </c>
      <c r="CD319">
        <v>100</v>
      </c>
      <c r="CE319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3" t="s">
        <v>343</v>
      </c>
      <c r="CQ319" t="s">
        <v>385</v>
      </c>
      <c r="CR319">
        <v>3</v>
      </c>
      <c r="CS319" s="76">
        <v>100</v>
      </c>
      <c r="CT319" s="76">
        <v>70</v>
      </c>
      <c r="CU319">
        <f ca="1">INDIRECT(ADDRESS(11+(MATCH(RIGHT(Table13[[#This Row],[spawner_sku]],LEN(Table13[[#This Row],[spawner_sku]])-FIND("/",Table13[[#This Row],[spawner_sku]])),Table1[Entity Prefab],0)),10,1,1,"Entities"))</f>
        <v>25</v>
      </c>
      <c r="CV319">
        <f ca="1">ROUND((Table13[[#This Row],[XP]]*Table13[[#This Row],[entity_spawned (AVG)]])*(Table13[[#This Row],[activating_chance]]/100),0)</f>
        <v>53</v>
      </c>
      <c r="CW319" s="73" t="s">
        <v>343</v>
      </c>
      <c r="CY319" t="s">
        <v>387</v>
      </c>
      <c r="CZ319">
        <v>1</v>
      </c>
      <c r="DA319" s="76">
        <v>180</v>
      </c>
      <c r="DB319" s="76">
        <v>100</v>
      </c>
      <c r="DC319">
        <f ca="1">INDIRECT(ADDRESS(11+(MATCH(RIGHT(Table14[[#This Row],[spawner_sku]],LEN(Table14[[#This Row],[spawner_sku]])-FIND("/",Table14[[#This Row],[spawner_sku]])),Table1[Entity Prefab],0)),10,1,1,"Entities"))</f>
        <v>75</v>
      </c>
      <c r="DD319">
        <f ca="1">ROUND((Table14[[#This Row],[XP]]*Table14[[#This Row],[entity_spawned (AVG)]])*(Table14[[#This Row],[activating_chance]]/100),0)</f>
        <v>75</v>
      </c>
      <c r="DE319" s="73" t="s">
        <v>344</v>
      </c>
      <c r="DG319" t="s">
        <v>256</v>
      </c>
      <c r="DH319">
        <v>1</v>
      </c>
      <c r="DI319" s="76">
        <v>130</v>
      </c>
      <c r="DJ319" s="76">
        <v>100</v>
      </c>
      <c r="DK319" s="115">
        <f ca="1">INDIRECT(ADDRESS(11+(MATCH(RIGHT(Table18[[#This Row],[spawner_sku]],LEN(Table18[[#This Row],[spawner_sku]])-FIND("/",Table18[[#This Row],[spawner_sku]])),Table1[Entity Prefab],0)),10,1,1,"Entities"))</f>
        <v>25</v>
      </c>
      <c r="DL319" s="115">
        <f ca="1">ROUND((Table18[[#This Row],[XP]]*Table18[[#This Row],[entity_spawned (AVG)]])*(Table18[[#This Row],[activating_chance]]/100),0)</f>
        <v>25</v>
      </c>
      <c r="DM319" t="s">
        <v>343</v>
      </c>
    </row>
    <row r="320" spans="2:117" x14ac:dyDescent="0.25">
      <c r="B320" s="74" t="s">
        <v>242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6">
        <v>1</v>
      </c>
      <c r="J320" s="76">
        <v>1</v>
      </c>
      <c r="K320" s="73" t="b">
        <v>0</v>
      </c>
      <c r="AI320" t="s">
        <v>386</v>
      </c>
      <c r="AJ320">
        <v>1</v>
      </c>
      <c r="AK320">
        <v>170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387</v>
      </c>
      <c r="BQ320">
        <v>1</v>
      </c>
      <c r="BR320">
        <v>130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0" s="76">
        <f ca="1">ROUND((Table61011[[#This Row],[XP]]*Table61011[[#This Row],[entity_spawned (AVG)]])*(Table61011[[#This Row],[activating_chance]]/100),0)</f>
        <v>75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256</v>
      </c>
      <c r="CB320">
        <v>1</v>
      </c>
      <c r="CC320" s="76">
        <v>150</v>
      </c>
      <c r="CD320">
        <v>100</v>
      </c>
      <c r="CE320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25</v>
      </c>
      <c r="CG320" s="73" t="s">
        <v>343</v>
      </c>
      <c r="CQ320" t="s">
        <v>385</v>
      </c>
      <c r="CR320">
        <v>2</v>
      </c>
      <c r="CS320" s="76">
        <v>100</v>
      </c>
      <c r="CT320" s="76">
        <v>30</v>
      </c>
      <c r="CU320">
        <f ca="1">INDIRECT(ADDRESS(11+(MATCH(RIGHT(Table13[[#This Row],[spawner_sku]],LEN(Table13[[#This Row],[spawner_sku]])-FIND("/",Table13[[#This Row],[spawner_sku]])),Table1[Entity Prefab],0)),10,1,1,"Entities"))</f>
        <v>25</v>
      </c>
      <c r="CV320">
        <f ca="1">ROUND((Table13[[#This Row],[XP]]*Table13[[#This Row],[entity_spawned (AVG)]])*(Table13[[#This Row],[activating_chance]]/100),0)</f>
        <v>15</v>
      </c>
      <c r="CW320" s="73" t="s">
        <v>343</v>
      </c>
      <c r="CY320" t="s">
        <v>387</v>
      </c>
      <c r="CZ320">
        <v>1</v>
      </c>
      <c r="DA320" s="76">
        <v>180</v>
      </c>
      <c r="DB320" s="76">
        <v>100</v>
      </c>
      <c r="DC320">
        <f ca="1">INDIRECT(ADDRESS(11+(MATCH(RIGHT(Table14[[#This Row],[spawner_sku]],LEN(Table14[[#This Row],[spawner_sku]])-FIND("/",Table14[[#This Row],[spawner_sku]])),Table1[Entity Prefab],0)),10,1,1,"Entities"))</f>
        <v>75</v>
      </c>
      <c r="DD320">
        <f ca="1">ROUND((Table14[[#This Row],[XP]]*Table14[[#This Row],[entity_spawned (AVG)]])*(Table14[[#This Row],[activating_chance]]/100),0)</f>
        <v>75</v>
      </c>
      <c r="DE320" s="73" t="s">
        <v>344</v>
      </c>
      <c r="DG320" t="s">
        <v>256</v>
      </c>
      <c r="DH320">
        <v>1</v>
      </c>
      <c r="DI320" s="76">
        <v>150</v>
      </c>
      <c r="DJ320" s="76">
        <v>100</v>
      </c>
      <c r="DK320" s="115">
        <f ca="1">INDIRECT(ADDRESS(11+(MATCH(RIGHT(Table18[[#This Row],[spawner_sku]],LEN(Table18[[#This Row],[spawner_sku]])-FIND("/",Table18[[#This Row],[spawner_sku]])),Table1[Entity Prefab],0)),10,1,1,"Entities"))</f>
        <v>25</v>
      </c>
      <c r="DL320" s="115">
        <f ca="1">ROUND((Table18[[#This Row],[XP]]*Table18[[#This Row],[entity_spawned (AVG)]])*(Table18[[#This Row],[activating_chance]]/100),0)</f>
        <v>25</v>
      </c>
      <c r="DM320" t="s">
        <v>343</v>
      </c>
    </row>
    <row r="321" spans="2:117" x14ac:dyDescent="0.25">
      <c r="B321" s="74" t="s">
        <v>242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6">
        <v>1</v>
      </c>
      <c r="J321" s="76">
        <v>1</v>
      </c>
      <c r="K321" s="73" t="b">
        <v>0</v>
      </c>
      <c r="AI321" t="s">
        <v>386</v>
      </c>
      <c r="AJ321">
        <v>1</v>
      </c>
      <c r="AK321">
        <v>170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403</v>
      </c>
      <c r="BQ321">
        <v>1</v>
      </c>
      <c r="BR321">
        <v>340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321" s="76">
        <f ca="1">ROUND((Table61011[[#This Row],[XP]]*Table61011[[#This Row],[entity_spawned (AVG)]])*(Table61011[[#This Row],[activating_chance]]/100),0)</f>
        <v>263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256</v>
      </c>
      <c r="CB321">
        <v>1</v>
      </c>
      <c r="CC321" s="76">
        <v>150</v>
      </c>
      <c r="CD321">
        <v>100</v>
      </c>
      <c r="CE321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3" t="s">
        <v>343</v>
      </c>
      <c r="CQ321" t="s">
        <v>385</v>
      </c>
      <c r="CR321">
        <v>3</v>
      </c>
      <c r="CS321" s="76">
        <v>100</v>
      </c>
      <c r="CT321" s="76">
        <v>70</v>
      </c>
      <c r="CU321">
        <f ca="1">INDIRECT(ADDRESS(11+(MATCH(RIGHT(Table13[[#This Row],[spawner_sku]],LEN(Table13[[#This Row],[spawner_sku]])-FIND("/",Table13[[#This Row],[spawner_sku]])),Table1[Entity Prefab],0)),10,1,1,"Entities"))</f>
        <v>25</v>
      </c>
      <c r="CV321">
        <f ca="1">ROUND((Table13[[#This Row],[XP]]*Table13[[#This Row],[entity_spawned (AVG)]])*(Table13[[#This Row],[activating_chance]]/100),0)</f>
        <v>53</v>
      </c>
      <c r="CW321" s="73" t="s">
        <v>343</v>
      </c>
      <c r="CY321" t="s">
        <v>387</v>
      </c>
      <c r="CZ321">
        <v>1</v>
      </c>
      <c r="DA321" s="76">
        <v>180</v>
      </c>
      <c r="DB321" s="76">
        <v>100</v>
      </c>
      <c r="DC321">
        <f ca="1">INDIRECT(ADDRESS(11+(MATCH(RIGHT(Table14[[#This Row],[spawner_sku]],LEN(Table14[[#This Row],[spawner_sku]])-FIND("/",Table14[[#This Row],[spawner_sku]])),Table1[Entity Prefab],0)),10,1,1,"Entities"))</f>
        <v>75</v>
      </c>
      <c r="DD321">
        <f ca="1">ROUND((Table14[[#This Row],[XP]]*Table14[[#This Row],[entity_spawned (AVG)]])*(Table14[[#This Row],[activating_chance]]/100),0)</f>
        <v>75</v>
      </c>
      <c r="DE321" s="73" t="s">
        <v>344</v>
      </c>
      <c r="DG321" t="s">
        <v>256</v>
      </c>
      <c r="DH321">
        <v>1</v>
      </c>
      <c r="DI321" s="76">
        <v>150</v>
      </c>
      <c r="DJ321" s="76">
        <v>10</v>
      </c>
      <c r="DK321" s="115">
        <f ca="1">INDIRECT(ADDRESS(11+(MATCH(RIGHT(Table18[[#This Row],[spawner_sku]],LEN(Table18[[#This Row],[spawner_sku]])-FIND("/",Table18[[#This Row],[spawner_sku]])),Table1[Entity Prefab],0)),10,1,1,"Entities"))</f>
        <v>25</v>
      </c>
      <c r="DL321" s="115">
        <f ca="1">ROUND((Table18[[#This Row],[XP]]*Table18[[#This Row],[entity_spawned (AVG)]])*(Table18[[#This Row],[activating_chance]]/100),0)</f>
        <v>3</v>
      </c>
      <c r="DM321" t="s">
        <v>343</v>
      </c>
    </row>
    <row r="322" spans="2:117" x14ac:dyDescent="0.25">
      <c r="B322" s="74" t="s">
        <v>242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6">
        <v>1</v>
      </c>
      <c r="J322" s="76">
        <v>1</v>
      </c>
      <c r="K322" s="73" t="b">
        <v>0</v>
      </c>
      <c r="AI322" t="s">
        <v>386</v>
      </c>
      <c r="AJ322">
        <v>1</v>
      </c>
      <c r="AK322">
        <v>200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394</v>
      </c>
      <c r="BQ322">
        <v>1</v>
      </c>
      <c r="BR322">
        <v>240</v>
      </c>
      <c r="BS322">
        <v>80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22" s="76">
        <f ca="1">ROUND((Table61011[[#This Row],[XP]]*Table61011[[#This Row],[entity_spawned (AVG)]])*(Table61011[[#This Row],[activating_chance]]/100),0)</f>
        <v>66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3">
        <v>1</v>
      </c>
      <c r="BX322" s="73">
        <v>1</v>
      </c>
      <c r="BY322" s="73" t="b">
        <v>0</v>
      </c>
      <c r="CA322" t="s">
        <v>256</v>
      </c>
      <c r="CB322">
        <v>1</v>
      </c>
      <c r="CC322" s="76">
        <v>150</v>
      </c>
      <c r="CD322">
        <v>100</v>
      </c>
      <c r="CE322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73" t="s">
        <v>343</v>
      </c>
      <c r="CQ322" t="s">
        <v>385</v>
      </c>
      <c r="CR322">
        <v>1</v>
      </c>
      <c r="CS322" s="76">
        <v>100</v>
      </c>
      <c r="CT322" s="76">
        <v>100</v>
      </c>
      <c r="CU322">
        <f ca="1">INDIRECT(ADDRESS(11+(MATCH(RIGHT(Table13[[#This Row],[spawner_sku]],LEN(Table13[[#This Row],[spawner_sku]])-FIND("/",Table13[[#This Row],[spawner_sku]])),Table1[Entity Prefab],0)),10,1,1,"Entities"))</f>
        <v>25</v>
      </c>
      <c r="CV322">
        <f ca="1">ROUND((Table13[[#This Row],[XP]]*Table13[[#This Row],[entity_spawned (AVG)]])*(Table13[[#This Row],[activating_chance]]/100),0)</f>
        <v>25</v>
      </c>
      <c r="CW322" s="73" t="s">
        <v>343</v>
      </c>
      <c r="CY322" t="s">
        <v>387</v>
      </c>
      <c r="CZ322">
        <v>1</v>
      </c>
      <c r="DA322" s="76">
        <v>180</v>
      </c>
      <c r="DB322" s="76">
        <v>100</v>
      </c>
      <c r="DC322">
        <f ca="1">INDIRECT(ADDRESS(11+(MATCH(RIGHT(Table14[[#This Row],[spawner_sku]],LEN(Table14[[#This Row],[spawner_sku]])-FIND("/",Table14[[#This Row],[spawner_sku]])),Table1[Entity Prefab],0)),10,1,1,"Entities"))</f>
        <v>75</v>
      </c>
      <c r="DD322">
        <f ca="1">ROUND((Table14[[#This Row],[XP]]*Table14[[#This Row],[entity_spawned (AVG)]])*(Table14[[#This Row],[activating_chance]]/100),0)</f>
        <v>75</v>
      </c>
      <c r="DE322" s="73" t="s">
        <v>344</v>
      </c>
      <c r="DG322" t="s">
        <v>256</v>
      </c>
      <c r="DH322">
        <v>1</v>
      </c>
      <c r="DI322" s="76">
        <v>150</v>
      </c>
      <c r="DJ322" s="76">
        <v>30</v>
      </c>
      <c r="DK322" s="115">
        <f ca="1">INDIRECT(ADDRESS(11+(MATCH(RIGHT(Table18[[#This Row],[spawner_sku]],LEN(Table18[[#This Row],[spawner_sku]])-FIND("/",Table18[[#This Row],[spawner_sku]])),Table1[Entity Prefab],0)),10,1,1,"Entities"))</f>
        <v>25</v>
      </c>
      <c r="DL322" s="115">
        <f ca="1">ROUND((Table18[[#This Row],[XP]]*Table18[[#This Row],[entity_spawned (AVG)]])*(Table18[[#This Row],[activating_chance]]/100),0)</f>
        <v>8</v>
      </c>
      <c r="DM322" t="s">
        <v>343</v>
      </c>
    </row>
    <row r="323" spans="2:117" x14ac:dyDescent="0.25">
      <c r="B323" s="74" t="s">
        <v>242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6">
        <v>1</v>
      </c>
      <c r="J323" s="76">
        <v>1</v>
      </c>
      <c r="K323" s="73" t="b">
        <v>0</v>
      </c>
      <c r="AI323" t="s">
        <v>386</v>
      </c>
      <c r="AJ323">
        <v>1</v>
      </c>
      <c r="AK323">
        <v>220</v>
      </c>
      <c r="AL323">
        <v>80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60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386</v>
      </c>
      <c r="BQ323">
        <v>1</v>
      </c>
      <c r="BR323">
        <v>200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3" s="76">
        <f ca="1">ROUND((Table61011[[#This Row],[XP]]*Table61011[[#This Row],[entity_spawned (AVG)]])*(Table61011[[#This Row],[activating_chance]]/100),0)</f>
        <v>75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3">
        <v>1</v>
      </c>
      <c r="BX323" s="73">
        <v>1</v>
      </c>
      <c r="BY323" s="73" t="b">
        <v>0</v>
      </c>
      <c r="CA323" t="s">
        <v>256</v>
      </c>
      <c r="CB323">
        <v>1</v>
      </c>
      <c r="CC323" s="76">
        <v>150</v>
      </c>
      <c r="CD323">
        <v>80</v>
      </c>
      <c r="CE323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20</v>
      </c>
      <c r="CG323" s="73" t="s">
        <v>343</v>
      </c>
      <c r="CQ323" t="s">
        <v>385</v>
      </c>
      <c r="CR323">
        <v>1</v>
      </c>
      <c r="CS323" s="76">
        <v>100</v>
      </c>
      <c r="CT323" s="76">
        <v>100</v>
      </c>
      <c r="CU323">
        <f ca="1">INDIRECT(ADDRESS(11+(MATCH(RIGHT(Table13[[#This Row],[spawner_sku]],LEN(Table13[[#This Row],[spawner_sku]])-FIND("/",Table13[[#This Row],[spawner_sku]])),Table1[Entity Prefab],0)),10,1,1,"Entities"))</f>
        <v>25</v>
      </c>
      <c r="CV323">
        <f ca="1">ROUND((Table13[[#This Row],[XP]]*Table13[[#This Row],[entity_spawned (AVG)]])*(Table13[[#This Row],[activating_chance]]/100),0)</f>
        <v>25</v>
      </c>
      <c r="CW323" s="73" t="s">
        <v>343</v>
      </c>
      <c r="CY323" t="s">
        <v>387</v>
      </c>
      <c r="CZ323">
        <v>1</v>
      </c>
      <c r="DA323" s="76">
        <v>180</v>
      </c>
      <c r="DB323" s="76">
        <v>100</v>
      </c>
      <c r="DC323">
        <f ca="1">INDIRECT(ADDRESS(11+(MATCH(RIGHT(Table14[[#This Row],[spawner_sku]],LEN(Table14[[#This Row],[spawner_sku]])-FIND("/",Table14[[#This Row],[spawner_sku]])),Table1[Entity Prefab],0)),10,1,1,"Entities"))</f>
        <v>75</v>
      </c>
      <c r="DD323">
        <f ca="1">ROUND((Table14[[#This Row],[XP]]*Table14[[#This Row],[entity_spawned (AVG)]])*(Table14[[#This Row],[activating_chance]]/100),0)</f>
        <v>75</v>
      </c>
      <c r="DE323" s="73" t="s">
        <v>344</v>
      </c>
      <c r="DG323" t="s">
        <v>256</v>
      </c>
      <c r="DH323">
        <v>1</v>
      </c>
      <c r="DI323" s="76">
        <v>130</v>
      </c>
      <c r="DJ323" s="76">
        <v>100</v>
      </c>
      <c r="DK323" s="115">
        <f ca="1">INDIRECT(ADDRESS(11+(MATCH(RIGHT(Table18[[#This Row],[spawner_sku]],LEN(Table18[[#This Row],[spawner_sku]])-FIND("/",Table18[[#This Row],[spawner_sku]])),Table1[Entity Prefab],0)),10,1,1,"Entities"))</f>
        <v>25</v>
      </c>
      <c r="DL323" s="115">
        <f ca="1">ROUND((Table18[[#This Row],[XP]]*Table18[[#This Row],[entity_spawned (AVG)]])*(Table18[[#This Row],[activating_chance]]/100),0)</f>
        <v>25</v>
      </c>
      <c r="DM323" t="s">
        <v>343</v>
      </c>
    </row>
    <row r="324" spans="2:117" x14ac:dyDescent="0.25">
      <c r="B324" s="74" t="s">
        <v>242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6">
        <v>1</v>
      </c>
      <c r="J324" s="76">
        <v>1</v>
      </c>
      <c r="K324" s="73" t="b">
        <v>0</v>
      </c>
      <c r="AI324" t="s">
        <v>386</v>
      </c>
      <c r="AJ324">
        <v>1</v>
      </c>
      <c r="AK324">
        <v>200</v>
      </c>
      <c r="AL324">
        <v>80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60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446</v>
      </c>
      <c r="BQ324">
        <v>1</v>
      </c>
      <c r="BR324">
        <v>200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256</v>
      </c>
      <c r="CB324">
        <v>1</v>
      </c>
      <c r="CC324" s="76">
        <v>150</v>
      </c>
      <c r="CD324">
        <v>100</v>
      </c>
      <c r="CE324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3" t="s">
        <v>343</v>
      </c>
      <c r="CQ324" t="s">
        <v>385</v>
      </c>
      <c r="CR324">
        <v>2</v>
      </c>
      <c r="CS324" s="76">
        <v>100</v>
      </c>
      <c r="CT324" s="76">
        <v>100</v>
      </c>
      <c r="CU324">
        <f ca="1">INDIRECT(ADDRESS(11+(MATCH(RIGHT(Table13[[#This Row],[spawner_sku]],LEN(Table13[[#This Row],[spawner_sku]])-FIND("/",Table13[[#This Row],[spawner_sku]])),Table1[Entity Prefab],0)),10,1,1,"Entities"))</f>
        <v>25</v>
      </c>
      <c r="CV324">
        <f ca="1">ROUND((Table13[[#This Row],[XP]]*Table13[[#This Row],[entity_spawned (AVG)]])*(Table13[[#This Row],[activating_chance]]/100),0)</f>
        <v>50</v>
      </c>
      <c r="CW324" s="73" t="s">
        <v>343</v>
      </c>
      <c r="CY324" t="s">
        <v>538</v>
      </c>
      <c r="CZ324">
        <v>1</v>
      </c>
      <c r="DA324" s="76">
        <v>180</v>
      </c>
      <c r="DB324" s="76">
        <v>100</v>
      </c>
      <c r="DC324">
        <f ca="1">INDIRECT(ADDRESS(11+(MATCH(RIGHT(Table14[[#This Row],[spawner_sku]],LEN(Table14[[#This Row],[spawner_sku]])-FIND("/",Table14[[#This Row],[spawner_sku]])),Table1[Entity Prefab],0)),10,1,1,"Entities"))</f>
        <v>75</v>
      </c>
      <c r="DD324">
        <f ca="1">ROUND((Table14[[#This Row],[XP]]*Table14[[#This Row],[entity_spawned (AVG)]])*(Table14[[#This Row],[activating_chance]]/100),0)</f>
        <v>75</v>
      </c>
      <c r="DE324" s="73" t="s">
        <v>343</v>
      </c>
      <c r="DG324" t="s">
        <v>256</v>
      </c>
      <c r="DH324">
        <v>1</v>
      </c>
      <c r="DI324" s="76">
        <v>130</v>
      </c>
      <c r="DJ324" s="76">
        <v>30</v>
      </c>
      <c r="DK324" s="115">
        <f ca="1">INDIRECT(ADDRESS(11+(MATCH(RIGHT(Table18[[#This Row],[spawner_sku]],LEN(Table18[[#This Row],[spawner_sku]])-FIND("/",Table18[[#This Row],[spawner_sku]])),Table1[Entity Prefab],0)),10,1,1,"Entities"))</f>
        <v>25</v>
      </c>
      <c r="DL324" s="115">
        <f ca="1">ROUND((Table18[[#This Row],[XP]]*Table18[[#This Row],[entity_spawned (AVG)]])*(Table18[[#This Row],[activating_chance]]/100),0)</f>
        <v>8</v>
      </c>
      <c r="DM324" t="s">
        <v>343</v>
      </c>
    </row>
    <row r="325" spans="2:117" x14ac:dyDescent="0.25">
      <c r="B325" s="74" t="s">
        <v>242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6">
        <v>1</v>
      </c>
      <c r="J325" s="76">
        <v>1</v>
      </c>
      <c r="K325" s="73" t="b">
        <v>0</v>
      </c>
      <c r="AI325" t="s">
        <v>386</v>
      </c>
      <c r="AJ325">
        <v>1</v>
      </c>
      <c r="AK325">
        <v>200</v>
      </c>
      <c r="AL325">
        <v>100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75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514</v>
      </c>
      <c r="BQ325">
        <v>1</v>
      </c>
      <c r="BR325">
        <v>220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25" s="76">
        <f ca="1">ROUND((Table61011[[#This Row],[XP]]*Table61011[[#This Row],[entity_spawned (AVG)]])*(Table61011[[#This Row],[activating_chance]]/100),0)</f>
        <v>50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3">
        <v>1</v>
      </c>
      <c r="BX325" s="73">
        <v>1</v>
      </c>
      <c r="BY325" s="73" t="b">
        <v>0</v>
      </c>
      <c r="CA325" t="s">
        <v>256</v>
      </c>
      <c r="CB325">
        <v>1</v>
      </c>
      <c r="CC325" s="76">
        <v>150</v>
      </c>
      <c r="CD325">
        <v>30</v>
      </c>
      <c r="CE32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8</v>
      </c>
      <c r="CG325" s="73" t="s">
        <v>343</v>
      </c>
      <c r="CQ325" t="s">
        <v>385</v>
      </c>
      <c r="CR325">
        <v>3</v>
      </c>
      <c r="CS325" s="76">
        <v>100</v>
      </c>
      <c r="CT325" s="76">
        <v>100</v>
      </c>
      <c r="CU325">
        <f ca="1">INDIRECT(ADDRESS(11+(MATCH(RIGHT(Table13[[#This Row],[spawner_sku]],LEN(Table13[[#This Row],[spawner_sku]])-FIND("/",Table13[[#This Row],[spawner_sku]])),Table1[Entity Prefab],0)),10,1,1,"Entities"))</f>
        <v>25</v>
      </c>
      <c r="CV325">
        <f ca="1">ROUND((Table13[[#This Row],[XP]]*Table13[[#This Row],[entity_spawned (AVG)]])*(Table13[[#This Row],[activating_chance]]/100),0)</f>
        <v>75</v>
      </c>
      <c r="CW325" s="73" t="s">
        <v>343</v>
      </c>
      <c r="CY325" t="s">
        <v>538</v>
      </c>
      <c r="CZ325">
        <v>1</v>
      </c>
      <c r="DA325" s="76">
        <v>180</v>
      </c>
      <c r="DB325" s="76">
        <v>100</v>
      </c>
      <c r="DC325">
        <f ca="1">INDIRECT(ADDRESS(11+(MATCH(RIGHT(Table14[[#This Row],[spawner_sku]],LEN(Table14[[#This Row],[spawner_sku]])-FIND("/",Table14[[#This Row],[spawner_sku]])),Table1[Entity Prefab],0)),10,1,1,"Entities"))</f>
        <v>75</v>
      </c>
      <c r="DD325">
        <f ca="1">ROUND((Table14[[#This Row],[XP]]*Table14[[#This Row],[entity_spawned (AVG)]])*(Table14[[#This Row],[activating_chance]]/100),0)</f>
        <v>75</v>
      </c>
      <c r="DE325" s="73" t="s">
        <v>343</v>
      </c>
      <c r="DG325" t="s">
        <v>256</v>
      </c>
      <c r="DH325">
        <v>1</v>
      </c>
      <c r="DI325" s="76">
        <v>100</v>
      </c>
      <c r="DJ325" s="76">
        <v>100</v>
      </c>
      <c r="DK325" s="115">
        <f ca="1">INDIRECT(ADDRESS(11+(MATCH(RIGHT(Table18[[#This Row],[spawner_sku]],LEN(Table18[[#This Row],[spawner_sku]])-FIND("/",Table18[[#This Row],[spawner_sku]])),Table1[Entity Prefab],0)),10,1,1,"Entities"))</f>
        <v>25</v>
      </c>
      <c r="DL325" s="115">
        <f ca="1">ROUND((Table18[[#This Row],[XP]]*Table18[[#This Row],[entity_spawned (AVG)]])*(Table18[[#This Row],[activating_chance]]/100),0)</f>
        <v>25</v>
      </c>
      <c r="DM325" t="s">
        <v>343</v>
      </c>
    </row>
    <row r="326" spans="2:117" x14ac:dyDescent="0.25">
      <c r="B326" s="74" t="s">
        <v>242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6">
        <v>1</v>
      </c>
      <c r="J326" s="76">
        <v>1</v>
      </c>
      <c r="K326" s="73" t="b">
        <v>0</v>
      </c>
      <c r="AI326" t="s">
        <v>386</v>
      </c>
      <c r="AJ326">
        <v>1</v>
      </c>
      <c r="AK326">
        <v>220</v>
      </c>
      <c r="AL326">
        <v>100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75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458</v>
      </c>
      <c r="BQ326">
        <v>1</v>
      </c>
      <c r="BR326">
        <v>210</v>
      </c>
      <c r="BS326">
        <v>100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26" s="76">
        <f ca="1">ROUND((Table61011[[#This Row],[XP]]*Table61011[[#This Row],[entity_spawned (AVG)]])*(Table61011[[#This Row],[activating_chance]]/100),0)</f>
        <v>55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3">
        <v>1</v>
      </c>
      <c r="BX326" s="73">
        <v>1</v>
      </c>
      <c r="BY326" s="73" t="b">
        <v>0</v>
      </c>
      <c r="CA326" t="s">
        <v>256</v>
      </c>
      <c r="CB326">
        <v>1</v>
      </c>
      <c r="CC326" s="76">
        <v>150</v>
      </c>
      <c r="CD326">
        <v>30</v>
      </c>
      <c r="CE32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8</v>
      </c>
      <c r="CG326" s="73" t="s">
        <v>343</v>
      </c>
      <c r="CQ326" t="s">
        <v>385</v>
      </c>
      <c r="CR326">
        <v>2</v>
      </c>
      <c r="CS326" s="76">
        <v>100</v>
      </c>
      <c r="CT326" s="76">
        <v>100</v>
      </c>
      <c r="CU326">
        <f ca="1">INDIRECT(ADDRESS(11+(MATCH(RIGHT(Table13[[#This Row],[spawner_sku]],LEN(Table13[[#This Row],[spawner_sku]])-FIND("/",Table13[[#This Row],[spawner_sku]])),Table1[Entity Prefab],0)),10,1,1,"Entities"))</f>
        <v>25</v>
      </c>
      <c r="CV326">
        <f ca="1">ROUND((Table13[[#This Row],[XP]]*Table13[[#This Row],[entity_spawned (AVG)]])*(Table13[[#This Row],[activating_chance]]/100),0)</f>
        <v>50</v>
      </c>
      <c r="CW326" s="73" t="s">
        <v>343</v>
      </c>
      <c r="CY326" t="s">
        <v>538</v>
      </c>
      <c r="CZ326">
        <v>1</v>
      </c>
      <c r="DA326" s="76">
        <v>175</v>
      </c>
      <c r="DB326" s="76">
        <v>80</v>
      </c>
      <c r="DC326">
        <f ca="1">INDIRECT(ADDRESS(11+(MATCH(RIGHT(Table14[[#This Row],[spawner_sku]],LEN(Table14[[#This Row],[spawner_sku]])-FIND("/",Table14[[#This Row],[spawner_sku]])),Table1[Entity Prefab],0)),10,1,1,"Entities"))</f>
        <v>75</v>
      </c>
      <c r="DD326">
        <f ca="1">ROUND((Table14[[#This Row],[XP]]*Table14[[#This Row],[entity_spawned (AVG)]])*(Table14[[#This Row],[activating_chance]]/100),0)</f>
        <v>60</v>
      </c>
      <c r="DE326" s="73" t="s">
        <v>343</v>
      </c>
      <c r="DG326" t="s">
        <v>256</v>
      </c>
      <c r="DH326">
        <v>1</v>
      </c>
      <c r="DI326" s="76">
        <v>100</v>
      </c>
      <c r="DJ326" s="76">
        <v>100</v>
      </c>
      <c r="DK326" s="115">
        <f ca="1">INDIRECT(ADDRESS(11+(MATCH(RIGHT(Table18[[#This Row],[spawner_sku]],LEN(Table18[[#This Row],[spawner_sku]])-FIND("/",Table18[[#This Row],[spawner_sku]])),Table1[Entity Prefab],0)),10,1,1,"Entities"))</f>
        <v>25</v>
      </c>
      <c r="DL326" s="115">
        <f ca="1">ROUND((Table18[[#This Row],[XP]]*Table18[[#This Row],[entity_spawned (AVG)]])*(Table18[[#This Row],[activating_chance]]/100),0)</f>
        <v>25</v>
      </c>
      <c r="DM326" t="s">
        <v>343</v>
      </c>
    </row>
    <row r="327" spans="2:117" x14ac:dyDescent="0.25">
      <c r="B327" s="74" t="s">
        <v>242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6">
        <v>1</v>
      </c>
      <c r="J327" s="76">
        <v>1</v>
      </c>
      <c r="K327" s="73" t="b">
        <v>0</v>
      </c>
      <c r="AI327" t="s">
        <v>386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237</v>
      </c>
      <c r="BQ327">
        <v>1</v>
      </c>
      <c r="BR327">
        <v>200</v>
      </c>
      <c r="BS327">
        <v>100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327" s="76">
        <f ca="1">ROUND((Table61011[[#This Row],[XP]]*Table61011[[#This Row],[entity_spawned (AVG)]])*(Table61011[[#This Row],[activating_chance]]/100),0)</f>
        <v>70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3">
        <v>1</v>
      </c>
      <c r="BX327" s="73">
        <v>1</v>
      </c>
      <c r="BY327" s="73" t="b">
        <v>0</v>
      </c>
      <c r="CA327" t="s">
        <v>256</v>
      </c>
      <c r="CB327">
        <v>1</v>
      </c>
      <c r="CC327" s="76">
        <v>150</v>
      </c>
      <c r="CD327">
        <v>80</v>
      </c>
      <c r="CE327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20</v>
      </c>
      <c r="CG327" s="73" t="s">
        <v>343</v>
      </c>
      <c r="CQ327" t="s">
        <v>385</v>
      </c>
      <c r="CR327">
        <v>2</v>
      </c>
      <c r="CS327" s="76">
        <v>100</v>
      </c>
      <c r="CT327" s="76">
        <v>100</v>
      </c>
      <c r="CU327">
        <f ca="1">INDIRECT(ADDRESS(11+(MATCH(RIGHT(Table13[[#This Row],[spawner_sku]],LEN(Table13[[#This Row],[spawner_sku]])-FIND("/",Table13[[#This Row],[spawner_sku]])),Table1[Entity Prefab],0)),10,1,1,"Entities"))</f>
        <v>25</v>
      </c>
      <c r="CV327">
        <f ca="1">ROUND((Table13[[#This Row],[XP]]*Table13[[#This Row],[entity_spawned (AVG)]])*(Table13[[#This Row],[activating_chance]]/100),0)</f>
        <v>50</v>
      </c>
      <c r="CW327" s="73" t="s">
        <v>343</v>
      </c>
      <c r="CY327" t="s">
        <v>538</v>
      </c>
      <c r="CZ327">
        <v>1</v>
      </c>
      <c r="DA327" s="76">
        <v>175</v>
      </c>
      <c r="DB327" s="76">
        <v>80</v>
      </c>
      <c r="DC327">
        <f ca="1">INDIRECT(ADDRESS(11+(MATCH(RIGHT(Table14[[#This Row],[spawner_sku]],LEN(Table14[[#This Row],[spawner_sku]])-FIND("/",Table14[[#This Row],[spawner_sku]])),Table1[Entity Prefab],0)),10,1,1,"Entities"))</f>
        <v>75</v>
      </c>
      <c r="DD327">
        <f ca="1">ROUND((Table14[[#This Row],[XP]]*Table14[[#This Row],[entity_spawned (AVG)]])*(Table14[[#This Row],[activating_chance]]/100),0)</f>
        <v>60</v>
      </c>
      <c r="DE327" s="73" t="s">
        <v>343</v>
      </c>
      <c r="DG327" t="s">
        <v>256</v>
      </c>
      <c r="DH327">
        <v>1</v>
      </c>
      <c r="DI327" s="76">
        <v>100</v>
      </c>
      <c r="DJ327" s="76">
        <v>100</v>
      </c>
      <c r="DK327" s="115">
        <f ca="1">INDIRECT(ADDRESS(11+(MATCH(RIGHT(Table18[[#This Row],[spawner_sku]],LEN(Table18[[#This Row],[spawner_sku]])-FIND("/",Table18[[#This Row],[spawner_sku]])),Table1[Entity Prefab],0)),10,1,1,"Entities"))</f>
        <v>25</v>
      </c>
      <c r="DL327" s="115">
        <f ca="1">ROUND((Table18[[#This Row],[XP]]*Table18[[#This Row],[entity_spawned (AVG)]])*(Table18[[#This Row],[activating_chance]]/100),0)</f>
        <v>25</v>
      </c>
      <c r="DM327" t="s">
        <v>343</v>
      </c>
    </row>
    <row r="328" spans="2:117" x14ac:dyDescent="0.25">
      <c r="B328" s="74" t="s">
        <v>242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6">
        <v>1</v>
      </c>
      <c r="J328" s="76">
        <v>1</v>
      </c>
      <c r="K328" s="73" t="b">
        <v>0</v>
      </c>
      <c r="AI328" t="s">
        <v>386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253</v>
      </c>
      <c r="BQ328">
        <v>1</v>
      </c>
      <c r="BR328">
        <v>200</v>
      </c>
      <c r="BS328">
        <v>100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6">
        <f ca="1">ROUND((Table61011[[#This Row],[XP]]*Table61011[[#This Row],[entity_spawned (AVG)]])*(Table61011[[#This Row],[activating_chance]]/100),0)</f>
        <v>75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3">
        <v>1</v>
      </c>
      <c r="BX328" s="73">
        <v>1</v>
      </c>
      <c r="BY328" s="73" t="b">
        <v>0</v>
      </c>
      <c r="CA328" t="s">
        <v>256</v>
      </c>
      <c r="CB328">
        <v>1</v>
      </c>
      <c r="CC328" s="76">
        <v>150</v>
      </c>
      <c r="CD328">
        <v>100</v>
      </c>
      <c r="CE328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73" t="s">
        <v>343</v>
      </c>
      <c r="CQ328" t="s">
        <v>385</v>
      </c>
      <c r="CR328">
        <v>1</v>
      </c>
      <c r="CS328" s="76">
        <v>100</v>
      </c>
      <c r="CT328" s="76">
        <v>100</v>
      </c>
      <c r="CU328">
        <f ca="1">INDIRECT(ADDRESS(11+(MATCH(RIGHT(Table13[[#This Row],[spawner_sku]],LEN(Table13[[#This Row],[spawner_sku]])-FIND("/",Table13[[#This Row],[spawner_sku]])),Table1[Entity Prefab],0)),10,1,1,"Entities"))</f>
        <v>25</v>
      </c>
      <c r="CV328">
        <f ca="1">ROUND((Table13[[#This Row],[XP]]*Table13[[#This Row],[entity_spawned (AVG)]])*(Table13[[#This Row],[activating_chance]]/100),0)</f>
        <v>25</v>
      </c>
      <c r="CW328" s="73" t="s">
        <v>343</v>
      </c>
      <c r="CY328" t="s">
        <v>538</v>
      </c>
      <c r="CZ328">
        <v>1</v>
      </c>
      <c r="DA328" s="76">
        <v>175</v>
      </c>
      <c r="DB328" s="76">
        <v>80</v>
      </c>
      <c r="DC328">
        <f ca="1">INDIRECT(ADDRESS(11+(MATCH(RIGHT(Table14[[#This Row],[spawner_sku]],LEN(Table14[[#This Row],[spawner_sku]])-FIND("/",Table14[[#This Row],[spawner_sku]])),Table1[Entity Prefab],0)),10,1,1,"Entities"))</f>
        <v>75</v>
      </c>
      <c r="DD328">
        <f ca="1">ROUND((Table14[[#This Row],[XP]]*Table14[[#This Row],[entity_spawned (AVG)]])*(Table14[[#This Row],[activating_chance]]/100),0)</f>
        <v>60</v>
      </c>
      <c r="DE328" s="73" t="s">
        <v>343</v>
      </c>
      <c r="DG328" t="s">
        <v>256</v>
      </c>
      <c r="DH328">
        <v>1</v>
      </c>
      <c r="DI328" s="76">
        <v>100</v>
      </c>
      <c r="DJ328" s="76">
        <v>100</v>
      </c>
      <c r="DK328" s="115">
        <f ca="1">INDIRECT(ADDRESS(11+(MATCH(RIGHT(Table18[[#This Row],[spawner_sku]],LEN(Table18[[#This Row],[spawner_sku]])-FIND("/",Table18[[#This Row],[spawner_sku]])),Table1[Entity Prefab],0)),10,1,1,"Entities"))</f>
        <v>25</v>
      </c>
      <c r="DL328" s="115">
        <f ca="1">ROUND((Table18[[#This Row],[XP]]*Table18[[#This Row],[entity_spawned (AVG)]])*(Table18[[#This Row],[activating_chance]]/100),0)</f>
        <v>25</v>
      </c>
      <c r="DM328" t="s">
        <v>343</v>
      </c>
    </row>
    <row r="329" spans="2:117" x14ac:dyDescent="0.25">
      <c r="B329" s="74" t="s">
        <v>243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6">
        <v>1</v>
      </c>
      <c r="J329" s="76">
        <v>1</v>
      </c>
      <c r="K329" s="73" t="b">
        <v>0</v>
      </c>
      <c r="AI329" t="s">
        <v>386</v>
      </c>
      <c r="AJ329">
        <v>1</v>
      </c>
      <c r="AK329">
        <v>170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229</v>
      </c>
      <c r="BQ329">
        <v>5</v>
      </c>
      <c r="BR329">
        <v>220</v>
      </c>
      <c r="BS329">
        <v>100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6">
        <f ca="1">ROUND((Table61011[[#This Row],[XP]]*Table61011[[#This Row],[entity_spawned (AVG)]])*(Table61011[[#This Row],[activating_chance]]/100),0)</f>
        <v>125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3">
        <v>5</v>
      </c>
      <c r="BX329" s="73">
        <v>5</v>
      </c>
      <c r="BY329" s="73" t="b">
        <v>1</v>
      </c>
      <c r="CA329" t="s">
        <v>256</v>
      </c>
      <c r="CB329">
        <v>1</v>
      </c>
      <c r="CC329" s="76">
        <v>150</v>
      </c>
      <c r="CD329">
        <v>80</v>
      </c>
      <c r="CE329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20</v>
      </c>
      <c r="CG329" s="73" t="s">
        <v>343</v>
      </c>
      <c r="CQ329" t="s">
        <v>385</v>
      </c>
      <c r="CR329">
        <v>7</v>
      </c>
      <c r="CS329" s="76">
        <v>100</v>
      </c>
      <c r="CT329" s="76">
        <v>80</v>
      </c>
      <c r="CU329">
        <f ca="1">INDIRECT(ADDRESS(11+(MATCH(RIGHT(Table13[[#This Row],[spawner_sku]],LEN(Table13[[#This Row],[spawner_sku]])-FIND("/",Table13[[#This Row],[spawner_sku]])),Table1[Entity Prefab],0)),10,1,1,"Entities"))</f>
        <v>25</v>
      </c>
      <c r="CV329">
        <f ca="1">ROUND((Table13[[#This Row],[XP]]*Table13[[#This Row],[entity_spawned (AVG)]])*(Table13[[#This Row],[activating_chance]]/100),0)</f>
        <v>140</v>
      </c>
      <c r="CW329" s="73" t="s">
        <v>343</v>
      </c>
      <c r="CY329" t="s">
        <v>228</v>
      </c>
      <c r="CZ329">
        <v>20</v>
      </c>
      <c r="DA329" s="76">
        <v>170</v>
      </c>
      <c r="DB329" s="76">
        <v>100</v>
      </c>
      <c r="DC329">
        <f ca="1">INDIRECT(ADDRESS(11+(MATCH(RIGHT(Table14[[#This Row],[spawner_sku]],LEN(Table14[[#This Row],[spawner_sku]])-FIND("/",Table14[[#This Row],[spawner_sku]])),Table1[Entity Prefab],0)),10,1,1,"Entities"))</f>
        <v>25</v>
      </c>
      <c r="DD329">
        <f ca="1">ROUND((Table14[[#This Row],[XP]]*Table14[[#This Row],[entity_spawned (AVG)]])*(Table14[[#This Row],[activating_chance]]/100),0)</f>
        <v>500</v>
      </c>
      <c r="DE329" s="73" t="s">
        <v>343</v>
      </c>
      <c r="DG329" t="s">
        <v>256</v>
      </c>
      <c r="DH329">
        <v>1</v>
      </c>
      <c r="DI329" s="76">
        <v>150</v>
      </c>
      <c r="DJ329" s="76">
        <v>80</v>
      </c>
      <c r="DK329" s="115">
        <f ca="1">INDIRECT(ADDRESS(11+(MATCH(RIGHT(Table18[[#This Row],[spawner_sku]],LEN(Table18[[#This Row],[spawner_sku]])-FIND("/",Table18[[#This Row],[spawner_sku]])),Table1[Entity Prefab],0)),10,1,1,"Entities"))</f>
        <v>25</v>
      </c>
      <c r="DL329" s="115">
        <f ca="1">ROUND((Table18[[#This Row],[XP]]*Table18[[#This Row],[entity_spawned (AVG)]])*(Table18[[#This Row],[activating_chance]]/100),0)</f>
        <v>20</v>
      </c>
      <c r="DM329" t="s">
        <v>343</v>
      </c>
    </row>
    <row r="330" spans="2:117" x14ac:dyDescent="0.25">
      <c r="B330" s="74" t="s">
        <v>243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6">
        <v>1</v>
      </c>
      <c r="J330" s="76">
        <v>1</v>
      </c>
      <c r="K330" s="73" t="b">
        <v>0</v>
      </c>
      <c r="AI330" t="s">
        <v>386</v>
      </c>
      <c r="AJ330">
        <v>1</v>
      </c>
      <c r="AK330">
        <v>200</v>
      </c>
      <c r="AL330">
        <v>30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23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229</v>
      </c>
      <c r="BQ330">
        <v>1</v>
      </c>
      <c r="BR330">
        <v>140</v>
      </c>
      <c r="BS330">
        <v>80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0" s="76">
        <f ca="1">ROUND((Table61011[[#This Row],[XP]]*Table61011[[#This Row],[entity_spawned (AVG)]])*(Table61011[[#This Row],[activating_chance]]/100),0)</f>
        <v>20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2</v>
      </c>
      <c r="BY330" s="73" t="b">
        <v>0</v>
      </c>
      <c r="CA330" t="s">
        <v>256</v>
      </c>
      <c r="CB330">
        <v>1</v>
      </c>
      <c r="CC330" s="76">
        <v>150</v>
      </c>
      <c r="CD330">
        <v>30</v>
      </c>
      <c r="CE330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8</v>
      </c>
      <c r="CG330" s="73" t="s">
        <v>343</v>
      </c>
      <c r="CQ330" t="s">
        <v>385</v>
      </c>
      <c r="CR330">
        <v>7</v>
      </c>
      <c r="CS330" s="76">
        <v>100</v>
      </c>
      <c r="CT330" s="76">
        <v>30</v>
      </c>
      <c r="CU330">
        <f ca="1">INDIRECT(ADDRESS(11+(MATCH(RIGHT(Table13[[#This Row],[spawner_sku]],LEN(Table13[[#This Row],[spawner_sku]])-FIND("/",Table13[[#This Row],[spawner_sku]])),Table1[Entity Prefab],0)),10,1,1,"Entities"))</f>
        <v>25</v>
      </c>
      <c r="CV330">
        <f ca="1">ROUND((Table13[[#This Row],[XP]]*Table13[[#This Row],[entity_spawned (AVG)]])*(Table13[[#This Row],[activating_chance]]/100),0)</f>
        <v>53</v>
      </c>
      <c r="CW330" s="73" t="s">
        <v>343</v>
      </c>
      <c r="CY330" t="s">
        <v>237</v>
      </c>
      <c r="CZ330">
        <v>1</v>
      </c>
      <c r="DA330" s="76">
        <v>170</v>
      </c>
      <c r="DB330" s="76">
        <v>100</v>
      </c>
      <c r="DC330">
        <f ca="1">INDIRECT(ADDRESS(11+(MATCH(RIGHT(Table14[[#This Row],[spawner_sku]],LEN(Table14[[#This Row],[spawner_sku]])-FIND("/",Table14[[#This Row],[spawner_sku]])),Table1[Entity Prefab],0)),10,1,1,"Entities"))</f>
        <v>70</v>
      </c>
      <c r="DD330">
        <f ca="1">ROUND((Table14[[#This Row],[XP]]*Table14[[#This Row],[entity_spawned (AVG)]])*(Table14[[#This Row],[activating_chance]]/100),0)</f>
        <v>70</v>
      </c>
      <c r="DE330" s="73" t="s">
        <v>343</v>
      </c>
      <c r="DG330" t="s">
        <v>256</v>
      </c>
      <c r="DH330">
        <v>2</v>
      </c>
      <c r="DI330" s="76">
        <v>150</v>
      </c>
      <c r="DJ330" s="76">
        <v>30</v>
      </c>
      <c r="DK330" s="115">
        <f ca="1">INDIRECT(ADDRESS(11+(MATCH(RIGHT(Table18[[#This Row],[spawner_sku]],LEN(Table18[[#This Row],[spawner_sku]])-FIND("/",Table18[[#This Row],[spawner_sku]])),Table1[Entity Prefab],0)),10,1,1,"Entities"))</f>
        <v>25</v>
      </c>
      <c r="DL330" s="115">
        <f ca="1">ROUND((Table18[[#This Row],[XP]]*Table18[[#This Row],[entity_spawned (AVG)]])*(Table18[[#This Row],[activating_chance]]/100),0)</f>
        <v>15</v>
      </c>
      <c r="DM330" t="s">
        <v>343</v>
      </c>
    </row>
    <row r="331" spans="2:117" x14ac:dyDescent="0.25">
      <c r="B331" s="74" t="s">
        <v>243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6">
        <v>1</v>
      </c>
      <c r="J331" s="76">
        <v>1</v>
      </c>
      <c r="K331" s="73" t="b">
        <v>0</v>
      </c>
      <c r="AI331" t="s">
        <v>386</v>
      </c>
      <c r="AJ331">
        <v>1</v>
      </c>
      <c r="AK331">
        <v>200</v>
      </c>
      <c r="AL331">
        <v>30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23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258</v>
      </c>
      <c r="BQ331">
        <v>1</v>
      </c>
      <c r="BR331">
        <v>240</v>
      </c>
      <c r="BS331">
        <v>100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31" s="76">
        <f ca="1">ROUND((Table61011[[#This Row],[XP]]*Table61011[[#This Row],[entity_spawned (AVG)]])*(Table61011[[#This Row],[activating_chance]]/100),0)</f>
        <v>50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256</v>
      </c>
      <c r="CB331">
        <v>1</v>
      </c>
      <c r="CC331" s="76">
        <v>150</v>
      </c>
      <c r="CD331">
        <v>100</v>
      </c>
      <c r="CE331">
        <f ca="1">INDIRECT(ADDRESS(11+(MATCH(RIGHT(Table11[[#This Row],[spawner_sku]],LEN(Table11[[#This Row],[spawner_sku]])-FIND("/",Table11[[#This Row],[spawner_sku]])),Table1[Entity Prefab],0)),10,1,1,"Entities"))</f>
        <v>25</v>
      </c>
      <c r="CF331">
        <f ca="1">ROUND((Table11[[#This Row],[XP]]*Table11[[#This Row],[entity_spawned (AVG)]])*(Table11[[#This Row],[activating_chance]]/100),0)</f>
        <v>25</v>
      </c>
      <c r="CG331" s="73" t="s">
        <v>343</v>
      </c>
      <c r="CQ331" t="s">
        <v>385</v>
      </c>
      <c r="CR331">
        <v>2</v>
      </c>
      <c r="CS331" s="76">
        <v>100</v>
      </c>
      <c r="CT331" s="76">
        <v>80</v>
      </c>
      <c r="CU331">
        <f ca="1">INDIRECT(ADDRESS(11+(MATCH(RIGHT(Table13[[#This Row],[spawner_sku]],LEN(Table13[[#This Row],[spawner_sku]])-FIND("/",Table13[[#This Row],[spawner_sku]])),Table1[Entity Prefab],0)),10,1,1,"Entities"))</f>
        <v>25</v>
      </c>
      <c r="CV331">
        <f ca="1">ROUND((Table13[[#This Row],[XP]]*Table13[[#This Row],[entity_spawned (AVG)]])*(Table13[[#This Row],[activating_chance]]/100),0)</f>
        <v>40</v>
      </c>
      <c r="CW331" s="73" t="s">
        <v>343</v>
      </c>
      <c r="CY331" t="s">
        <v>237</v>
      </c>
      <c r="CZ331">
        <v>1</v>
      </c>
      <c r="DA331" s="76">
        <v>170</v>
      </c>
      <c r="DB331" s="76">
        <v>100</v>
      </c>
      <c r="DC331">
        <f ca="1">INDIRECT(ADDRESS(11+(MATCH(RIGHT(Table14[[#This Row],[spawner_sku]],LEN(Table14[[#This Row],[spawner_sku]])-FIND("/",Table14[[#This Row],[spawner_sku]])),Table1[Entity Prefab],0)),10,1,1,"Entities"))</f>
        <v>70</v>
      </c>
      <c r="DD331">
        <f ca="1">ROUND((Table14[[#This Row],[XP]]*Table14[[#This Row],[entity_spawned (AVG)]])*(Table14[[#This Row],[activating_chance]]/100),0)</f>
        <v>70</v>
      </c>
      <c r="DE331" s="73" t="s">
        <v>343</v>
      </c>
      <c r="DG331" t="s">
        <v>256</v>
      </c>
      <c r="DH331">
        <v>1</v>
      </c>
      <c r="DI331" s="76">
        <v>100</v>
      </c>
      <c r="DJ331" s="76">
        <v>100</v>
      </c>
      <c r="DK331" s="115">
        <f ca="1">INDIRECT(ADDRESS(11+(MATCH(RIGHT(Table18[[#This Row],[spawner_sku]],LEN(Table18[[#This Row],[spawner_sku]])-FIND("/",Table18[[#This Row],[spawner_sku]])),Table1[Entity Prefab],0)),10,1,1,"Entities"))</f>
        <v>25</v>
      </c>
      <c r="DL331" s="115">
        <f ca="1">ROUND((Table18[[#This Row],[XP]]*Table18[[#This Row],[entity_spawned (AVG)]])*(Table18[[#This Row],[activating_chance]]/100),0)</f>
        <v>25</v>
      </c>
      <c r="DM331" t="s">
        <v>343</v>
      </c>
    </row>
    <row r="332" spans="2:117" x14ac:dyDescent="0.25">
      <c r="B332" s="74" t="s">
        <v>243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6">
        <v>1</v>
      </c>
      <c r="J332" s="76">
        <v>1</v>
      </c>
      <c r="K332" s="73" t="b">
        <v>0</v>
      </c>
      <c r="AI332" t="s">
        <v>386</v>
      </c>
      <c r="AJ332">
        <v>1</v>
      </c>
      <c r="AK332">
        <v>150</v>
      </c>
      <c r="AL332">
        <v>100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75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258</v>
      </c>
      <c r="BQ332">
        <v>1</v>
      </c>
      <c r="BR332">
        <v>240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32" s="76">
        <f ca="1">ROUND((Table61011[[#This Row],[XP]]*Table61011[[#This Row],[entity_spawned (AVG)]])*(Table61011[[#This Row],[activating_chance]]/100),0)</f>
        <v>15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256</v>
      </c>
      <c r="CB332">
        <v>1</v>
      </c>
      <c r="CC332" s="76">
        <v>150</v>
      </c>
      <c r="CD332">
        <v>100</v>
      </c>
      <c r="CE332">
        <f ca="1">INDIRECT(ADDRESS(11+(MATCH(RIGHT(Table11[[#This Row],[spawner_sku]],LEN(Table11[[#This Row],[spawner_sku]])-FIND("/",Table11[[#This Row],[spawner_sku]])),Table1[Entity Prefab],0)),10,1,1,"Entities"))</f>
        <v>25</v>
      </c>
      <c r="CF332">
        <f ca="1">ROUND((Table11[[#This Row],[XP]]*Table11[[#This Row],[entity_spawned (AVG)]])*(Table11[[#This Row],[activating_chance]]/100),0)</f>
        <v>25</v>
      </c>
      <c r="CG332" s="73" t="s">
        <v>343</v>
      </c>
      <c r="CQ332" t="s">
        <v>385</v>
      </c>
      <c r="CR332">
        <v>1</v>
      </c>
      <c r="CS332" s="76">
        <v>100</v>
      </c>
      <c r="CT332" s="76">
        <v>100</v>
      </c>
      <c r="CU332">
        <f ca="1">INDIRECT(ADDRESS(11+(MATCH(RIGHT(Table13[[#This Row],[spawner_sku]],LEN(Table13[[#This Row],[spawner_sku]])-FIND("/",Table13[[#This Row],[spawner_sku]])),Table1[Entity Prefab],0)),10,1,1,"Entities"))</f>
        <v>25</v>
      </c>
      <c r="CV332">
        <f ca="1">ROUND((Table13[[#This Row],[XP]]*Table13[[#This Row],[entity_spawned (AVG)]])*(Table13[[#This Row],[activating_chance]]/100),0)</f>
        <v>25</v>
      </c>
      <c r="CW332" s="73" t="s">
        <v>343</v>
      </c>
      <c r="CY332" t="s">
        <v>254</v>
      </c>
      <c r="CZ332">
        <v>1</v>
      </c>
      <c r="DA332" s="76">
        <v>170</v>
      </c>
      <c r="DB332" s="76">
        <v>100</v>
      </c>
      <c r="DC332">
        <f ca="1">INDIRECT(ADDRESS(11+(MATCH(RIGHT(Table14[[#This Row],[spawner_sku]],LEN(Table14[[#This Row],[spawner_sku]])-FIND("/",Table14[[#This Row],[spawner_sku]])),Table1[Entity Prefab],0)),10,1,1,"Entities"))</f>
        <v>70</v>
      </c>
      <c r="DD332">
        <f ca="1">ROUND((Table14[[#This Row],[XP]]*Table14[[#This Row],[entity_spawned (AVG)]])*(Table14[[#This Row],[activating_chance]]/100),0)</f>
        <v>70</v>
      </c>
      <c r="DE332" s="73" t="s">
        <v>344</v>
      </c>
      <c r="DG332" t="s">
        <v>256</v>
      </c>
      <c r="DH332">
        <v>1</v>
      </c>
      <c r="DI332" s="76">
        <v>130</v>
      </c>
      <c r="DJ332" s="76">
        <v>100</v>
      </c>
      <c r="DK332" s="115">
        <f ca="1">INDIRECT(ADDRESS(11+(MATCH(RIGHT(Table18[[#This Row],[spawner_sku]],LEN(Table18[[#This Row],[spawner_sku]])-FIND("/",Table18[[#This Row],[spawner_sku]])),Table1[Entity Prefab],0)),10,1,1,"Entities"))</f>
        <v>25</v>
      </c>
      <c r="DL332" s="115">
        <f ca="1">ROUND((Table18[[#This Row],[XP]]*Table18[[#This Row],[entity_spawned (AVG)]])*(Table18[[#This Row],[activating_chance]]/100),0)</f>
        <v>25</v>
      </c>
      <c r="DM332" t="s">
        <v>343</v>
      </c>
    </row>
    <row r="333" spans="2:117" x14ac:dyDescent="0.25">
      <c r="B333" s="74" t="s">
        <v>243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6">
        <v>1</v>
      </c>
      <c r="J333" s="76">
        <v>1</v>
      </c>
      <c r="K333" s="73" t="b">
        <v>0</v>
      </c>
      <c r="AI333" t="s">
        <v>386</v>
      </c>
      <c r="AJ333">
        <v>1</v>
      </c>
      <c r="AK333">
        <v>180</v>
      </c>
      <c r="AL333">
        <v>100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75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246</v>
      </c>
      <c r="BQ333">
        <v>10</v>
      </c>
      <c r="BR333">
        <v>200</v>
      </c>
      <c r="BS333">
        <v>100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6">
        <f ca="1">ROUND((Table61011[[#This Row],[XP]]*Table61011[[#This Row],[entity_spawned (AVG)]])*(Table61011[[#This Row],[activating_chance]]/100),0)</f>
        <v>250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8</v>
      </c>
      <c r="BX333" s="73">
        <v>12</v>
      </c>
      <c r="BY333" s="73" t="b">
        <v>1</v>
      </c>
      <c r="CA333" t="s">
        <v>256</v>
      </c>
      <c r="CB333">
        <v>1</v>
      </c>
      <c r="CC333" s="76">
        <v>150</v>
      </c>
      <c r="CD333">
        <v>100</v>
      </c>
      <c r="CE333">
        <f ca="1">INDIRECT(ADDRESS(11+(MATCH(RIGHT(Table11[[#This Row],[spawner_sku]],LEN(Table11[[#This Row],[spawner_sku]])-FIND("/",Table11[[#This Row],[spawner_sku]])),Table1[Entity Prefab],0)),10,1,1,"Entities"))</f>
        <v>25</v>
      </c>
      <c r="CF333">
        <f ca="1">ROUND((Table11[[#This Row],[XP]]*Table11[[#This Row],[entity_spawned (AVG)]])*(Table11[[#This Row],[activating_chance]]/100),0)</f>
        <v>25</v>
      </c>
      <c r="CG333" s="73" t="s">
        <v>343</v>
      </c>
      <c r="CQ333" t="s">
        <v>385</v>
      </c>
      <c r="CR333">
        <v>5</v>
      </c>
      <c r="CS333" s="76">
        <v>100</v>
      </c>
      <c r="CT333" s="76">
        <v>100</v>
      </c>
      <c r="CU333">
        <f ca="1">INDIRECT(ADDRESS(11+(MATCH(RIGHT(Table13[[#This Row],[spawner_sku]],LEN(Table13[[#This Row],[spawner_sku]])-FIND("/",Table13[[#This Row],[spawner_sku]])),Table1[Entity Prefab],0)),10,1,1,"Entities"))</f>
        <v>25</v>
      </c>
      <c r="CV333">
        <f ca="1">ROUND((Table13[[#This Row],[XP]]*Table13[[#This Row],[entity_spawned (AVG)]])*(Table13[[#This Row],[activating_chance]]/100),0)</f>
        <v>125</v>
      </c>
      <c r="CW333" s="73" t="s">
        <v>343</v>
      </c>
      <c r="CY333" t="s">
        <v>254</v>
      </c>
      <c r="CZ333">
        <v>1</v>
      </c>
      <c r="DA333" s="76">
        <v>170</v>
      </c>
      <c r="DB333" s="76">
        <v>100</v>
      </c>
      <c r="DC333">
        <f ca="1">INDIRECT(ADDRESS(11+(MATCH(RIGHT(Table14[[#This Row],[spawner_sku]],LEN(Table14[[#This Row],[spawner_sku]])-FIND("/",Table14[[#This Row],[spawner_sku]])),Table1[Entity Prefab],0)),10,1,1,"Entities"))</f>
        <v>70</v>
      </c>
      <c r="DD333">
        <f ca="1">ROUND((Table14[[#This Row],[XP]]*Table14[[#This Row],[entity_spawned (AVG)]])*(Table14[[#This Row],[activating_chance]]/100),0)</f>
        <v>70</v>
      </c>
      <c r="DE333" s="73" t="s">
        <v>344</v>
      </c>
      <c r="DG333" t="s">
        <v>256</v>
      </c>
      <c r="DH333">
        <v>1</v>
      </c>
      <c r="DI333" s="76">
        <v>130</v>
      </c>
      <c r="DJ333" s="76">
        <v>100</v>
      </c>
      <c r="DK333" s="115">
        <f ca="1">INDIRECT(ADDRESS(11+(MATCH(RIGHT(Table18[[#This Row],[spawner_sku]],LEN(Table18[[#This Row],[spawner_sku]])-FIND("/",Table18[[#This Row],[spawner_sku]])),Table1[Entity Prefab],0)),10,1,1,"Entities"))</f>
        <v>25</v>
      </c>
      <c r="DL333" s="115">
        <f ca="1">ROUND((Table18[[#This Row],[XP]]*Table18[[#This Row],[entity_spawned (AVG)]])*(Table18[[#This Row],[activating_chance]]/100),0)</f>
        <v>25</v>
      </c>
      <c r="DM333" t="s">
        <v>343</v>
      </c>
    </row>
    <row r="334" spans="2:117" x14ac:dyDescent="0.25">
      <c r="B334" s="74" t="s">
        <v>243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6">
        <v>1</v>
      </c>
      <c r="J334" s="76">
        <v>1</v>
      </c>
      <c r="K334" s="73" t="b">
        <v>0</v>
      </c>
      <c r="AI334" t="s">
        <v>386</v>
      </c>
      <c r="AJ334">
        <v>1</v>
      </c>
      <c r="AK334">
        <v>220</v>
      </c>
      <c r="AL334">
        <v>80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60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247</v>
      </c>
      <c r="BQ334">
        <v>1</v>
      </c>
      <c r="BR334">
        <v>500</v>
      </c>
      <c r="BS334">
        <v>75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56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256</v>
      </c>
      <c r="CB334">
        <v>1</v>
      </c>
      <c r="CC334" s="76">
        <v>150</v>
      </c>
      <c r="CD334">
        <v>100</v>
      </c>
      <c r="CE334">
        <f ca="1">INDIRECT(ADDRESS(11+(MATCH(RIGHT(Table11[[#This Row],[spawner_sku]],LEN(Table11[[#This Row],[spawner_sku]])-FIND("/",Table11[[#This Row],[spawner_sku]])),Table1[Entity Prefab],0)),10,1,1,"Entities"))</f>
        <v>25</v>
      </c>
      <c r="CF334">
        <f ca="1">ROUND((Table11[[#This Row],[XP]]*Table11[[#This Row],[entity_spawned (AVG)]])*(Table11[[#This Row],[activating_chance]]/100),0)</f>
        <v>25</v>
      </c>
      <c r="CG334" s="73" t="s">
        <v>343</v>
      </c>
      <c r="CQ334" t="s">
        <v>385</v>
      </c>
      <c r="CR334">
        <v>3</v>
      </c>
      <c r="CS334" s="76">
        <v>100</v>
      </c>
      <c r="CT334" s="76">
        <v>100</v>
      </c>
      <c r="CU334">
        <f ca="1">INDIRECT(ADDRESS(11+(MATCH(RIGHT(Table13[[#This Row],[spawner_sku]],LEN(Table13[[#This Row],[spawner_sku]])-FIND("/",Table13[[#This Row],[spawner_sku]])),Table1[Entity Prefab],0)),10,1,1,"Entities"))</f>
        <v>25</v>
      </c>
      <c r="CV334">
        <f ca="1">ROUND((Table13[[#This Row],[XP]]*Table13[[#This Row],[entity_spawned (AVG)]])*(Table13[[#This Row],[activating_chance]]/100),0)</f>
        <v>75</v>
      </c>
      <c r="CW334" s="73" t="s">
        <v>343</v>
      </c>
      <c r="CY334" t="s">
        <v>254</v>
      </c>
      <c r="CZ334">
        <v>1</v>
      </c>
      <c r="DA334" s="76">
        <v>170</v>
      </c>
      <c r="DB334" s="76">
        <v>100</v>
      </c>
      <c r="DC334">
        <f ca="1">INDIRECT(ADDRESS(11+(MATCH(RIGHT(Table14[[#This Row],[spawner_sku]],LEN(Table14[[#This Row],[spawner_sku]])-FIND("/",Table14[[#This Row],[spawner_sku]])),Table1[Entity Prefab],0)),10,1,1,"Entities"))</f>
        <v>70</v>
      </c>
      <c r="DD334">
        <f ca="1">ROUND((Table14[[#This Row],[XP]]*Table14[[#This Row],[entity_spawned (AVG)]])*(Table14[[#This Row],[activating_chance]]/100),0)</f>
        <v>70</v>
      </c>
      <c r="DE334" s="73" t="s">
        <v>344</v>
      </c>
      <c r="DG334" t="s">
        <v>256</v>
      </c>
      <c r="DH334">
        <v>1</v>
      </c>
      <c r="DI334" s="76">
        <v>100</v>
      </c>
      <c r="DJ334" s="76">
        <v>100</v>
      </c>
      <c r="DK334" s="115">
        <f ca="1">INDIRECT(ADDRESS(11+(MATCH(RIGHT(Table18[[#This Row],[spawner_sku]],LEN(Table18[[#This Row],[spawner_sku]])-FIND("/",Table18[[#This Row],[spawner_sku]])),Table1[Entity Prefab],0)),10,1,1,"Entities"))</f>
        <v>25</v>
      </c>
      <c r="DL334" s="115">
        <f ca="1">ROUND((Table18[[#This Row],[XP]]*Table18[[#This Row],[entity_spawned (AVG)]])*(Table18[[#This Row],[activating_chance]]/100),0)</f>
        <v>25</v>
      </c>
      <c r="DM334" t="s">
        <v>343</v>
      </c>
    </row>
    <row r="335" spans="2:117" x14ac:dyDescent="0.25">
      <c r="B335" s="74" t="s">
        <v>243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6">
        <v>1</v>
      </c>
      <c r="J335" s="76">
        <v>1</v>
      </c>
      <c r="K335" s="73" t="b">
        <v>0</v>
      </c>
      <c r="AI335" t="s">
        <v>386</v>
      </c>
      <c r="AJ335">
        <v>1</v>
      </c>
      <c r="AK335">
        <v>200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255</v>
      </c>
      <c r="BQ335">
        <v>1</v>
      </c>
      <c r="BR335">
        <v>200</v>
      </c>
      <c r="BS335">
        <v>100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335" s="76">
        <f ca="1">ROUND((Table61011[[#This Row],[XP]]*Table61011[[#This Row],[entity_spawned (AVG)]])*(Table61011[[#This Row],[activating_chance]]/100),0)</f>
        <v>70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3">
        <v>1</v>
      </c>
      <c r="BX335" s="73">
        <v>1</v>
      </c>
      <c r="BY335" s="73" t="b">
        <v>0</v>
      </c>
      <c r="CA335" t="s">
        <v>256</v>
      </c>
      <c r="CB335">
        <v>1</v>
      </c>
      <c r="CC335" s="76">
        <v>150</v>
      </c>
      <c r="CD335">
        <v>100</v>
      </c>
      <c r="CE335">
        <f ca="1">INDIRECT(ADDRESS(11+(MATCH(RIGHT(Table11[[#This Row],[spawner_sku]],LEN(Table11[[#This Row],[spawner_sku]])-FIND("/",Table11[[#This Row],[spawner_sku]])),Table1[Entity Prefab],0)),10,1,1,"Entities"))</f>
        <v>25</v>
      </c>
      <c r="CF335">
        <f ca="1">ROUND((Table11[[#This Row],[XP]]*Table11[[#This Row],[entity_spawned (AVG)]])*(Table11[[#This Row],[activating_chance]]/100),0)</f>
        <v>25</v>
      </c>
      <c r="CG335" s="73" t="s">
        <v>343</v>
      </c>
      <c r="CQ335" t="s">
        <v>385</v>
      </c>
      <c r="CR335">
        <v>1</v>
      </c>
      <c r="CS335" s="76">
        <v>100</v>
      </c>
      <c r="CT335" s="76">
        <v>80</v>
      </c>
      <c r="CU335">
        <f ca="1">INDIRECT(ADDRESS(11+(MATCH(RIGHT(Table13[[#This Row],[spawner_sku]],LEN(Table13[[#This Row],[spawner_sku]])-FIND("/",Table13[[#This Row],[spawner_sku]])),Table1[Entity Prefab],0)),10,1,1,"Entities"))</f>
        <v>25</v>
      </c>
      <c r="CV335">
        <f ca="1">ROUND((Table13[[#This Row],[XP]]*Table13[[#This Row],[entity_spawned (AVG)]])*(Table13[[#This Row],[activating_chance]]/100),0)</f>
        <v>20</v>
      </c>
      <c r="CW335" s="73" t="s">
        <v>343</v>
      </c>
      <c r="CY335" t="s">
        <v>254</v>
      </c>
      <c r="CZ335">
        <v>1</v>
      </c>
      <c r="DA335" s="76">
        <v>170</v>
      </c>
      <c r="DB335" s="76">
        <v>100</v>
      </c>
      <c r="DC335">
        <f ca="1">INDIRECT(ADDRESS(11+(MATCH(RIGHT(Table14[[#This Row],[spawner_sku]],LEN(Table14[[#This Row],[spawner_sku]])-FIND("/",Table14[[#This Row],[spawner_sku]])),Table1[Entity Prefab],0)),10,1,1,"Entities"))</f>
        <v>70</v>
      </c>
      <c r="DD335">
        <f ca="1">ROUND((Table14[[#This Row],[XP]]*Table14[[#This Row],[entity_spawned (AVG)]])*(Table14[[#This Row],[activating_chance]]/100),0)</f>
        <v>70</v>
      </c>
      <c r="DE335" s="73" t="s">
        <v>344</v>
      </c>
      <c r="DG335" t="s">
        <v>256</v>
      </c>
      <c r="DH335">
        <v>1</v>
      </c>
      <c r="DI335" s="76">
        <v>100</v>
      </c>
      <c r="DJ335" s="76">
        <v>100</v>
      </c>
      <c r="DK335" s="115">
        <f ca="1">INDIRECT(ADDRESS(11+(MATCH(RIGHT(Table18[[#This Row],[spawner_sku]],LEN(Table18[[#This Row],[spawner_sku]])-FIND("/",Table18[[#This Row],[spawner_sku]])),Table1[Entity Prefab],0)),10,1,1,"Entities"))</f>
        <v>25</v>
      </c>
      <c r="DL335" s="115">
        <f ca="1">ROUND((Table18[[#This Row],[XP]]*Table18[[#This Row],[entity_spawned (AVG)]])*(Table18[[#This Row],[activating_chance]]/100),0)</f>
        <v>25</v>
      </c>
      <c r="DM335" t="s">
        <v>343</v>
      </c>
    </row>
    <row r="336" spans="2:117" x14ac:dyDescent="0.25">
      <c r="B336" s="74" t="s">
        <v>243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6">
        <v>1</v>
      </c>
      <c r="J336" s="76">
        <v>1</v>
      </c>
      <c r="K336" s="73" t="b">
        <v>0</v>
      </c>
      <c r="AI336" t="s">
        <v>386</v>
      </c>
      <c r="AJ336">
        <v>1</v>
      </c>
      <c r="AK336">
        <v>200</v>
      </c>
      <c r="AL336">
        <v>100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75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395</v>
      </c>
      <c r="BQ336">
        <v>1</v>
      </c>
      <c r="BR336">
        <v>220</v>
      </c>
      <c r="BS336">
        <v>100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6">
        <f ca="1">ROUND((Table61011[[#This Row],[XP]]*Table61011[[#This Row],[entity_spawned (AVG)]])*(Table61011[[#This Row],[activating_chance]]/100),0)</f>
        <v>50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256</v>
      </c>
      <c r="CB336">
        <v>1</v>
      </c>
      <c r="CC336" s="76">
        <v>150</v>
      </c>
      <c r="CD336">
        <v>20</v>
      </c>
      <c r="CE336">
        <f ca="1">INDIRECT(ADDRESS(11+(MATCH(RIGHT(Table11[[#This Row],[spawner_sku]],LEN(Table11[[#This Row],[spawner_sku]])-FIND("/",Table11[[#This Row],[spawner_sku]])),Table1[Entity Prefab],0)),10,1,1,"Entities"))</f>
        <v>25</v>
      </c>
      <c r="CF336">
        <f ca="1">ROUND((Table11[[#This Row],[XP]]*Table11[[#This Row],[entity_spawned (AVG)]])*(Table11[[#This Row],[activating_chance]]/100),0)</f>
        <v>5</v>
      </c>
      <c r="CG336" s="73" t="s">
        <v>343</v>
      </c>
      <c r="CQ336" t="s">
        <v>385</v>
      </c>
      <c r="CR336">
        <v>3</v>
      </c>
      <c r="CS336" s="76">
        <v>100</v>
      </c>
      <c r="CT336" s="76">
        <v>80</v>
      </c>
      <c r="CU336">
        <f ca="1">INDIRECT(ADDRESS(11+(MATCH(RIGHT(Table13[[#This Row],[spawner_sku]],LEN(Table13[[#This Row],[spawner_sku]])-FIND("/",Table13[[#This Row],[spawner_sku]])),Table1[Entity Prefab],0)),10,1,1,"Entities"))</f>
        <v>25</v>
      </c>
      <c r="CV336">
        <f ca="1">ROUND((Table13[[#This Row],[XP]]*Table13[[#This Row],[entity_spawned (AVG)]])*(Table13[[#This Row],[activating_chance]]/100),0)</f>
        <v>60</v>
      </c>
      <c r="CW336" s="73" t="s">
        <v>343</v>
      </c>
      <c r="CY336" t="s">
        <v>254</v>
      </c>
      <c r="CZ336">
        <v>1</v>
      </c>
      <c r="DA336" s="76">
        <v>170</v>
      </c>
      <c r="DB336" s="76">
        <v>80</v>
      </c>
      <c r="DC336">
        <f ca="1">INDIRECT(ADDRESS(11+(MATCH(RIGHT(Table14[[#This Row],[spawner_sku]],LEN(Table14[[#This Row],[spawner_sku]])-FIND("/",Table14[[#This Row],[spawner_sku]])),Table1[Entity Prefab],0)),10,1,1,"Entities"))</f>
        <v>70</v>
      </c>
      <c r="DD336">
        <f ca="1">ROUND((Table14[[#This Row],[XP]]*Table14[[#This Row],[entity_spawned (AVG)]])*(Table14[[#This Row],[activating_chance]]/100),0)</f>
        <v>56</v>
      </c>
      <c r="DE336" s="73" t="s">
        <v>344</v>
      </c>
      <c r="DG336" t="s">
        <v>256</v>
      </c>
      <c r="DH336">
        <v>1</v>
      </c>
      <c r="DI336" s="76">
        <v>100</v>
      </c>
      <c r="DJ336" s="76">
        <v>100</v>
      </c>
      <c r="DK336" s="115">
        <f ca="1">INDIRECT(ADDRESS(11+(MATCH(RIGHT(Table18[[#This Row],[spawner_sku]],LEN(Table18[[#This Row],[spawner_sku]])-FIND("/",Table18[[#This Row],[spawner_sku]])),Table1[Entity Prefab],0)),10,1,1,"Entities"))</f>
        <v>25</v>
      </c>
      <c r="DL336" s="115">
        <f ca="1">ROUND((Table18[[#This Row],[XP]]*Table18[[#This Row],[entity_spawned (AVG)]])*(Table18[[#This Row],[activating_chance]]/100),0)</f>
        <v>25</v>
      </c>
      <c r="DM336" t="s">
        <v>343</v>
      </c>
    </row>
    <row r="337" spans="2:117" x14ac:dyDescent="0.25">
      <c r="B337" s="74" t="s">
        <v>243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6">
        <v>1</v>
      </c>
      <c r="J337" s="76">
        <v>1</v>
      </c>
      <c r="K337" s="73" t="b">
        <v>0</v>
      </c>
      <c r="AI337" t="s">
        <v>386</v>
      </c>
      <c r="AJ337">
        <v>1</v>
      </c>
      <c r="AK337">
        <v>220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608</v>
      </c>
      <c r="BQ337">
        <v>1</v>
      </c>
      <c r="BR337">
        <v>5000</v>
      </c>
      <c r="BS337">
        <v>30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23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256</v>
      </c>
      <c r="CB337">
        <v>1</v>
      </c>
      <c r="CC337" s="76">
        <v>150</v>
      </c>
      <c r="CD337">
        <v>80</v>
      </c>
      <c r="CE337">
        <f ca="1">INDIRECT(ADDRESS(11+(MATCH(RIGHT(Table11[[#This Row],[spawner_sku]],LEN(Table11[[#This Row],[spawner_sku]])-FIND("/",Table11[[#This Row],[spawner_sku]])),Table1[Entity Prefab],0)),10,1,1,"Entities"))</f>
        <v>25</v>
      </c>
      <c r="CF337">
        <f ca="1">ROUND((Table11[[#This Row],[XP]]*Table11[[#This Row],[entity_spawned (AVG)]])*(Table11[[#This Row],[activating_chance]]/100),0)</f>
        <v>20</v>
      </c>
      <c r="CG337" s="73" t="s">
        <v>343</v>
      </c>
      <c r="CQ337" t="s">
        <v>385</v>
      </c>
      <c r="CR337">
        <v>1</v>
      </c>
      <c r="CS337" s="76">
        <v>100</v>
      </c>
      <c r="CT337" s="76">
        <v>100</v>
      </c>
      <c r="CU337">
        <f ca="1">INDIRECT(ADDRESS(11+(MATCH(RIGHT(Table13[[#This Row],[spawner_sku]],LEN(Table13[[#This Row],[spawner_sku]])-FIND("/",Table13[[#This Row],[spawner_sku]])),Table1[Entity Prefab],0)),10,1,1,"Entities"))</f>
        <v>25</v>
      </c>
      <c r="CV337">
        <f ca="1">ROUND((Table13[[#This Row],[XP]]*Table13[[#This Row],[entity_spawned (AVG)]])*(Table13[[#This Row],[activating_chance]]/100),0)</f>
        <v>25</v>
      </c>
      <c r="CW337" s="73" t="s">
        <v>343</v>
      </c>
      <c r="CY337" t="s">
        <v>227</v>
      </c>
      <c r="CZ337">
        <v>1</v>
      </c>
      <c r="DA337" s="76">
        <v>160</v>
      </c>
      <c r="DB337" s="76">
        <v>30</v>
      </c>
      <c r="DC337">
        <f ca="1">INDIRECT(ADDRESS(11+(MATCH(RIGHT(Table14[[#This Row],[spawner_sku]],LEN(Table14[[#This Row],[spawner_sku]])-FIND("/",Table14[[#This Row],[spawner_sku]])),Table1[Entity Prefab],0)),10,1,1,"Entities"))</f>
        <v>55</v>
      </c>
      <c r="DD337">
        <f ca="1">ROUND((Table14[[#This Row],[XP]]*Table14[[#This Row],[entity_spawned (AVG)]])*(Table14[[#This Row],[activating_chance]]/100),0)</f>
        <v>17</v>
      </c>
      <c r="DE337" s="73" t="s">
        <v>344</v>
      </c>
      <c r="DG337" t="s">
        <v>256</v>
      </c>
      <c r="DH337">
        <v>1</v>
      </c>
      <c r="DI337" s="76">
        <v>130</v>
      </c>
      <c r="DJ337" s="76">
        <v>100</v>
      </c>
      <c r="DK337" s="115">
        <f ca="1">INDIRECT(ADDRESS(11+(MATCH(RIGHT(Table18[[#This Row],[spawner_sku]],LEN(Table18[[#This Row],[spawner_sku]])-FIND("/",Table18[[#This Row],[spawner_sku]])),Table1[Entity Prefab],0)),10,1,1,"Entities"))</f>
        <v>25</v>
      </c>
      <c r="DL337" s="115">
        <f ca="1">ROUND((Table18[[#This Row],[XP]]*Table18[[#This Row],[entity_spawned (AVG)]])*(Table18[[#This Row],[activating_chance]]/100),0)</f>
        <v>25</v>
      </c>
      <c r="DM337" t="s">
        <v>343</v>
      </c>
    </row>
    <row r="338" spans="2:117" x14ac:dyDescent="0.25">
      <c r="B338" s="74" t="s">
        <v>243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6">
        <v>1</v>
      </c>
      <c r="J338" s="76">
        <v>1</v>
      </c>
      <c r="K338" s="73" t="b">
        <v>0</v>
      </c>
      <c r="AI338" t="s">
        <v>386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251</v>
      </c>
      <c r="BQ338">
        <v>1</v>
      </c>
      <c r="BR338">
        <v>230</v>
      </c>
      <c r="BS338">
        <v>100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8" s="76">
        <f ca="1">ROUND((Table61011[[#This Row],[XP]]*Table61011[[#This Row],[entity_spawned (AVG)]])*(Table61011[[#This Row],[activating_chance]]/100),0)</f>
        <v>55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256</v>
      </c>
      <c r="CB338">
        <v>1</v>
      </c>
      <c r="CC338" s="76">
        <v>150</v>
      </c>
      <c r="CD338">
        <v>100</v>
      </c>
      <c r="CE338">
        <f ca="1">INDIRECT(ADDRESS(11+(MATCH(RIGHT(Table11[[#This Row],[spawner_sku]],LEN(Table11[[#This Row],[spawner_sku]])-FIND("/",Table11[[#This Row],[spawner_sku]])),Table1[Entity Prefab],0)),10,1,1,"Entities"))</f>
        <v>25</v>
      </c>
      <c r="CF338">
        <f ca="1">ROUND((Table11[[#This Row],[XP]]*Table11[[#This Row],[entity_spawned (AVG)]])*(Table11[[#This Row],[activating_chance]]/100),0)</f>
        <v>25</v>
      </c>
      <c r="CG338" s="73" t="s">
        <v>343</v>
      </c>
      <c r="CQ338" t="s">
        <v>385</v>
      </c>
      <c r="CR338">
        <v>1</v>
      </c>
      <c r="CS338" s="76">
        <v>100</v>
      </c>
      <c r="CT338" s="76">
        <v>100</v>
      </c>
      <c r="CU338">
        <f ca="1">INDIRECT(ADDRESS(11+(MATCH(RIGHT(Table13[[#This Row],[spawner_sku]],LEN(Table13[[#This Row],[spawner_sku]])-FIND("/",Table13[[#This Row],[spawner_sku]])),Table1[Entity Prefab],0)),10,1,1,"Entities"))</f>
        <v>25</v>
      </c>
      <c r="CV338">
        <f ca="1">ROUND((Table13[[#This Row],[XP]]*Table13[[#This Row],[entity_spawned (AVG)]])*(Table13[[#This Row],[activating_chance]]/100),0)</f>
        <v>25</v>
      </c>
      <c r="CW338" s="73" t="s">
        <v>343</v>
      </c>
      <c r="CY338" t="s">
        <v>227</v>
      </c>
      <c r="CZ338">
        <v>3</v>
      </c>
      <c r="DA338" s="76">
        <v>160</v>
      </c>
      <c r="DB338" s="76">
        <v>100</v>
      </c>
      <c r="DC338">
        <f ca="1">INDIRECT(ADDRESS(11+(MATCH(RIGHT(Table14[[#This Row],[spawner_sku]],LEN(Table14[[#This Row],[spawner_sku]])-FIND("/",Table14[[#This Row],[spawner_sku]])),Table1[Entity Prefab],0)),10,1,1,"Entities"))</f>
        <v>55</v>
      </c>
      <c r="DD338">
        <f ca="1">ROUND((Table14[[#This Row],[XP]]*Table14[[#This Row],[entity_spawned (AVG)]])*(Table14[[#This Row],[activating_chance]]/100),0)</f>
        <v>165</v>
      </c>
      <c r="DE338" s="73" t="s">
        <v>344</v>
      </c>
    </row>
    <row r="339" spans="2:117" x14ac:dyDescent="0.25">
      <c r="B339" s="74" t="s">
        <v>243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6">
        <v>1</v>
      </c>
      <c r="J339" s="76">
        <v>1</v>
      </c>
      <c r="K339" s="73" t="b">
        <v>0</v>
      </c>
      <c r="AI339" t="s">
        <v>386</v>
      </c>
      <c r="AJ339">
        <v>1</v>
      </c>
      <c r="AK339">
        <v>170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447</v>
      </c>
      <c r="BQ339">
        <v>1</v>
      </c>
      <c r="BR339">
        <v>310</v>
      </c>
      <c r="BS339">
        <v>100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6">
        <f ca="1">ROUND((Table61011[[#This Row],[XP]]*Table61011[[#This Row],[entity_spawned (AVG)]])*(Table61011[[#This Row],[activating_chance]]/100),0)</f>
        <v>55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3">
        <v>1</v>
      </c>
      <c r="BX339" s="73">
        <v>1</v>
      </c>
      <c r="BY339" s="73" t="b">
        <v>0</v>
      </c>
      <c r="CA339" t="s">
        <v>256</v>
      </c>
      <c r="CB339">
        <v>1</v>
      </c>
      <c r="CC339" s="76">
        <v>150</v>
      </c>
      <c r="CD339">
        <v>100</v>
      </c>
      <c r="CE339">
        <f ca="1">INDIRECT(ADDRESS(11+(MATCH(RIGHT(Table11[[#This Row],[spawner_sku]],LEN(Table11[[#This Row],[spawner_sku]])-FIND("/",Table11[[#This Row],[spawner_sku]])),Table1[Entity Prefab],0)),10,1,1,"Entities"))</f>
        <v>25</v>
      </c>
      <c r="CF339">
        <f ca="1">ROUND((Table11[[#This Row],[XP]]*Table11[[#This Row],[entity_spawned (AVG)]])*(Table11[[#This Row],[activating_chance]]/100),0)</f>
        <v>25</v>
      </c>
      <c r="CG339" s="73" t="s">
        <v>343</v>
      </c>
      <c r="CQ339" t="s">
        <v>385</v>
      </c>
      <c r="CR339">
        <v>1</v>
      </c>
      <c r="CS339" s="76">
        <v>100</v>
      </c>
      <c r="CT339" s="76">
        <v>30</v>
      </c>
      <c r="CU339">
        <f ca="1">INDIRECT(ADDRESS(11+(MATCH(RIGHT(Table13[[#This Row],[spawner_sku]],LEN(Table13[[#This Row],[spawner_sku]])-FIND("/",Table13[[#This Row],[spawner_sku]])),Table1[Entity Prefab],0)),10,1,1,"Entities"))</f>
        <v>25</v>
      </c>
      <c r="CV339">
        <f ca="1">ROUND((Table13[[#This Row],[XP]]*Table13[[#This Row],[entity_spawned (AVG)]])*(Table13[[#This Row],[activating_chance]]/100),0)</f>
        <v>8</v>
      </c>
      <c r="CW339" s="73" t="s">
        <v>343</v>
      </c>
      <c r="CY339" t="s">
        <v>228</v>
      </c>
      <c r="CZ339">
        <v>3</v>
      </c>
      <c r="DA339" s="76">
        <v>160</v>
      </c>
      <c r="DB339" s="76">
        <v>70</v>
      </c>
      <c r="DC339">
        <f ca="1">INDIRECT(ADDRESS(11+(MATCH(RIGHT(Table14[[#This Row],[spawner_sku]],LEN(Table14[[#This Row],[spawner_sku]])-FIND("/",Table14[[#This Row],[spawner_sku]])),Table1[Entity Prefab],0)),10,1,1,"Entities"))</f>
        <v>25</v>
      </c>
      <c r="DD339">
        <f ca="1">ROUND((Table14[[#This Row],[XP]]*Table14[[#This Row],[entity_spawned (AVG)]])*(Table14[[#This Row],[activating_chance]]/100),0)</f>
        <v>53</v>
      </c>
      <c r="DE339" s="73" t="s">
        <v>343</v>
      </c>
    </row>
    <row r="340" spans="2:117" x14ac:dyDescent="0.25">
      <c r="B340" s="74" t="s">
        <v>243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6">
        <v>1</v>
      </c>
      <c r="J340" s="76">
        <v>1</v>
      </c>
      <c r="K340" s="73" t="b">
        <v>0</v>
      </c>
      <c r="AI340" t="s">
        <v>386</v>
      </c>
      <c r="AJ340">
        <v>1</v>
      </c>
      <c r="AK340">
        <v>220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246</v>
      </c>
      <c r="BQ340">
        <v>1</v>
      </c>
      <c r="BR340">
        <v>90</v>
      </c>
      <c r="BS340">
        <v>100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0" s="76">
        <f ca="1">ROUND((Table61011[[#This Row],[XP]]*Table61011[[#This Row],[entity_spawned (AVG)]])*(Table61011[[#This Row],[activating_chance]]/100),0)</f>
        <v>25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256</v>
      </c>
      <c r="CB340">
        <v>1</v>
      </c>
      <c r="CC340" s="76">
        <v>150</v>
      </c>
      <c r="CD340">
        <v>100</v>
      </c>
      <c r="CE340">
        <f ca="1">INDIRECT(ADDRESS(11+(MATCH(RIGHT(Table11[[#This Row],[spawner_sku]],LEN(Table11[[#This Row],[spawner_sku]])-FIND("/",Table11[[#This Row],[spawner_sku]])),Table1[Entity Prefab],0)),10,1,1,"Entities"))</f>
        <v>25</v>
      </c>
      <c r="CF340">
        <f ca="1">ROUND((Table11[[#This Row],[XP]]*Table11[[#This Row],[entity_spawned (AVG)]])*(Table11[[#This Row],[activating_chance]]/100),0)</f>
        <v>25</v>
      </c>
      <c r="CG340" s="73" t="s">
        <v>343</v>
      </c>
      <c r="CQ340" t="s">
        <v>385</v>
      </c>
      <c r="CR340">
        <v>2</v>
      </c>
      <c r="CS340" s="76">
        <v>100</v>
      </c>
      <c r="CT340" s="76">
        <v>100</v>
      </c>
      <c r="CU340">
        <f ca="1">INDIRECT(ADDRESS(11+(MATCH(RIGHT(Table13[[#This Row],[spawner_sku]],LEN(Table13[[#This Row],[spawner_sku]])-FIND("/",Table13[[#This Row],[spawner_sku]])),Table1[Entity Prefab],0)),10,1,1,"Entities"))</f>
        <v>25</v>
      </c>
      <c r="CV340">
        <f ca="1">ROUND((Table13[[#This Row],[XP]]*Table13[[#This Row],[entity_spawned (AVG)]])*(Table13[[#This Row],[activating_chance]]/100),0)</f>
        <v>50</v>
      </c>
      <c r="CW340" s="73" t="s">
        <v>343</v>
      </c>
      <c r="CY340" t="s">
        <v>386</v>
      </c>
      <c r="CZ340">
        <v>1</v>
      </c>
      <c r="DA340" s="76">
        <v>160</v>
      </c>
      <c r="DB340" s="76">
        <v>100</v>
      </c>
      <c r="DC340">
        <f ca="1">INDIRECT(ADDRESS(11+(MATCH(RIGHT(Table14[[#This Row],[spawner_sku]],LEN(Table14[[#This Row],[spawner_sku]])-FIND("/",Table14[[#This Row],[spawner_sku]])),Table1[Entity Prefab],0)),10,1,1,"Entities"))</f>
        <v>75</v>
      </c>
      <c r="DD340">
        <f ca="1">ROUND((Table14[[#This Row],[XP]]*Table14[[#This Row],[entity_spawned (AVG)]])*(Table14[[#This Row],[activating_chance]]/100),0)</f>
        <v>75</v>
      </c>
      <c r="DE340" s="73" t="s">
        <v>343</v>
      </c>
    </row>
    <row r="341" spans="2:117" x14ac:dyDescent="0.25">
      <c r="B341" s="74" t="s">
        <v>243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6">
        <v>1</v>
      </c>
      <c r="J341" s="76">
        <v>1</v>
      </c>
      <c r="K341" s="73" t="b">
        <v>0</v>
      </c>
      <c r="AI341" t="s">
        <v>386</v>
      </c>
      <c r="AJ341">
        <v>1</v>
      </c>
      <c r="AK341">
        <v>180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473</v>
      </c>
      <c r="BQ341">
        <v>1</v>
      </c>
      <c r="BR341">
        <v>280</v>
      </c>
      <c r="BS341">
        <v>100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341" s="76">
        <f ca="1">ROUND((Table61011[[#This Row],[XP]]*Table61011[[#This Row],[entity_spawned (AVG)]])*(Table61011[[#This Row],[activating_chance]]/100),0)</f>
        <v>143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3">
        <v>1</v>
      </c>
      <c r="BX341" s="73">
        <v>1</v>
      </c>
      <c r="BY341" s="73" t="b">
        <v>0</v>
      </c>
      <c r="CA341" t="s">
        <v>257</v>
      </c>
      <c r="CB341">
        <v>1</v>
      </c>
      <c r="CC341" s="76">
        <v>150</v>
      </c>
      <c r="CD341">
        <v>100</v>
      </c>
      <c r="CE341">
        <f ca="1">INDIRECT(ADDRESS(11+(MATCH(RIGHT(Table11[[#This Row],[spawner_sku]],LEN(Table11[[#This Row],[spawner_sku]])-FIND("/",Table11[[#This Row],[spawner_sku]])),Table1[Entity Prefab],0)),10,1,1,"Entities"))</f>
        <v>25</v>
      </c>
      <c r="CF341">
        <f ca="1">ROUND((Table11[[#This Row],[XP]]*Table11[[#This Row],[entity_spawned (AVG)]])*(Table11[[#This Row],[activating_chance]]/100),0)</f>
        <v>25</v>
      </c>
      <c r="CG341" s="73" t="s">
        <v>343</v>
      </c>
      <c r="CQ341" t="s">
        <v>385</v>
      </c>
      <c r="CR341">
        <v>2</v>
      </c>
      <c r="CS341" s="76">
        <v>100</v>
      </c>
      <c r="CT341" s="76">
        <v>100</v>
      </c>
      <c r="CU341">
        <f ca="1">INDIRECT(ADDRESS(11+(MATCH(RIGHT(Table13[[#This Row],[spawner_sku]],LEN(Table13[[#This Row],[spawner_sku]])-FIND("/",Table13[[#This Row],[spawner_sku]])),Table1[Entity Prefab],0)),10,1,1,"Entities"))</f>
        <v>25</v>
      </c>
      <c r="CV341">
        <f ca="1">ROUND((Table13[[#This Row],[XP]]*Table13[[#This Row],[entity_spawned (AVG)]])*(Table13[[#This Row],[activating_chance]]/100),0)</f>
        <v>50</v>
      </c>
      <c r="CW341" s="73" t="s">
        <v>343</v>
      </c>
      <c r="CY341" t="s">
        <v>538</v>
      </c>
      <c r="CZ341">
        <v>1</v>
      </c>
      <c r="DA341" s="76">
        <v>160</v>
      </c>
      <c r="DB341" s="76">
        <v>100</v>
      </c>
      <c r="DC341">
        <f ca="1">INDIRECT(ADDRESS(11+(MATCH(RIGHT(Table14[[#This Row],[spawner_sku]],LEN(Table14[[#This Row],[spawner_sku]])-FIND("/",Table14[[#This Row],[spawner_sku]])),Table1[Entity Prefab],0)),10,1,1,"Entities"))</f>
        <v>75</v>
      </c>
      <c r="DD341">
        <f ca="1">ROUND((Table14[[#This Row],[XP]]*Table14[[#This Row],[entity_spawned (AVG)]])*(Table14[[#This Row],[activating_chance]]/100),0)</f>
        <v>75</v>
      </c>
      <c r="DE341" s="73" t="s">
        <v>343</v>
      </c>
    </row>
    <row r="342" spans="2:117" x14ac:dyDescent="0.25">
      <c r="B342" s="74" t="s">
        <v>243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6">
        <v>1</v>
      </c>
      <c r="J342" s="76">
        <v>1</v>
      </c>
      <c r="K342" s="73" t="b">
        <v>0</v>
      </c>
      <c r="AI342" t="s">
        <v>608</v>
      </c>
      <c r="AJ342">
        <v>1</v>
      </c>
      <c r="AK342">
        <v>5000</v>
      </c>
      <c r="AL342">
        <v>30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23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446</v>
      </c>
      <c r="BQ342">
        <v>1</v>
      </c>
      <c r="BR342">
        <v>200</v>
      </c>
      <c r="BS342">
        <v>100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6">
        <f ca="1">ROUND((Table61011[[#This Row],[XP]]*Table61011[[#This Row],[entity_spawned (AVG)]])*(Table61011[[#This Row],[activating_chance]]/100),0)</f>
        <v>25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3">
        <v>1</v>
      </c>
      <c r="BX342" s="73">
        <v>1</v>
      </c>
      <c r="BY342" s="73" t="b">
        <v>0</v>
      </c>
      <c r="CA342" t="s">
        <v>257</v>
      </c>
      <c r="CB342">
        <v>1</v>
      </c>
      <c r="CC342" s="76">
        <v>150</v>
      </c>
      <c r="CD342">
        <v>100</v>
      </c>
      <c r="CE342">
        <f ca="1">INDIRECT(ADDRESS(11+(MATCH(RIGHT(Table11[[#This Row],[spawner_sku]],LEN(Table11[[#This Row],[spawner_sku]])-FIND("/",Table11[[#This Row],[spawner_sku]])),Table1[Entity Prefab],0)),10,1,1,"Entities"))</f>
        <v>25</v>
      </c>
      <c r="CF342">
        <f ca="1">ROUND((Table11[[#This Row],[XP]]*Table11[[#This Row],[entity_spawned (AVG)]])*(Table11[[#This Row],[activating_chance]]/100),0)</f>
        <v>25</v>
      </c>
      <c r="CG342" s="73" t="s">
        <v>343</v>
      </c>
      <c r="CQ342" t="s">
        <v>385</v>
      </c>
      <c r="CR342">
        <v>1</v>
      </c>
      <c r="CS342" s="76">
        <v>100</v>
      </c>
      <c r="CT342" s="76">
        <v>80</v>
      </c>
      <c r="CU342">
        <f ca="1">INDIRECT(ADDRESS(11+(MATCH(RIGHT(Table13[[#This Row],[spawner_sku]],LEN(Table13[[#This Row],[spawner_sku]])-FIND("/",Table13[[#This Row],[spawner_sku]])),Table1[Entity Prefab],0)),10,1,1,"Entities"))</f>
        <v>25</v>
      </c>
      <c r="CV342">
        <f ca="1">ROUND((Table13[[#This Row],[XP]]*Table13[[#This Row],[entity_spawned (AVG)]])*(Table13[[#This Row],[activating_chance]]/100),0)</f>
        <v>20</v>
      </c>
      <c r="CW342" s="73" t="s">
        <v>343</v>
      </c>
      <c r="CY342" t="s">
        <v>538</v>
      </c>
      <c r="CZ342">
        <v>1</v>
      </c>
      <c r="DA342" s="76">
        <v>160</v>
      </c>
      <c r="DB342" s="76">
        <v>100</v>
      </c>
      <c r="DC342">
        <f ca="1">INDIRECT(ADDRESS(11+(MATCH(RIGHT(Table14[[#This Row],[spawner_sku]],LEN(Table14[[#This Row],[spawner_sku]])-FIND("/",Table14[[#This Row],[spawner_sku]])),Table1[Entity Prefab],0)),10,1,1,"Entities"))</f>
        <v>75</v>
      </c>
      <c r="DD342">
        <f ca="1">ROUND((Table14[[#This Row],[XP]]*Table14[[#This Row],[entity_spawned (AVG)]])*(Table14[[#This Row],[activating_chance]]/100),0)</f>
        <v>75</v>
      </c>
      <c r="DE342" s="73" t="s">
        <v>343</v>
      </c>
    </row>
    <row r="343" spans="2:117" x14ac:dyDescent="0.25">
      <c r="B343" s="74" t="s">
        <v>243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6">
        <v>1</v>
      </c>
      <c r="J343" s="76">
        <v>1</v>
      </c>
      <c r="K343" s="73" t="b">
        <v>0</v>
      </c>
      <c r="AI343" t="s">
        <v>608</v>
      </c>
      <c r="AJ343">
        <v>1</v>
      </c>
      <c r="AK343">
        <v>5000</v>
      </c>
      <c r="AL343">
        <v>30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23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255</v>
      </c>
      <c r="BQ343">
        <v>1</v>
      </c>
      <c r="BR343">
        <v>170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343" s="76">
        <f ca="1">ROUND((Table61011[[#This Row],[XP]]*Table61011[[#This Row],[entity_spawned (AVG)]])*(Table61011[[#This Row],[activating_chance]]/100),0)</f>
        <v>70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3">
        <v>1</v>
      </c>
      <c r="BX343" s="73">
        <v>1</v>
      </c>
      <c r="BY343" s="73" t="b">
        <v>0</v>
      </c>
      <c r="CA343" t="s">
        <v>257</v>
      </c>
      <c r="CB343">
        <v>1</v>
      </c>
      <c r="CC343" s="76">
        <v>150</v>
      </c>
      <c r="CD343">
        <v>100</v>
      </c>
      <c r="CE343">
        <f ca="1">INDIRECT(ADDRESS(11+(MATCH(RIGHT(Table11[[#This Row],[spawner_sku]],LEN(Table11[[#This Row],[spawner_sku]])-FIND("/",Table11[[#This Row],[spawner_sku]])),Table1[Entity Prefab],0)),10,1,1,"Entities"))</f>
        <v>25</v>
      </c>
      <c r="CF343">
        <f ca="1">ROUND((Table11[[#This Row],[XP]]*Table11[[#This Row],[entity_spawned (AVG)]])*(Table11[[#This Row],[activating_chance]]/100),0)</f>
        <v>25</v>
      </c>
      <c r="CG343" s="73" t="s">
        <v>343</v>
      </c>
      <c r="CQ343" t="s">
        <v>385</v>
      </c>
      <c r="CR343">
        <v>1</v>
      </c>
      <c r="CS343" s="76">
        <v>100</v>
      </c>
      <c r="CT343" s="76">
        <v>80</v>
      </c>
      <c r="CU343">
        <f ca="1">INDIRECT(ADDRESS(11+(MATCH(RIGHT(Table13[[#This Row],[spawner_sku]],LEN(Table13[[#This Row],[spawner_sku]])-FIND("/",Table13[[#This Row],[spawner_sku]])),Table1[Entity Prefab],0)),10,1,1,"Entities"))</f>
        <v>25</v>
      </c>
      <c r="CV343">
        <f ca="1">ROUND((Table13[[#This Row],[XP]]*Table13[[#This Row],[entity_spawned (AVG)]])*(Table13[[#This Row],[activating_chance]]/100),0)</f>
        <v>20</v>
      </c>
      <c r="CW343" s="73" t="s">
        <v>343</v>
      </c>
      <c r="CY343" t="s">
        <v>538</v>
      </c>
      <c r="CZ343">
        <v>1</v>
      </c>
      <c r="DA343" s="76">
        <v>160</v>
      </c>
      <c r="DB343" s="76">
        <v>100</v>
      </c>
      <c r="DC343">
        <f ca="1">INDIRECT(ADDRESS(11+(MATCH(RIGHT(Table14[[#This Row],[spawner_sku]],LEN(Table14[[#This Row],[spawner_sku]])-FIND("/",Table14[[#This Row],[spawner_sku]])),Table1[Entity Prefab],0)),10,1,1,"Entities"))</f>
        <v>75</v>
      </c>
      <c r="DD343">
        <f ca="1">ROUND((Table14[[#This Row],[XP]]*Table14[[#This Row],[entity_spawned (AVG)]])*(Table14[[#This Row],[activating_chance]]/100),0)</f>
        <v>75</v>
      </c>
      <c r="DE343" s="73" t="s">
        <v>343</v>
      </c>
    </row>
    <row r="344" spans="2:117" x14ac:dyDescent="0.25">
      <c r="B344" s="74" t="s">
        <v>243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6">
        <v>1</v>
      </c>
      <c r="J344" s="76">
        <v>1</v>
      </c>
      <c r="K344" s="73" t="b">
        <v>0</v>
      </c>
      <c r="AI344" t="s">
        <v>608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403</v>
      </c>
      <c r="BQ344">
        <v>1</v>
      </c>
      <c r="BR344">
        <v>340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344" s="76">
        <f ca="1">ROUND((Table61011[[#This Row],[XP]]*Table61011[[#This Row],[entity_spawned (AVG)]])*(Table61011[[#This Row],[activating_chance]]/100),0)</f>
        <v>263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3">
        <v>1</v>
      </c>
      <c r="BX344" s="73">
        <v>1</v>
      </c>
      <c r="BY344" s="73" t="b">
        <v>0</v>
      </c>
      <c r="CA344" t="s">
        <v>492</v>
      </c>
      <c r="CB344">
        <v>1</v>
      </c>
      <c r="CC344" s="76">
        <v>140</v>
      </c>
      <c r="CD344">
        <v>100</v>
      </c>
      <c r="CE344">
        <f ca="1">INDIRECT(ADDRESS(11+(MATCH(RIGHT(Table11[[#This Row],[spawner_sku]],LEN(Table11[[#This Row],[spawner_sku]])-FIND("/",Table11[[#This Row],[spawner_sku]])),Table1[Entity Prefab],0)),10,1,1,"Entities"))</f>
        <v>25</v>
      </c>
      <c r="CF344">
        <f ca="1">ROUND((Table11[[#This Row],[XP]]*Table11[[#This Row],[entity_spawned (AVG)]])*(Table11[[#This Row],[activating_chance]]/100),0)</f>
        <v>25</v>
      </c>
      <c r="CG344" s="73" t="s">
        <v>343</v>
      </c>
      <c r="CQ344" t="s">
        <v>385</v>
      </c>
      <c r="CR344">
        <v>1</v>
      </c>
      <c r="CS344" s="76">
        <v>100</v>
      </c>
      <c r="CT344" s="76">
        <v>100</v>
      </c>
      <c r="CU344">
        <f ca="1">INDIRECT(ADDRESS(11+(MATCH(RIGHT(Table13[[#This Row],[spawner_sku]],LEN(Table13[[#This Row],[spawner_sku]])-FIND("/",Table13[[#This Row],[spawner_sku]])),Table1[Entity Prefab],0)),10,1,1,"Entities"))</f>
        <v>25</v>
      </c>
      <c r="CV344">
        <f ca="1">ROUND((Table13[[#This Row],[XP]]*Table13[[#This Row],[entity_spawned (AVG)]])*(Table13[[#This Row],[activating_chance]]/100),0)</f>
        <v>25</v>
      </c>
      <c r="CW344" s="73" t="s">
        <v>343</v>
      </c>
      <c r="CY344" t="s">
        <v>538</v>
      </c>
      <c r="CZ344">
        <v>1</v>
      </c>
      <c r="DA344" s="76">
        <v>160</v>
      </c>
      <c r="DB344" s="76">
        <v>100</v>
      </c>
      <c r="DC344">
        <f ca="1">INDIRECT(ADDRESS(11+(MATCH(RIGHT(Table14[[#This Row],[spawner_sku]],LEN(Table14[[#This Row],[spawner_sku]])-FIND("/",Table14[[#This Row],[spawner_sku]])),Table1[Entity Prefab],0)),10,1,1,"Entities"))</f>
        <v>75</v>
      </c>
      <c r="DD344">
        <f ca="1">ROUND((Table14[[#This Row],[XP]]*Table14[[#This Row],[entity_spawned (AVG)]])*(Table14[[#This Row],[activating_chance]]/100),0)</f>
        <v>75</v>
      </c>
      <c r="DE344" s="73" t="s">
        <v>343</v>
      </c>
    </row>
    <row r="345" spans="2:117" x14ac:dyDescent="0.25">
      <c r="B345" s="74" t="s">
        <v>243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6">
        <v>1</v>
      </c>
      <c r="J345" s="76">
        <v>1</v>
      </c>
      <c r="K345" s="73" t="b">
        <v>0</v>
      </c>
      <c r="AI345" t="s">
        <v>608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258</v>
      </c>
      <c r="BQ345">
        <v>1</v>
      </c>
      <c r="BR345">
        <v>220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5" s="76">
        <f ca="1">ROUND((Table61011[[#This Row],[XP]]*Table61011[[#This Row],[entity_spawned (AVG)]])*(Table61011[[#This Row],[activating_chance]]/100),0)</f>
        <v>50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492</v>
      </c>
      <c r="CB345">
        <v>1</v>
      </c>
      <c r="CC345" s="76">
        <v>140</v>
      </c>
      <c r="CD345">
        <v>50</v>
      </c>
      <c r="CE345">
        <f ca="1">INDIRECT(ADDRESS(11+(MATCH(RIGHT(Table11[[#This Row],[spawner_sku]],LEN(Table11[[#This Row],[spawner_sku]])-FIND("/",Table11[[#This Row],[spawner_sku]])),Table1[Entity Prefab],0)),10,1,1,"Entities"))</f>
        <v>25</v>
      </c>
      <c r="CF345">
        <f ca="1">ROUND((Table11[[#This Row],[XP]]*Table11[[#This Row],[entity_spawned (AVG)]])*(Table11[[#This Row],[activating_chance]]/100),0)</f>
        <v>13</v>
      </c>
      <c r="CG345" s="73" t="s">
        <v>343</v>
      </c>
      <c r="CQ345" t="s">
        <v>385</v>
      </c>
      <c r="CR345">
        <v>1</v>
      </c>
      <c r="CS345" s="76">
        <v>100</v>
      </c>
      <c r="CT345" s="76">
        <v>80</v>
      </c>
      <c r="CU345">
        <f ca="1">INDIRECT(ADDRESS(11+(MATCH(RIGHT(Table13[[#This Row],[spawner_sku]],LEN(Table13[[#This Row],[spawner_sku]])-FIND("/",Table13[[#This Row],[spawner_sku]])),Table1[Entity Prefab],0)),10,1,1,"Entities"))</f>
        <v>25</v>
      </c>
      <c r="CV345">
        <f ca="1">ROUND((Table13[[#This Row],[XP]]*Table13[[#This Row],[entity_spawned (AVG)]])*(Table13[[#This Row],[activating_chance]]/100),0)</f>
        <v>20</v>
      </c>
      <c r="CW345" s="73" t="s">
        <v>343</v>
      </c>
      <c r="CY345" t="s">
        <v>538</v>
      </c>
      <c r="CZ345">
        <v>1</v>
      </c>
      <c r="DA345" s="76">
        <v>160</v>
      </c>
      <c r="DB345" s="76">
        <v>100</v>
      </c>
      <c r="DC345">
        <f ca="1">INDIRECT(ADDRESS(11+(MATCH(RIGHT(Table14[[#This Row],[spawner_sku]],LEN(Table14[[#This Row],[spawner_sku]])-FIND("/",Table14[[#This Row],[spawner_sku]])),Table1[Entity Prefab],0)),10,1,1,"Entities"))</f>
        <v>75</v>
      </c>
      <c r="DD345">
        <f ca="1">ROUND((Table14[[#This Row],[XP]]*Table14[[#This Row],[entity_spawned (AVG)]])*(Table14[[#This Row],[activating_chance]]/100),0)</f>
        <v>75</v>
      </c>
      <c r="DE345" s="73" t="s">
        <v>343</v>
      </c>
    </row>
    <row r="346" spans="2:117" x14ac:dyDescent="0.25">
      <c r="B346" s="74" t="s">
        <v>243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6">
        <v>1</v>
      </c>
      <c r="J346" s="76">
        <v>1</v>
      </c>
      <c r="K346" s="73" t="b">
        <v>0</v>
      </c>
      <c r="AI346" t="s">
        <v>608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402</v>
      </c>
      <c r="BQ346">
        <v>1</v>
      </c>
      <c r="BR346">
        <v>220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6">
        <f ca="1">ROUND((Table61011[[#This Row],[XP]]*Table61011[[#This Row],[entity_spawned (AVG)]])*(Table61011[[#This Row],[activating_chance]]/100),0)</f>
        <v>75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3">
        <v>1</v>
      </c>
      <c r="BX346" s="73">
        <v>1</v>
      </c>
      <c r="BY346" s="73" t="b">
        <v>0</v>
      </c>
      <c r="CA346" t="s">
        <v>492</v>
      </c>
      <c r="CB346">
        <v>1</v>
      </c>
      <c r="CC346" s="76">
        <v>140</v>
      </c>
      <c r="CD346">
        <v>100</v>
      </c>
      <c r="CE346">
        <f ca="1">INDIRECT(ADDRESS(11+(MATCH(RIGHT(Table11[[#This Row],[spawner_sku]],LEN(Table11[[#This Row],[spawner_sku]])-FIND("/",Table11[[#This Row],[spawner_sku]])),Table1[Entity Prefab],0)),10,1,1,"Entities"))</f>
        <v>25</v>
      </c>
      <c r="CF346">
        <f ca="1">ROUND((Table11[[#This Row],[XP]]*Table11[[#This Row],[entity_spawned (AVG)]])*(Table11[[#This Row],[activating_chance]]/100),0)</f>
        <v>25</v>
      </c>
      <c r="CG346" s="73" t="s">
        <v>343</v>
      </c>
      <c r="CQ346" t="s">
        <v>385</v>
      </c>
      <c r="CR346">
        <v>2</v>
      </c>
      <c r="CS346" s="76">
        <v>100</v>
      </c>
      <c r="CT346" s="76">
        <v>100</v>
      </c>
      <c r="CU346">
        <f ca="1">INDIRECT(ADDRESS(11+(MATCH(RIGHT(Table13[[#This Row],[spawner_sku]],LEN(Table13[[#This Row],[spawner_sku]])-FIND("/",Table13[[#This Row],[spawner_sku]])),Table1[Entity Prefab],0)),10,1,1,"Entities"))</f>
        <v>25</v>
      </c>
      <c r="CV346">
        <f ca="1">ROUND((Table13[[#This Row],[XP]]*Table13[[#This Row],[entity_spawned (AVG)]])*(Table13[[#This Row],[activating_chance]]/100),0)</f>
        <v>50</v>
      </c>
      <c r="CW346" s="73" t="s">
        <v>343</v>
      </c>
      <c r="CY346" t="s">
        <v>227</v>
      </c>
      <c r="CZ346">
        <v>1</v>
      </c>
      <c r="DA346" s="76">
        <v>150</v>
      </c>
      <c r="DB346" s="76">
        <v>80</v>
      </c>
      <c r="DC346">
        <f ca="1">INDIRECT(ADDRESS(11+(MATCH(RIGHT(Table14[[#This Row],[spawner_sku]],LEN(Table14[[#This Row],[spawner_sku]])-FIND("/",Table14[[#This Row],[spawner_sku]])),Table1[Entity Prefab],0)),10,1,1,"Entities"))</f>
        <v>55</v>
      </c>
      <c r="DD346">
        <f ca="1">ROUND((Table14[[#This Row],[XP]]*Table14[[#This Row],[entity_spawned (AVG)]])*(Table14[[#This Row],[activating_chance]]/100),0)</f>
        <v>44</v>
      </c>
      <c r="DE346" s="73" t="s">
        <v>344</v>
      </c>
    </row>
    <row r="347" spans="2:117" x14ac:dyDescent="0.25">
      <c r="B347" s="74" t="s">
        <v>243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6">
        <v>1</v>
      </c>
      <c r="J347" s="76">
        <v>1</v>
      </c>
      <c r="K347" s="73" t="b">
        <v>0</v>
      </c>
      <c r="AI347" t="s">
        <v>247</v>
      </c>
      <c r="AJ347">
        <v>1</v>
      </c>
      <c r="AK347">
        <v>500</v>
      </c>
      <c r="AL347">
        <v>75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56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236</v>
      </c>
      <c r="BQ347">
        <v>1</v>
      </c>
      <c r="BR347">
        <v>180</v>
      </c>
      <c r="BS347">
        <v>80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20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3">
        <v>1</v>
      </c>
      <c r="BX347" s="73">
        <v>1</v>
      </c>
      <c r="BY347" s="73" t="b">
        <v>0</v>
      </c>
      <c r="CA347" t="s">
        <v>492</v>
      </c>
      <c r="CB347">
        <v>1</v>
      </c>
      <c r="CC347" s="76">
        <v>140</v>
      </c>
      <c r="CD347">
        <v>50</v>
      </c>
      <c r="CE347">
        <f ca="1">INDIRECT(ADDRESS(11+(MATCH(RIGHT(Table11[[#This Row],[spawner_sku]],LEN(Table11[[#This Row],[spawner_sku]])-FIND("/",Table11[[#This Row],[spawner_sku]])),Table1[Entity Prefab],0)),10,1,1,"Entities"))</f>
        <v>25</v>
      </c>
      <c r="CF347">
        <f ca="1">ROUND((Table11[[#This Row],[XP]]*Table11[[#This Row],[entity_spawned (AVG)]])*(Table11[[#This Row],[activating_chance]]/100),0)</f>
        <v>13</v>
      </c>
      <c r="CG347" s="73" t="s">
        <v>343</v>
      </c>
      <c r="CQ347" t="s">
        <v>385</v>
      </c>
      <c r="CR347">
        <v>2</v>
      </c>
      <c r="CS347" s="76">
        <v>100</v>
      </c>
      <c r="CT347" s="76">
        <v>100</v>
      </c>
      <c r="CU347">
        <f ca="1">INDIRECT(ADDRESS(11+(MATCH(RIGHT(Table13[[#This Row],[spawner_sku]],LEN(Table13[[#This Row],[spawner_sku]])-FIND("/",Table13[[#This Row],[spawner_sku]])),Table1[Entity Prefab],0)),10,1,1,"Entities"))</f>
        <v>25</v>
      </c>
      <c r="CV347">
        <f ca="1">ROUND((Table13[[#This Row],[XP]]*Table13[[#This Row],[entity_spawned (AVG)]])*(Table13[[#This Row],[activating_chance]]/100),0)</f>
        <v>50</v>
      </c>
      <c r="CW347" s="73" t="s">
        <v>343</v>
      </c>
      <c r="CY347" t="s">
        <v>227</v>
      </c>
      <c r="CZ347">
        <v>1</v>
      </c>
      <c r="DA347" s="76">
        <v>150</v>
      </c>
      <c r="DB347" s="76">
        <v>80</v>
      </c>
      <c r="DC347">
        <f ca="1">INDIRECT(ADDRESS(11+(MATCH(RIGHT(Table14[[#This Row],[spawner_sku]],LEN(Table14[[#This Row],[spawner_sku]])-FIND("/",Table14[[#This Row],[spawner_sku]])),Table1[Entity Prefab],0)),10,1,1,"Entities"))</f>
        <v>55</v>
      </c>
      <c r="DD347">
        <f ca="1">ROUND((Table14[[#This Row],[XP]]*Table14[[#This Row],[entity_spawned (AVG)]])*(Table14[[#This Row],[activating_chance]]/100),0)</f>
        <v>44</v>
      </c>
      <c r="DE347" s="73" t="s">
        <v>344</v>
      </c>
    </row>
    <row r="348" spans="2:117" x14ac:dyDescent="0.25">
      <c r="B348" s="74" t="s">
        <v>243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6">
        <v>1</v>
      </c>
      <c r="J348" s="76">
        <v>1</v>
      </c>
      <c r="K348" s="73" t="b">
        <v>0</v>
      </c>
      <c r="AI348" t="s">
        <v>247</v>
      </c>
      <c r="AJ348">
        <v>1</v>
      </c>
      <c r="AK348">
        <v>500</v>
      </c>
      <c r="AL348">
        <v>75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56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493</v>
      </c>
      <c r="BQ348">
        <v>1</v>
      </c>
      <c r="BR348">
        <v>100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6">
        <f ca="1">ROUND((Table61011[[#This Row],[XP]]*Table61011[[#This Row],[entity_spawned (AVG)]])*(Table61011[[#This Row],[activating_chance]]/100),0)</f>
        <v>50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237</v>
      </c>
      <c r="CB348">
        <v>1</v>
      </c>
      <c r="CC348" s="76">
        <v>120</v>
      </c>
      <c r="CD348">
        <v>100</v>
      </c>
      <c r="CE348">
        <f ca="1">INDIRECT(ADDRESS(11+(MATCH(RIGHT(Table11[[#This Row],[spawner_sku]],LEN(Table11[[#This Row],[spawner_sku]])-FIND("/",Table11[[#This Row],[spawner_sku]])),Table1[Entity Prefab],0)),10,1,1,"Entities"))</f>
        <v>70</v>
      </c>
      <c r="CF348">
        <f ca="1">ROUND((Table11[[#This Row],[XP]]*Table11[[#This Row],[entity_spawned (AVG)]])*(Table11[[#This Row],[activating_chance]]/100),0)</f>
        <v>70</v>
      </c>
      <c r="CG348" s="73" t="s">
        <v>343</v>
      </c>
      <c r="CQ348" t="s">
        <v>385</v>
      </c>
      <c r="CR348">
        <v>2</v>
      </c>
      <c r="CS348" s="76">
        <v>100</v>
      </c>
      <c r="CT348" s="76">
        <v>80</v>
      </c>
      <c r="CU348">
        <f ca="1">INDIRECT(ADDRESS(11+(MATCH(RIGHT(Table13[[#This Row],[spawner_sku]],LEN(Table13[[#This Row],[spawner_sku]])-FIND("/",Table13[[#This Row],[spawner_sku]])),Table1[Entity Prefab],0)),10,1,1,"Entities"))</f>
        <v>25</v>
      </c>
      <c r="CV348">
        <f ca="1">ROUND((Table13[[#This Row],[XP]]*Table13[[#This Row],[entity_spawned (AVG)]])*(Table13[[#This Row],[activating_chance]]/100),0)</f>
        <v>40</v>
      </c>
      <c r="CW348" s="73" t="s">
        <v>343</v>
      </c>
      <c r="CY348" t="s">
        <v>227</v>
      </c>
      <c r="CZ348">
        <v>1</v>
      </c>
      <c r="DA348" s="76">
        <v>150</v>
      </c>
      <c r="DB348" s="76">
        <v>30</v>
      </c>
      <c r="DC348">
        <f ca="1">INDIRECT(ADDRESS(11+(MATCH(RIGHT(Table14[[#This Row],[spawner_sku]],LEN(Table14[[#This Row],[spawner_sku]])-FIND("/",Table14[[#This Row],[spawner_sku]])),Table1[Entity Prefab],0)),10,1,1,"Entities"))</f>
        <v>55</v>
      </c>
      <c r="DD348">
        <f ca="1">ROUND((Table14[[#This Row],[XP]]*Table14[[#This Row],[entity_spawned (AVG)]])*(Table14[[#This Row],[activating_chance]]/100),0)</f>
        <v>17</v>
      </c>
      <c r="DE348" s="73" t="s">
        <v>344</v>
      </c>
    </row>
    <row r="349" spans="2:117" x14ac:dyDescent="0.25">
      <c r="B349" s="74" t="s">
        <v>243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6">
        <v>1</v>
      </c>
      <c r="J349" s="76">
        <v>1</v>
      </c>
      <c r="K349" s="73" t="b">
        <v>0</v>
      </c>
      <c r="AI349" t="s">
        <v>492</v>
      </c>
      <c r="AJ349">
        <v>1</v>
      </c>
      <c r="AK349">
        <v>140</v>
      </c>
      <c r="AL349">
        <v>100</v>
      </c>
      <c r="AM349" s="76">
        <f ca="1">INDIRECT(ADDRESS(11+(MATCH(RIGHT(Table2[[#This Row],[spawner_sku]],LEN(Table2[[#This Row],[spawner_sku]])-FIND("/",Table2[[#This Row],[spawner_sku]])),Table1[Entity Prefab],0)),10,1,1,"Entities"))</f>
        <v>25</v>
      </c>
      <c r="AN349" s="76">
        <f ca="1">ROUND((Table2[[#This Row],[XP]]*Table2[[#This Row],[entity_spawned (AVG)]])*(Table2[[#This Row],[activating_chance]]/100),0)</f>
        <v>25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642</v>
      </c>
      <c r="BQ349">
        <v>1</v>
      </c>
      <c r="BR349">
        <v>80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6">
        <f ca="1">ROUND((Table61011[[#This Row],[XP]]*Table61011[[#This Row],[entity_spawned (AVG)]])*(Table61011[[#This Row],[activating_chance]]/100),0)</f>
        <v>25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237</v>
      </c>
      <c r="CB349">
        <v>1</v>
      </c>
      <c r="CC349" s="76">
        <v>120</v>
      </c>
      <c r="CD349">
        <v>100</v>
      </c>
      <c r="CE349">
        <f ca="1">INDIRECT(ADDRESS(11+(MATCH(RIGHT(Table11[[#This Row],[spawner_sku]],LEN(Table11[[#This Row],[spawner_sku]])-FIND("/",Table11[[#This Row],[spawner_sku]])),Table1[Entity Prefab],0)),10,1,1,"Entities"))</f>
        <v>70</v>
      </c>
      <c r="CF349">
        <f ca="1">ROUND((Table11[[#This Row],[XP]]*Table11[[#This Row],[entity_spawned (AVG)]])*(Table11[[#This Row],[activating_chance]]/100),0)</f>
        <v>70</v>
      </c>
      <c r="CG349" s="73" t="s">
        <v>343</v>
      </c>
      <c r="CQ349" t="s">
        <v>385</v>
      </c>
      <c r="CR349">
        <v>3</v>
      </c>
      <c r="CS349" s="76">
        <v>100</v>
      </c>
      <c r="CT349" s="76">
        <v>70</v>
      </c>
      <c r="CU349">
        <f ca="1">INDIRECT(ADDRESS(11+(MATCH(RIGHT(Table13[[#This Row],[spawner_sku]],LEN(Table13[[#This Row],[spawner_sku]])-FIND("/",Table13[[#This Row],[spawner_sku]])),Table1[Entity Prefab],0)),10,1,1,"Entities"))</f>
        <v>25</v>
      </c>
      <c r="CV349">
        <f ca="1">ROUND((Table13[[#This Row],[XP]]*Table13[[#This Row],[entity_spawned (AVG)]])*(Table13[[#This Row],[activating_chance]]/100),0)</f>
        <v>53</v>
      </c>
      <c r="CW349" s="73" t="s">
        <v>343</v>
      </c>
      <c r="CY349" t="s">
        <v>228</v>
      </c>
      <c r="CZ349">
        <v>3</v>
      </c>
      <c r="DA349" s="76">
        <v>150</v>
      </c>
      <c r="DB349" s="76">
        <v>30</v>
      </c>
      <c r="DC349">
        <f ca="1">INDIRECT(ADDRESS(11+(MATCH(RIGHT(Table14[[#This Row],[spawner_sku]],LEN(Table14[[#This Row],[spawner_sku]])-FIND("/",Table14[[#This Row],[spawner_sku]])),Table1[Entity Prefab],0)),10,1,1,"Entities"))</f>
        <v>25</v>
      </c>
      <c r="DD349">
        <f ca="1">ROUND((Table14[[#This Row],[XP]]*Table14[[#This Row],[entity_spawned (AVG)]])*(Table14[[#This Row],[activating_chance]]/100),0)</f>
        <v>23</v>
      </c>
      <c r="DE349" s="73" t="s">
        <v>343</v>
      </c>
    </row>
    <row r="350" spans="2:117" x14ac:dyDescent="0.25">
      <c r="B350" s="74" t="s">
        <v>243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6">
        <v>1</v>
      </c>
      <c r="J350" s="76">
        <v>1</v>
      </c>
      <c r="K350" s="73" t="b">
        <v>0</v>
      </c>
      <c r="AI350" t="s">
        <v>492</v>
      </c>
      <c r="AJ350">
        <v>1</v>
      </c>
      <c r="AK350">
        <v>160</v>
      </c>
      <c r="AL350">
        <v>100</v>
      </c>
      <c r="AM350" s="76">
        <f ca="1">INDIRECT(ADDRESS(11+(MATCH(RIGHT(Table2[[#This Row],[spawner_sku]],LEN(Table2[[#This Row],[spawner_sku]])-FIND("/",Table2[[#This Row],[spawner_sku]])),Table1[Entity Prefab],0)),10,1,1,"Entities"))</f>
        <v>25</v>
      </c>
      <c r="AN350" s="76">
        <f ca="1">ROUND((Table2[[#This Row],[XP]]*Table2[[#This Row],[entity_spawned (AVG)]])*(Table2[[#This Row],[activating_chance]]/100),0)</f>
        <v>25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446</v>
      </c>
      <c r="BQ350">
        <v>1</v>
      </c>
      <c r="BR350">
        <v>220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0" s="76">
        <f ca="1">ROUND((Table61011[[#This Row],[XP]]*Table61011[[#This Row],[entity_spawned (AVG)]])*(Table61011[[#This Row],[activating_chance]]/100),0)</f>
        <v>25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3">
        <v>1</v>
      </c>
      <c r="BX350" s="73">
        <v>1</v>
      </c>
      <c r="BY350" s="73" t="b">
        <v>0</v>
      </c>
      <c r="CA350" t="s">
        <v>237</v>
      </c>
      <c r="CB350">
        <v>1</v>
      </c>
      <c r="CC350" s="76">
        <v>120</v>
      </c>
      <c r="CD350">
        <v>100</v>
      </c>
      <c r="CE350">
        <f ca="1">INDIRECT(ADDRESS(11+(MATCH(RIGHT(Table11[[#This Row],[spawner_sku]],LEN(Table11[[#This Row],[spawner_sku]])-FIND("/",Table11[[#This Row],[spawner_sku]])),Table1[Entity Prefab],0)),10,1,1,"Entities"))</f>
        <v>70</v>
      </c>
      <c r="CF350">
        <f ca="1">ROUND((Table11[[#This Row],[XP]]*Table11[[#This Row],[entity_spawned (AVG)]])*(Table11[[#This Row],[activating_chance]]/100),0)</f>
        <v>70</v>
      </c>
      <c r="CG350" s="73" t="s">
        <v>343</v>
      </c>
      <c r="CQ350" t="s">
        <v>385</v>
      </c>
      <c r="CR350">
        <v>2</v>
      </c>
      <c r="CS350" s="76">
        <v>100</v>
      </c>
      <c r="CT350" s="76">
        <v>80</v>
      </c>
      <c r="CU350">
        <f ca="1">INDIRECT(ADDRESS(11+(MATCH(RIGHT(Table13[[#This Row],[spawner_sku]],LEN(Table13[[#This Row],[spawner_sku]])-FIND("/",Table13[[#This Row],[spawner_sku]])),Table1[Entity Prefab],0)),10,1,1,"Entities"))</f>
        <v>25</v>
      </c>
      <c r="CV350">
        <f ca="1">ROUND((Table13[[#This Row],[XP]]*Table13[[#This Row],[entity_spawned (AVG)]])*(Table13[[#This Row],[activating_chance]]/100),0)</f>
        <v>40</v>
      </c>
      <c r="CW350" s="73" t="s">
        <v>343</v>
      </c>
      <c r="CY350" t="s">
        <v>228</v>
      </c>
      <c r="CZ350">
        <v>5</v>
      </c>
      <c r="DA350" s="76">
        <v>150</v>
      </c>
      <c r="DB350" s="76">
        <v>100</v>
      </c>
      <c r="DC350">
        <f ca="1">INDIRECT(ADDRESS(11+(MATCH(RIGHT(Table14[[#This Row],[spawner_sku]],LEN(Table14[[#This Row],[spawner_sku]])-FIND("/",Table14[[#This Row],[spawner_sku]])),Table1[Entity Prefab],0)),10,1,1,"Entities"))</f>
        <v>25</v>
      </c>
      <c r="DD350">
        <f ca="1">ROUND((Table14[[#This Row],[XP]]*Table14[[#This Row],[entity_spawned (AVG)]])*(Table14[[#This Row],[activating_chance]]/100),0)</f>
        <v>125</v>
      </c>
      <c r="DE350" s="73" t="s">
        <v>343</v>
      </c>
    </row>
    <row r="351" spans="2:117" x14ac:dyDescent="0.25">
      <c r="B351" s="74" t="s">
        <v>243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6">
        <v>1</v>
      </c>
      <c r="J351" s="76">
        <v>1</v>
      </c>
      <c r="K351" s="73" t="b">
        <v>0</v>
      </c>
      <c r="AI351" t="s">
        <v>492</v>
      </c>
      <c r="AJ351">
        <v>1</v>
      </c>
      <c r="AK351">
        <v>160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237</v>
      </c>
      <c r="BQ351">
        <v>1</v>
      </c>
      <c r="BR351">
        <v>220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351" s="76">
        <f ca="1">ROUND((Table61011[[#This Row],[XP]]*Table61011[[#This Row],[entity_spawned (AVG)]])*(Table61011[[#This Row],[activating_chance]]/100),0)</f>
        <v>70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3">
        <v>1</v>
      </c>
      <c r="BX351" s="73">
        <v>1</v>
      </c>
      <c r="BY351" s="73" t="b">
        <v>0</v>
      </c>
      <c r="CA351" t="s">
        <v>237</v>
      </c>
      <c r="CB351">
        <v>1</v>
      </c>
      <c r="CC351" s="76">
        <v>120</v>
      </c>
      <c r="CD351">
        <v>100</v>
      </c>
      <c r="CE351">
        <f ca="1">INDIRECT(ADDRESS(11+(MATCH(RIGHT(Table11[[#This Row],[spawner_sku]],LEN(Table11[[#This Row],[spawner_sku]])-FIND("/",Table11[[#This Row],[spawner_sku]])),Table1[Entity Prefab],0)),10,1,1,"Entities"))</f>
        <v>70</v>
      </c>
      <c r="CF351">
        <f ca="1">ROUND((Table11[[#This Row],[XP]]*Table11[[#This Row],[entity_spawned (AVG)]])*(Table11[[#This Row],[activating_chance]]/100),0)</f>
        <v>70</v>
      </c>
      <c r="CG351" s="73" t="s">
        <v>343</v>
      </c>
      <c r="CQ351" t="s">
        <v>385</v>
      </c>
      <c r="CR351">
        <v>1</v>
      </c>
      <c r="CS351" s="76">
        <v>100</v>
      </c>
      <c r="CT351" s="76">
        <v>20</v>
      </c>
      <c r="CU351">
        <f ca="1">INDIRECT(ADDRESS(11+(MATCH(RIGHT(Table13[[#This Row],[spawner_sku]],LEN(Table13[[#This Row],[spawner_sku]])-FIND("/",Table13[[#This Row],[spawner_sku]])),Table1[Entity Prefab],0)),10,1,1,"Entities"))</f>
        <v>25</v>
      </c>
      <c r="CV351">
        <f ca="1">ROUND((Table13[[#This Row],[XP]]*Table13[[#This Row],[entity_spawned (AVG)]])*(Table13[[#This Row],[activating_chance]]/100),0)</f>
        <v>5</v>
      </c>
      <c r="CW351" s="73" t="s">
        <v>343</v>
      </c>
      <c r="CY351" t="s">
        <v>228</v>
      </c>
      <c r="CZ351">
        <v>7</v>
      </c>
      <c r="DA351" s="76">
        <v>150</v>
      </c>
      <c r="DB351" s="76">
        <v>100</v>
      </c>
      <c r="DC351">
        <f ca="1">INDIRECT(ADDRESS(11+(MATCH(RIGHT(Table14[[#This Row],[spawner_sku]],LEN(Table14[[#This Row],[spawner_sku]])-FIND("/",Table14[[#This Row],[spawner_sku]])),Table1[Entity Prefab],0)),10,1,1,"Entities"))</f>
        <v>25</v>
      </c>
      <c r="DD351">
        <f ca="1">ROUND((Table14[[#This Row],[XP]]*Table14[[#This Row],[entity_spawned (AVG)]])*(Table14[[#This Row],[activating_chance]]/100),0)</f>
        <v>175</v>
      </c>
      <c r="DE351" s="73" t="s">
        <v>343</v>
      </c>
    </row>
    <row r="352" spans="2:117" x14ac:dyDescent="0.25">
      <c r="B352" s="74" t="s">
        <v>243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6">
        <v>1</v>
      </c>
      <c r="J352" s="76">
        <v>1</v>
      </c>
      <c r="K352" s="73" t="b">
        <v>0</v>
      </c>
      <c r="AI352" t="s">
        <v>492</v>
      </c>
      <c r="AJ352">
        <v>1</v>
      </c>
      <c r="AK352">
        <v>140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237</v>
      </c>
      <c r="BQ352">
        <v>1</v>
      </c>
      <c r="BR352">
        <v>200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352" s="76">
        <f ca="1">ROUND((Table61011[[#This Row],[XP]]*Table61011[[#This Row],[entity_spawned (AVG)]])*(Table61011[[#This Row],[activating_chance]]/100),0)</f>
        <v>70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3">
        <v>1</v>
      </c>
      <c r="BX352" s="73">
        <v>1</v>
      </c>
      <c r="BY352" s="73" t="b">
        <v>0</v>
      </c>
      <c r="CA352" t="s">
        <v>631</v>
      </c>
      <c r="CB352">
        <v>1</v>
      </c>
      <c r="CC352" s="76">
        <v>120</v>
      </c>
      <c r="CD352">
        <v>100</v>
      </c>
      <c r="CE352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50</v>
      </c>
      <c r="CG352" s="73" t="s">
        <v>343</v>
      </c>
      <c r="CQ352" t="s">
        <v>385</v>
      </c>
      <c r="CR352">
        <v>3</v>
      </c>
      <c r="CS352" s="76">
        <v>100</v>
      </c>
      <c r="CT352" s="76">
        <v>70</v>
      </c>
      <c r="CU352">
        <f ca="1">INDIRECT(ADDRESS(11+(MATCH(RIGHT(Table13[[#This Row],[spawner_sku]],LEN(Table13[[#This Row],[spawner_sku]])-FIND("/",Table13[[#This Row],[spawner_sku]])),Table1[Entity Prefab],0)),10,1,1,"Entities"))</f>
        <v>25</v>
      </c>
      <c r="CV352">
        <f ca="1">ROUND((Table13[[#This Row],[XP]]*Table13[[#This Row],[entity_spawned (AVG)]])*(Table13[[#This Row],[activating_chance]]/100),0)</f>
        <v>53</v>
      </c>
      <c r="CW352" s="73" t="s">
        <v>343</v>
      </c>
      <c r="CY352" t="s">
        <v>228</v>
      </c>
      <c r="CZ352">
        <v>10</v>
      </c>
      <c r="DA352" s="76">
        <v>150</v>
      </c>
      <c r="DB352" s="76">
        <v>100</v>
      </c>
      <c r="DC352">
        <f ca="1">INDIRECT(ADDRESS(11+(MATCH(RIGHT(Table14[[#This Row],[spawner_sku]],LEN(Table14[[#This Row],[spawner_sku]])-FIND("/",Table14[[#This Row],[spawner_sku]])),Table1[Entity Prefab],0)),10,1,1,"Entities"))</f>
        <v>25</v>
      </c>
      <c r="DD352">
        <f ca="1">ROUND((Table14[[#This Row],[XP]]*Table14[[#This Row],[entity_spawned (AVG)]])*(Table14[[#This Row],[activating_chance]]/100),0)</f>
        <v>250</v>
      </c>
      <c r="DE352" s="73" t="s">
        <v>343</v>
      </c>
    </row>
    <row r="353" spans="2:109" x14ac:dyDescent="0.25">
      <c r="B353" s="74" t="s">
        <v>243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6">
        <v>1</v>
      </c>
      <c r="J353" s="76">
        <v>1</v>
      </c>
      <c r="K353" s="73" t="b">
        <v>0</v>
      </c>
      <c r="AI353" t="s">
        <v>492</v>
      </c>
      <c r="AJ353">
        <v>1</v>
      </c>
      <c r="AK353">
        <v>140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233</v>
      </c>
      <c r="BQ353">
        <v>1</v>
      </c>
      <c r="BR353">
        <v>250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353" s="76">
        <f ca="1">ROUND((Table61011[[#This Row],[XP]]*Table61011[[#This Row],[entity_spawned (AVG)]])*(Table61011[[#This Row],[activating_chance]]/100),0)</f>
        <v>95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3">
        <v>1</v>
      </c>
      <c r="BX353" s="73">
        <v>1</v>
      </c>
      <c r="BY353" s="73" t="b">
        <v>0</v>
      </c>
      <c r="CA353" t="s">
        <v>631</v>
      </c>
      <c r="CB353">
        <v>2</v>
      </c>
      <c r="CC353" s="76">
        <v>120</v>
      </c>
      <c r="CD353">
        <v>20</v>
      </c>
      <c r="CE353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20</v>
      </c>
      <c r="CG353" s="73" t="s">
        <v>343</v>
      </c>
      <c r="CQ353" t="s">
        <v>385</v>
      </c>
      <c r="CR353">
        <v>2</v>
      </c>
      <c r="CS353" s="76">
        <v>100</v>
      </c>
      <c r="CT353" s="76">
        <v>100</v>
      </c>
      <c r="CU353">
        <f ca="1">INDIRECT(ADDRESS(11+(MATCH(RIGHT(Table13[[#This Row],[spawner_sku]],LEN(Table13[[#This Row],[spawner_sku]])-FIND("/",Table13[[#This Row],[spawner_sku]])),Table1[Entity Prefab],0)),10,1,1,"Entities"))</f>
        <v>25</v>
      </c>
      <c r="CV353">
        <f ca="1">ROUND((Table13[[#This Row],[XP]]*Table13[[#This Row],[entity_spawned (AVG)]])*(Table13[[#This Row],[activating_chance]]/100),0)</f>
        <v>50</v>
      </c>
      <c r="CW353" s="73" t="s">
        <v>343</v>
      </c>
      <c r="CY353" t="s">
        <v>228</v>
      </c>
      <c r="CZ353">
        <v>6</v>
      </c>
      <c r="DA353" s="76">
        <v>150</v>
      </c>
      <c r="DB353" s="76">
        <v>100</v>
      </c>
      <c r="DC353">
        <f ca="1">INDIRECT(ADDRESS(11+(MATCH(RIGHT(Table14[[#This Row],[spawner_sku]],LEN(Table14[[#This Row],[spawner_sku]])-FIND("/",Table14[[#This Row],[spawner_sku]])),Table1[Entity Prefab],0)),10,1,1,"Entities"))</f>
        <v>25</v>
      </c>
      <c r="DD353">
        <f ca="1">ROUND((Table14[[#This Row],[XP]]*Table14[[#This Row],[entity_spawned (AVG)]])*(Table14[[#This Row],[activating_chance]]/100),0)</f>
        <v>150</v>
      </c>
      <c r="DE353" s="73" t="s">
        <v>343</v>
      </c>
    </row>
    <row r="354" spans="2:109" x14ac:dyDescent="0.25">
      <c r="B354" s="74" t="s">
        <v>243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6">
        <v>1</v>
      </c>
      <c r="J354" s="76">
        <v>1</v>
      </c>
      <c r="K354" s="73" t="b">
        <v>0</v>
      </c>
      <c r="AI354" t="s">
        <v>248</v>
      </c>
      <c r="AJ354">
        <v>1</v>
      </c>
      <c r="AK354">
        <v>420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83</v>
      </c>
      <c r="AN354" s="76">
        <f ca="1">ROUND((Table2[[#This Row],[XP]]*Table2[[#This Row],[entity_spawned (AVG)]])*(Table2[[#This Row],[activating_chance]]/100),0)</f>
        <v>83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3">
        <v>1</v>
      </c>
      <c r="AQ354" s="73">
        <v>1</v>
      </c>
      <c r="AR354" s="73" t="b">
        <v>0</v>
      </c>
      <c r="BP354" t="s">
        <v>456</v>
      </c>
      <c r="BQ354">
        <v>1</v>
      </c>
      <c r="BR354">
        <v>220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54" s="76">
        <f ca="1">ROUND((Table61011[[#This Row],[XP]]*Table61011[[#This Row],[entity_spawned (AVG)]])*(Table61011[[#This Row],[activating_chance]]/100),0)</f>
        <v>75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4" s="73">
        <v>1</v>
      </c>
      <c r="BX354" s="73">
        <v>1</v>
      </c>
      <c r="BY354" s="73" t="b">
        <v>0</v>
      </c>
      <c r="CA354" t="s">
        <v>631</v>
      </c>
      <c r="CB354">
        <v>1</v>
      </c>
      <c r="CC354" s="76">
        <v>120</v>
      </c>
      <c r="CD354">
        <v>100</v>
      </c>
      <c r="CE354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50</v>
      </c>
      <c r="CG354" s="73" t="s">
        <v>343</v>
      </c>
      <c r="CQ354" t="s">
        <v>535</v>
      </c>
      <c r="CR354">
        <v>6</v>
      </c>
      <c r="CS354" s="76">
        <v>100</v>
      </c>
      <c r="CT354" s="76">
        <v>100</v>
      </c>
      <c r="CU354">
        <f ca="1">INDIRECT(ADDRESS(11+(MATCH(RIGHT(Table13[[#This Row],[spawner_sku]],LEN(Table13[[#This Row],[spawner_sku]])-FIND("/",Table13[[#This Row],[spawner_sku]])),Table1[Entity Prefab],0)),10,1,1,"Entities"))</f>
        <v>25</v>
      </c>
      <c r="CV354">
        <f ca="1">ROUND((Table13[[#This Row],[XP]]*Table13[[#This Row],[entity_spawned (AVG)]])*(Table13[[#This Row],[activating_chance]]/100),0)</f>
        <v>150</v>
      </c>
      <c r="CW354" s="73" t="s">
        <v>343</v>
      </c>
      <c r="CY354" t="s">
        <v>228</v>
      </c>
      <c r="CZ354">
        <v>3</v>
      </c>
      <c r="DA354" s="76">
        <v>150</v>
      </c>
      <c r="DB354" s="76">
        <v>30</v>
      </c>
      <c r="DC354">
        <f ca="1">INDIRECT(ADDRESS(11+(MATCH(RIGHT(Table14[[#This Row],[spawner_sku]],LEN(Table14[[#This Row],[spawner_sku]])-FIND("/",Table14[[#This Row],[spawner_sku]])),Table1[Entity Prefab],0)),10,1,1,"Entities"))</f>
        <v>25</v>
      </c>
      <c r="DD354">
        <f ca="1">ROUND((Table14[[#This Row],[XP]]*Table14[[#This Row],[entity_spawned (AVG)]])*(Table14[[#This Row],[activating_chance]]/100),0)</f>
        <v>23</v>
      </c>
      <c r="DE354" s="73" t="s">
        <v>343</v>
      </c>
    </row>
    <row r="355" spans="2:109" x14ac:dyDescent="0.25">
      <c r="B355" s="74" t="s">
        <v>243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6">
        <v>1</v>
      </c>
      <c r="J355" s="76">
        <v>1</v>
      </c>
      <c r="K355" s="73" t="b">
        <v>0</v>
      </c>
      <c r="AI355" t="s">
        <v>255</v>
      </c>
      <c r="AJ355">
        <v>1</v>
      </c>
      <c r="AK355">
        <v>190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70</v>
      </c>
      <c r="AN355" s="76">
        <f ca="1">ROUND((Table2[[#This Row],[XP]]*Table2[[#This Row],[entity_spawned (AVG)]])*(Table2[[#This Row],[activating_chance]]/100),0)</f>
        <v>70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3">
        <v>1</v>
      </c>
      <c r="AQ355" s="73">
        <v>1</v>
      </c>
      <c r="AR355" s="73" t="b">
        <v>0</v>
      </c>
      <c r="BP355" t="s">
        <v>237</v>
      </c>
      <c r="BQ355">
        <v>1</v>
      </c>
      <c r="BR355">
        <v>200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355" s="76">
        <f ca="1">ROUND((Table61011[[#This Row],[XP]]*Table61011[[#This Row],[entity_spawned (AVG)]])*(Table61011[[#This Row],[activating_chance]]/100),0)</f>
        <v>70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631</v>
      </c>
      <c r="CB355">
        <v>1</v>
      </c>
      <c r="CC355" s="76">
        <v>120</v>
      </c>
      <c r="CD355">
        <v>100</v>
      </c>
      <c r="CE355">
        <f ca="1">INDIRECT(ADDRESS(11+(MATCH(RIGHT(Table11[[#This Row],[spawner_sku]],LEN(Table11[[#This Row],[spawner_sku]])-FIND("/",Table11[[#This Row],[spawner_sku]])),Table1[Entity Prefab],0)),10,1,1,"Entities"))</f>
        <v>50</v>
      </c>
      <c r="CF355">
        <f ca="1">ROUND((Table11[[#This Row],[XP]]*Table11[[#This Row],[entity_spawned (AVG)]])*(Table11[[#This Row],[activating_chance]]/100),0)</f>
        <v>50</v>
      </c>
      <c r="CG355" s="73" t="s">
        <v>343</v>
      </c>
      <c r="CQ355" t="s">
        <v>535</v>
      </c>
      <c r="CR355">
        <v>6</v>
      </c>
      <c r="CS355" s="76">
        <v>100</v>
      </c>
      <c r="CT355" s="76">
        <v>100</v>
      </c>
      <c r="CU355">
        <f ca="1">INDIRECT(ADDRESS(11+(MATCH(RIGHT(Table13[[#This Row],[spawner_sku]],LEN(Table13[[#This Row],[spawner_sku]])-FIND("/",Table13[[#This Row],[spawner_sku]])),Table1[Entity Prefab],0)),10,1,1,"Entities"))</f>
        <v>25</v>
      </c>
      <c r="CV355">
        <f ca="1">ROUND((Table13[[#This Row],[XP]]*Table13[[#This Row],[entity_spawned (AVG)]])*(Table13[[#This Row],[activating_chance]]/100),0)</f>
        <v>150</v>
      </c>
      <c r="CW355" s="73" t="s">
        <v>343</v>
      </c>
      <c r="CY355" t="s">
        <v>228</v>
      </c>
      <c r="CZ355">
        <v>6</v>
      </c>
      <c r="DA355" s="76">
        <v>150</v>
      </c>
      <c r="DB355" s="76">
        <v>100</v>
      </c>
      <c r="DC355">
        <f ca="1">INDIRECT(ADDRESS(11+(MATCH(RIGHT(Table14[[#This Row],[spawner_sku]],LEN(Table14[[#This Row],[spawner_sku]])-FIND("/",Table14[[#This Row],[spawner_sku]])),Table1[Entity Prefab],0)),10,1,1,"Entities"))</f>
        <v>25</v>
      </c>
      <c r="DD355">
        <f ca="1">ROUND((Table14[[#This Row],[XP]]*Table14[[#This Row],[entity_spawned (AVG)]])*(Table14[[#This Row],[activating_chance]]/100),0)</f>
        <v>150</v>
      </c>
      <c r="DE355" s="73" t="s">
        <v>343</v>
      </c>
    </row>
    <row r="356" spans="2:109" x14ac:dyDescent="0.25">
      <c r="B356" s="74" t="s">
        <v>243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6">
        <v>1</v>
      </c>
      <c r="J356" s="76">
        <v>1</v>
      </c>
      <c r="K356" s="73" t="b">
        <v>0</v>
      </c>
      <c r="AI356" t="s">
        <v>255</v>
      </c>
      <c r="AJ356">
        <v>1</v>
      </c>
      <c r="AK356">
        <v>120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70</v>
      </c>
      <c r="AN356" s="76">
        <f ca="1">ROUND((Table2[[#This Row],[XP]]*Table2[[#This Row],[entity_spawned (AVG)]])*(Table2[[#This Row],[activating_chance]]/100),0)</f>
        <v>70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474</v>
      </c>
      <c r="BQ356">
        <v>1</v>
      </c>
      <c r="BR356">
        <v>300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356" s="76">
        <f ca="1">ROUND((Table61011[[#This Row],[XP]]*Table61011[[#This Row],[entity_spawned (AVG)]])*(Table61011[[#This Row],[activating_chance]]/100),0)</f>
        <v>195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631</v>
      </c>
      <c r="CB356">
        <v>1</v>
      </c>
      <c r="CC356" s="76">
        <v>120</v>
      </c>
      <c r="CD356">
        <v>100</v>
      </c>
      <c r="CE356">
        <f ca="1">INDIRECT(ADDRESS(11+(MATCH(RIGHT(Table11[[#This Row],[spawner_sku]],LEN(Table11[[#This Row],[spawner_sku]])-FIND("/",Table11[[#This Row],[spawner_sku]])),Table1[Entity Prefab],0)),10,1,1,"Entities"))</f>
        <v>50</v>
      </c>
      <c r="CF356">
        <f ca="1">ROUND((Table11[[#This Row],[XP]]*Table11[[#This Row],[entity_spawned (AVG)]])*(Table11[[#This Row],[activating_chance]]/100),0)</f>
        <v>50</v>
      </c>
      <c r="CG356" s="73" t="s">
        <v>343</v>
      </c>
      <c r="CQ356" t="s">
        <v>536</v>
      </c>
      <c r="CR356">
        <v>4</v>
      </c>
      <c r="CS356" s="76">
        <v>100</v>
      </c>
      <c r="CT356" s="76">
        <v>100</v>
      </c>
      <c r="CU356">
        <f ca="1">INDIRECT(ADDRESS(11+(MATCH(RIGHT(Table13[[#This Row],[spawner_sku]],LEN(Table13[[#This Row],[spawner_sku]])-FIND("/",Table13[[#This Row],[spawner_sku]])),Table1[Entity Prefab],0)),10,1,1,"Entities"))</f>
        <v>25</v>
      </c>
      <c r="CV356">
        <f ca="1">ROUND((Table13[[#This Row],[XP]]*Table13[[#This Row],[entity_spawned (AVG)]])*(Table13[[#This Row],[activating_chance]]/100),0)</f>
        <v>100</v>
      </c>
      <c r="CW356" s="73" t="s">
        <v>343</v>
      </c>
      <c r="CY356" t="s">
        <v>228</v>
      </c>
      <c r="CZ356">
        <v>6</v>
      </c>
      <c r="DA356" s="76">
        <v>150</v>
      </c>
      <c r="DB356" s="76">
        <v>100</v>
      </c>
      <c r="DC356">
        <f ca="1">INDIRECT(ADDRESS(11+(MATCH(RIGHT(Table14[[#This Row],[spawner_sku]],LEN(Table14[[#This Row],[spawner_sku]])-FIND("/",Table14[[#This Row],[spawner_sku]])),Table1[Entity Prefab],0)),10,1,1,"Entities"))</f>
        <v>25</v>
      </c>
      <c r="DD356">
        <f ca="1">ROUND((Table14[[#This Row],[XP]]*Table14[[#This Row],[entity_spawned (AVG)]])*(Table14[[#This Row],[activating_chance]]/100),0)</f>
        <v>150</v>
      </c>
      <c r="DE356" s="73" t="s">
        <v>343</v>
      </c>
    </row>
    <row r="357" spans="2:109" x14ac:dyDescent="0.25">
      <c r="B357" s="74" t="s">
        <v>243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6">
        <v>1</v>
      </c>
      <c r="J357" s="76">
        <v>1</v>
      </c>
      <c r="K357" s="73" t="b">
        <v>0</v>
      </c>
      <c r="AI357" t="s">
        <v>255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229</v>
      </c>
      <c r="BQ357">
        <v>6</v>
      </c>
      <c r="BR357">
        <v>220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7" s="76">
        <f ca="1">ROUND((Table61011[[#This Row],[XP]]*Table61011[[#This Row],[entity_spawned (AVG)]])*(Table61011[[#This Row],[activating_chance]]/100),0)</f>
        <v>150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7" s="73">
        <v>5</v>
      </c>
      <c r="BX357" s="73">
        <v>8</v>
      </c>
      <c r="BY357" s="73" t="b">
        <v>1</v>
      </c>
      <c r="CA357" t="s">
        <v>631</v>
      </c>
      <c r="CB357">
        <v>1</v>
      </c>
      <c r="CC357" s="76">
        <v>120</v>
      </c>
      <c r="CD357">
        <v>100</v>
      </c>
      <c r="CE357">
        <f ca="1">INDIRECT(ADDRESS(11+(MATCH(RIGHT(Table11[[#This Row],[spawner_sku]],LEN(Table11[[#This Row],[spawner_sku]])-FIND("/",Table11[[#This Row],[spawner_sku]])),Table1[Entity Prefab],0)),10,1,1,"Entities"))</f>
        <v>50</v>
      </c>
      <c r="CF357">
        <f ca="1">ROUND((Table11[[#This Row],[XP]]*Table11[[#This Row],[entity_spawned (AVG)]])*(Table11[[#This Row],[activating_chance]]/100),0)</f>
        <v>50</v>
      </c>
      <c r="CG357" s="73" t="s">
        <v>343</v>
      </c>
      <c r="CY357" t="s">
        <v>228</v>
      </c>
      <c r="CZ357">
        <v>7</v>
      </c>
      <c r="DA357" s="76">
        <v>150</v>
      </c>
      <c r="DB357" s="76">
        <v>100</v>
      </c>
      <c r="DC357">
        <f ca="1">INDIRECT(ADDRESS(11+(MATCH(RIGHT(Table14[[#This Row],[spawner_sku]],LEN(Table14[[#This Row],[spawner_sku]])-FIND("/",Table14[[#This Row],[spawner_sku]])),Table1[Entity Prefab],0)),10,1,1,"Entities"))</f>
        <v>25</v>
      </c>
      <c r="DD357">
        <f ca="1">ROUND((Table14[[#This Row],[XP]]*Table14[[#This Row],[entity_spawned (AVG)]])*(Table14[[#This Row],[activating_chance]]/100),0)</f>
        <v>175</v>
      </c>
      <c r="DE357" s="73" t="s">
        <v>343</v>
      </c>
    </row>
    <row r="358" spans="2:109" x14ac:dyDescent="0.25">
      <c r="B358" s="74" t="s">
        <v>243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6">
        <v>1</v>
      </c>
      <c r="J358" s="76">
        <v>1</v>
      </c>
      <c r="K358" s="73" t="b">
        <v>0</v>
      </c>
      <c r="AI358" t="s">
        <v>255</v>
      </c>
      <c r="AJ358">
        <v>1</v>
      </c>
      <c r="AK358">
        <v>190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403</v>
      </c>
      <c r="BQ358">
        <v>1</v>
      </c>
      <c r="BR358">
        <v>340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358" s="76">
        <f ca="1">ROUND((Table61011[[#This Row],[XP]]*Table61011[[#This Row],[entity_spawned (AVG)]])*(Table61011[[#This Row],[activating_chance]]/100),0)</f>
        <v>263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631</v>
      </c>
      <c r="CB358">
        <v>2</v>
      </c>
      <c r="CC358" s="76">
        <v>120</v>
      </c>
      <c r="CD358">
        <v>60</v>
      </c>
      <c r="CE358">
        <f ca="1">INDIRECT(ADDRESS(11+(MATCH(RIGHT(Table11[[#This Row],[spawner_sku]],LEN(Table11[[#This Row],[spawner_sku]])-FIND("/",Table11[[#This Row],[spawner_sku]])),Table1[Entity Prefab],0)),10,1,1,"Entities"))</f>
        <v>50</v>
      </c>
      <c r="CF358">
        <f ca="1">ROUND((Table11[[#This Row],[XP]]*Table11[[#This Row],[entity_spawned (AVG)]])*(Table11[[#This Row],[activating_chance]]/100),0)</f>
        <v>60</v>
      </c>
      <c r="CG358" s="73" t="s">
        <v>343</v>
      </c>
      <c r="CY358" t="s">
        <v>228</v>
      </c>
      <c r="CZ358">
        <v>3</v>
      </c>
      <c r="DA358" s="76">
        <v>150</v>
      </c>
      <c r="DB358" s="76">
        <v>10</v>
      </c>
      <c r="DC358">
        <f ca="1">INDIRECT(ADDRESS(11+(MATCH(RIGHT(Table14[[#This Row],[spawner_sku]],LEN(Table14[[#This Row],[spawner_sku]])-FIND("/",Table14[[#This Row],[spawner_sku]])),Table1[Entity Prefab],0)),10,1,1,"Entities"))</f>
        <v>25</v>
      </c>
      <c r="DD358">
        <f ca="1">ROUND((Table14[[#This Row],[XP]]*Table14[[#This Row],[entity_spawned (AVG)]])*(Table14[[#This Row],[activating_chance]]/100),0)</f>
        <v>8</v>
      </c>
      <c r="DE358" s="73" t="s">
        <v>343</v>
      </c>
    </row>
    <row r="359" spans="2:109" x14ac:dyDescent="0.25">
      <c r="B359" s="74" t="s">
        <v>243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6">
        <v>1</v>
      </c>
      <c r="J359" s="76">
        <v>1</v>
      </c>
      <c r="K359" s="73" t="b">
        <v>0</v>
      </c>
      <c r="AI359" t="s">
        <v>255</v>
      </c>
      <c r="AJ359">
        <v>1</v>
      </c>
      <c r="AK359">
        <v>190</v>
      </c>
      <c r="AL359">
        <v>40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28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246</v>
      </c>
      <c r="BQ359">
        <v>2</v>
      </c>
      <c r="BR359">
        <v>130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9" s="76">
        <f ca="1">ROUND((Table61011[[#This Row],[XP]]*Table61011[[#This Row],[entity_spawned (AVG)]])*(Table61011[[#This Row],[activating_chance]]/100),0)</f>
        <v>50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9" s="73">
        <v>2</v>
      </c>
      <c r="BX359" s="73">
        <v>2</v>
      </c>
      <c r="BY359" s="73" t="b">
        <v>0</v>
      </c>
      <c r="CA359" t="s">
        <v>631</v>
      </c>
      <c r="CB359">
        <v>1</v>
      </c>
      <c r="CC359" s="76">
        <v>120</v>
      </c>
      <c r="CD359">
        <v>100</v>
      </c>
      <c r="CE359">
        <f ca="1">INDIRECT(ADDRESS(11+(MATCH(RIGHT(Table11[[#This Row],[spawner_sku]],LEN(Table11[[#This Row],[spawner_sku]])-FIND("/",Table11[[#This Row],[spawner_sku]])),Table1[Entity Prefab],0)),10,1,1,"Entities"))</f>
        <v>50</v>
      </c>
      <c r="CF359">
        <f ca="1">ROUND((Table11[[#This Row],[XP]]*Table11[[#This Row],[entity_spawned (AVG)]])*(Table11[[#This Row],[activating_chance]]/100),0)</f>
        <v>50</v>
      </c>
      <c r="CG359" s="73" t="s">
        <v>343</v>
      </c>
      <c r="CY359" t="s">
        <v>228</v>
      </c>
      <c r="CZ359">
        <v>3</v>
      </c>
      <c r="DA359" s="76">
        <v>150</v>
      </c>
      <c r="DB359" s="76">
        <v>10</v>
      </c>
      <c r="DC359">
        <f ca="1">INDIRECT(ADDRESS(11+(MATCH(RIGHT(Table14[[#This Row],[spawner_sku]],LEN(Table14[[#This Row],[spawner_sku]])-FIND("/",Table14[[#This Row],[spawner_sku]])),Table1[Entity Prefab],0)),10,1,1,"Entities"))</f>
        <v>25</v>
      </c>
      <c r="DD359">
        <f ca="1">ROUND((Table14[[#This Row],[XP]]*Table14[[#This Row],[entity_spawned (AVG)]])*(Table14[[#This Row],[activating_chance]]/100),0)</f>
        <v>8</v>
      </c>
      <c r="DE359" s="73" t="s">
        <v>343</v>
      </c>
    </row>
    <row r="360" spans="2:109" x14ac:dyDescent="0.25">
      <c r="B360" s="74" t="s">
        <v>243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6">
        <v>1</v>
      </c>
      <c r="J360" s="76">
        <v>1</v>
      </c>
      <c r="K360" s="73" t="b">
        <v>0</v>
      </c>
      <c r="AI360" t="s">
        <v>255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256</v>
      </c>
      <c r="BQ360">
        <v>1</v>
      </c>
      <c r="BR360">
        <v>150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0" s="76">
        <f ca="1">ROUND((Table61011[[#This Row],[XP]]*Table61011[[#This Row],[entity_spawned (AVG)]])*(Table61011[[#This Row],[activating_chance]]/100),0)</f>
        <v>25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0" s="73">
        <v>1</v>
      </c>
      <c r="BX360" s="73">
        <v>1</v>
      </c>
      <c r="BY360" s="73" t="b">
        <v>0</v>
      </c>
      <c r="CA360" t="s">
        <v>631</v>
      </c>
      <c r="CB360">
        <v>2</v>
      </c>
      <c r="CC360" s="76">
        <v>120</v>
      </c>
      <c r="CD360">
        <v>100</v>
      </c>
      <c r="CE360">
        <f ca="1">INDIRECT(ADDRESS(11+(MATCH(RIGHT(Table11[[#This Row],[spawner_sku]],LEN(Table11[[#This Row],[spawner_sku]])-FIND("/",Table11[[#This Row],[spawner_sku]])),Table1[Entity Prefab],0)),10,1,1,"Entities"))</f>
        <v>50</v>
      </c>
      <c r="CF360">
        <f ca="1">ROUND((Table11[[#This Row],[XP]]*Table11[[#This Row],[entity_spawned (AVG)]])*(Table11[[#This Row],[activating_chance]]/100),0)</f>
        <v>100</v>
      </c>
      <c r="CG360" s="73" t="s">
        <v>343</v>
      </c>
      <c r="CY360" t="s">
        <v>237</v>
      </c>
      <c r="CZ360">
        <v>1</v>
      </c>
      <c r="DA360" s="76">
        <v>150</v>
      </c>
      <c r="DB360" s="76">
        <v>100</v>
      </c>
      <c r="DC360">
        <f ca="1">INDIRECT(ADDRESS(11+(MATCH(RIGHT(Table14[[#This Row],[spawner_sku]],LEN(Table14[[#This Row],[spawner_sku]])-FIND("/",Table14[[#This Row],[spawner_sku]])),Table1[Entity Prefab],0)),10,1,1,"Entities"))</f>
        <v>70</v>
      </c>
      <c r="DD360">
        <f ca="1">ROUND((Table14[[#This Row],[XP]]*Table14[[#This Row],[entity_spawned (AVG)]])*(Table14[[#This Row],[activating_chance]]/100),0)</f>
        <v>70</v>
      </c>
      <c r="DE360" s="73" t="s">
        <v>343</v>
      </c>
    </row>
    <row r="361" spans="2:109" x14ac:dyDescent="0.25">
      <c r="B361" s="74" t="s">
        <v>243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6">
        <v>1</v>
      </c>
      <c r="J361" s="76">
        <v>1</v>
      </c>
      <c r="K361" s="73" t="b">
        <v>0</v>
      </c>
      <c r="AI361" t="s">
        <v>255</v>
      </c>
      <c r="AJ361">
        <v>1</v>
      </c>
      <c r="AK361">
        <v>190</v>
      </c>
      <c r="AL361">
        <v>100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70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337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361" s="76">
        <f ca="1">ROUND((Table61011[[#This Row],[XP]]*Table61011[[#This Row],[entity_spawned (AVG)]])*(Table61011[[#This Row],[activating_chance]]/100),0)</f>
        <v>195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631</v>
      </c>
      <c r="CB361">
        <v>2</v>
      </c>
      <c r="CC361" s="76">
        <v>120</v>
      </c>
      <c r="CD361">
        <v>90</v>
      </c>
      <c r="CE361">
        <f ca="1">INDIRECT(ADDRESS(11+(MATCH(RIGHT(Table11[[#This Row],[spawner_sku]],LEN(Table11[[#This Row],[spawner_sku]])-FIND("/",Table11[[#This Row],[spawner_sku]])),Table1[Entity Prefab],0)),10,1,1,"Entities"))</f>
        <v>50</v>
      </c>
      <c r="CF361">
        <f ca="1">ROUND((Table11[[#This Row],[XP]]*Table11[[#This Row],[entity_spawned (AVG)]])*(Table11[[#This Row],[activating_chance]]/100),0)</f>
        <v>90</v>
      </c>
      <c r="CG361" s="73" t="s">
        <v>343</v>
      </c>
      <c r="CY361" t="s">
        <v>237</v>
      </c>
      <c r="CZ361">
        <v>1</v>
      </c>
      <c r="DA361" s="76">
        <v>150</v>
      </c>
      <c r="DB361" s="76">
        <v>100</v>
      </c>
      <c r="DC361">
        <f ca="1">INDIRECT(ADDRESS(11+(MATCH(RIGHT(Table14[[#This Row],[spawner_sku]],LEN(Table14[[#This Row],[spawner_sku]])-FIND("/",Table14[[#This Row],[spawner_sku]])),Table1[Entity Prefab],0)),10,1,1,"Entities"))</f>
        <v>70</v>
      </c>
      <c r="DD361">
        <f ca="1">ROUND((Table14[[#This Row],[XP]]*Table14[[#This Row],[entity_spawned (AVG)]])*(Table14[[#This Row],[activating_chance]]/100),0)</f>
        <v>70</v>
      </c>
      <c r="DE361" s="73" t="s">
        <v>343</v>
      </c>
    </row>
    <row r="362" spans="2:109" x14ac:dyDescent="0.25">
      <c r="B362" s="74" t="s">
        <v>245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6">
        <v>1</v>
      </c>
      <c r="J362" s="76">
        <v>1</v>
      </c>
      <c r="K362" s="73" t="b">
        <v>0</v>
      </c>
      <c r="AI362" t="s">
        <v>255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233</v>
      </c>
      <c r="BQ362">
        <v>1</v>
      </c>
      <c r="BR362">
        <v>250</v>
      </c>
      <c r="BS362">
        <v>100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362" s="76">
        <f ca="1">ROUND((Table61011[[#This Row],[XP]]*Table61011[[#This Row],[entity_spawned (AVG)]])*(Table61011[[#This Row],[activating_chance]]/100),0)</f>
        <v>95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631</v>
      </c>
      <c r="CB362">
        <v>2</v>
      </c>
      <c r="CC362" s="76">
        <v>120</v>
      </c>
      <c r="CD362">
        <v>100</v>
      </c>
      <c r="CE362">
        <f ca="1">INDIRECT(ADDRESS(11+(MATCH(RIGHT(Table11[[#This Row],[spawner_sku]],LEN(Table11[[#This Row],[spawner_sku]])-FIND("/",Table11[[#This Row],[spawner_sku]])),Table1[Entity Prefab],0)),10,1,1,"Entities"))</f>
        <v>50</v>
      </c>
      <c r="CF362">
        <f ca="1">ROUND((Table11[[#This Row],[XP]]*Table11[[#This Row],[entity_spawned (AVG)]])*(Table11[[#This Row],[activating_chance]]/100),0)</f>
        <v>100</v>
      </c>
      <c r="CG362" s="73" t="s">
        <v>343</v>
      </c>
      <c r="CY362" t="s">
        <v>237</v>
      </c>
      <c r="CZ362">
        <v>1</v>
      </c>
      <c r="DA362" s="76">
        <v>150</v>
      </c>
      <c r="DB362" s="76">
        <v>100</v>
      </c>
      <c r="DC362">
        <f ca="1">INDIRECT(ADDRESS(11+(MATCH(RIGHT(Table14[[#This Row],[spawner_sku]],LEN(Table14[[#This Row],[spawner_sku]])-FIND("/",Table14[[#This Row],[spawner_sku]])),Table1[Entity Prefab],0)),10,1,1,"Entities"))</f>
        <v>70</v>
      </c>
      <c r="DD362">
        <f ca="1">ROUND((Table14[[#This Row],[XP]]*Table14[[#This Row],[entity_spawned (AVG)]])*(Table14[[#This Row],[activating_chance]]/100),0)</f>
        <v>70</v>
      </c>
      <c r="DE362" s="73" t="s">
        <v>343</v>
      </c>
    </row>
    <row r="363" spans="2:109" x14ac:dyDescent="0.25">
      <c r="B363" s="74" t="s">
        <v>245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6">
        <v>1</v>
      </c>
      <c r="J363" s="76">
        <v>1</v>
      </c>
      <c r="K363" s="73" t="b">
        <v>0</v>
      </c>
      <c r="AI363" t="s">
        <v>255</v>
      </c>
      <c r="AJ363">
        <v>1</v>
      </c>
      <c r="AK363">
        <v>190</v>
      </c>
      <c r="AL363">
        <v>40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28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491</v>
      </c>
      <c r="BQ363">
        <v>1</v>
      </c>
      <c r="BR363">
        <v>220</v>
      </c>
      <c r="BS363">
        <v>100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6">
        <f ca="1">ROUND((Table61011[[#This Row],[XP]]*Table61011[[#This Row],[entity_spawned (AVG)]])*(Table61011[[#This Row],[activating_chance]]/100),0)</f>
        <v>55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3" s="73">
        <v>1</v>
      </c>
      <c r="BX363" s="73">
        <v>1</v>
      </c>
      <c r="BY363" s="73" t="b">
        <v>0</v>
      </c>
      <c r="CA363" t="s">
        <v>631</v>
      </c>
      <c r="CB363">
        <v>1</v>
      </c>
      <c r="CC363" s="76">
        <v>120</v>
      </c>
      <c r="CD363">
        <v>100</v>
      </c>
      <c r="CE363">
        <f ca="1">INDIRECT(ADDRESS(11+(MATCH(RIGHT(Table11[[#This Row],[spawner_sku]],LEN(Table11[[#This Row],[spawner_sku]])-FIND("/",Table11[[#This Row],[spawner_sku]])),Table1[Entity Prefab],0)),10,1,1,"Entities"))</f>
        <v>50</v>
      </c>
      <c r="CF363">
        <f ca="1">ROUND((Table11[[#This Row],[XP]]*Table11[[#This Row],[entity_spawned (AVG)]])*(Table11[[#This Row],[activating_chance]]/100),0)</f>
        <v>50</v>
      </c>
      <c r="CG363" s="73" t="s">
        <v>343</v>
      </c>
      <c r="CY363" t="s">
        <v>237</v>
      </c>
      <c r="CZ363">
        <v>1</v>
      </c>
      <c r="DA363" s="76">
        <v>150</v>
      </c>
      <c r="DB363" s="76">
        <v>100</v>
      </c>
      <c r="DC363">
        <f ca="1">INDIRECT(ADDRESS(11+(MATCH(RIGHT(Table14[[#This Row],[spawner_sku]],LEN(Table14[[#This Row],[spawner_sku]])-FIND("/",Table14[[#This Row],[spawner_sku]])),Table1[Entity Prefab],0)),10,1,1,"Entities"))</f>
        <v>70</v>
      </c>
      <c r="DD363">
        <f ca="1">ROUND((Table14[[#This Row],[XP]]*Table14[[#This Row],[entity_spawned (AVG)]])*(Table14[[#This Row],[activating_chance]]/100),0)</f>
        <v>70</v>
      </c>
      <c r="DE363" s="73" t="s">
        <v>343</v>
      </c>
    </row>
    <row r="364" spans="2:109" x14ac:dyDescent="0.25">
      <c r="B364" s="74" t="s">
        <v>245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6">
        <v>1</v>
      </c>
      <c r="J364" s="76">
        <v>1</v>
      </c>
      <c r="K364" s="73" t="b">
        <v>0</v>
      </c>
      <c r="AI364" t="s">
        <v>255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394</v>
      </c>
      <c r="BQ364">
        <v>1</v>
      </c>
      <c r="BR364">
        <v>180</v>
      </c>
      <c r="BS364">
        <v>60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64" s="76">
        <f ca="1">ROUND((Table61011[[#This Row],[XP]]*Table61011[[#This Row],[entity_spawned (AVG)]])*(Table61011[[#This Row],[activating_chance]]/100),0)</f>
        <v>50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4" s="73">
        <v>1</v>
      </c>
      <c r="BX364" s="73">
        <v>1</v>
      </c>
      <c r="BY364" s="73" t="b">
        <v>0</v>
      </c>
      <c r="CA364" t="s">
        <v>631</v>
      </c>
      <c r="CB364">
        <v>2</v>
      </c>
      <c r="CC364" s="76">
        <v>120</v>
      </c>
      <c r="CD364">
        <v>30</v>
      </c>
      <c r="CE364">
        <f ca="1">INDIRECT(ADDRESS(11+(MATCH(RIGHT(Table11[[#This Row],[spawner_sku]],LEN(Table11[[#This Row],[spawner_sku]])-FIND("/",Table11[[#This Row],[spawner_sku]])),Table1[Entity Prefab],0)),10,1,1,"Entities"))</f>
        <v>50</v>
      </c>
      <c r="CF364">
        <f ca="1">ROUND((Table11[[#This Row],[XP]]*Table11[[#This Row],[entity_spawned (AVG)]])*(Table11[[#This Row],[activating_chance]]/100),0)</f>
        <v>30</v>
      </c>
      <c r="CG364" s="73" t="s">
        <v>343</v>
      </c>
      <c r="CY364" t="s">
        <v>518</v>
      </c>
      <c r="CZ364">
        <v>1</v>
      </c>
      <c r="DA364" s="76">
        <v>150</v>
      </c>
      <c r="DB364" s="76">
        <v>100</v>
      </c>
      <c r="DC364">
        <f ca="1">INDIRECT(ADDRESS(11+(MATCH(RIGHT(Table14[[#This Row],[spawner_sku]],LEN(Table14[[#This Row],[spawner_sku]])-FIND("/",Table14[[#This Row],[spawner_sku]])),Table1[Entity Prefab],0)),10,1,1,"Entities"))</f>
        <v>95</v>
      </c>
      <c r="DD364">
        <f ca="1">ROUND((Table14[[#This Row],[XP]]*Table14[[#This Row],[entity_spawned (AVG)]])*(Table14[[#This Row],[activating_chance]]/100),0)</f>
        <v>95</v>
      </c>
      <c r="DE364" s="73" t="s">
        <v>344</v>
      </c>
    </row>
    <row r="365" spans="2:109" x14ac:dyDescent="0.25">
      <c r="B365" s="74" t="s">
        <v>245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6">
        <v>1</v>
      </c>
      <c r="J365" s="76">
        <v>1</v>
      </c>
      <c r="K365" s="73" t="b">
        <v>0</v>
      </c>
      <c r="AI365" t="s">
        <v>255</v>
      </c>
      <c r="AJ365">
        <v>1</v>
      </c>
      <c r="AK365">
        <v>110</v>
      </c>
      <c r="AL365">
        <v>100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70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229</v>
      </c>
      <c r="BQ365">
        <v>5</v>
      </c>
      <c r="BR365">
        <v>220</v>
      </c>
      <c r="BS365">
        <v>80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5" s="76">
        <f ca="1">ROUND((Table61011[[#This Row],[XP]]*Table61011[[#This Row],[entity_spawned (AVG)]])*(Table61011[[#This Row],[activating_chance]]/100),0)</f>
        <v>100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5" s="73">
        <v>5</v>
      </c>
      <c r="BX365" s="73">
        <v>5</v>
      </c>
      <c r="BY365" s="73" t="b">
        <v>1</v>
      </c>
      <c r="CA365" t="s">
        <v>631</v>
      </c>
      <c r="CB365">
        <v>1</v>
      </c>
      <c r="CC365" s="76">
        <v>120</v>
      </c>
      <c r="CD365">
        <v>30</v>
      </c>
      <c r="CE365">
        <f ca="1">INDIRECT(ADDRESS(11+(MATCH(RIGHT(Table11[[#This Row],[spawner_sku]],LEN(Table11[[#This Row],[spawner_sku]])-FIND("/",Table11[[#This Row],[spawner_sku]])),Table1[Entity Prefab],0)),10,1,1,"Entities"))</f>
        <v>50</v>
      </c>
      <c r="CF365">
        <f ca="1">ROUND((Table11[[#This Row],[XP]]*Table11[[#This Row],[entity_spawned (AVG)]])*(Table11[[#This Row],[activating_chance]]/100),0)</f>
        <v>15</v>
      </c>
      <c r="CG365" s="73" t="s">
        <v>343</v>
      </c>
      <c r="CY365" t="s">
        <v>521</v>
      </c>
      <c r="CZ365">
        <v>3</v>
      </c>
      <c r="DA365" s="76">
        <v>150</v>
      </c>
      <c r="DB365" s="76">
        <v>100</v>
      </c>
      <c r="DC365">
        <f ca="1">INDIRECT(ADDRESS(11+(MATCH(RIGHT(Table14[[#This Row],[spawner_sku]],LEN(Table14[[#This Row],[spawner_sku]])-FIND("/",Table14[[#This Row],[spawner_sku]])),Table1[Entity Prefab],0)),10,1,1,"Entities"))</f>
        <v>35</v>
      </c>
      <c r="DD365">
        <f ca="1">ROUND((Table14[[#This Row],[XP]]*Table14[[#This Row],[entity_spawned (AVG)]])*(Table14[[#This Row],[activating_chance]]/100),0)</f>
        <v>105</v>
      </c>
      <c r="DE365" s="73" t="s">
        <v>343</v>
      </c>
    </row>
    <row r="366" spans="2:109" x14ac:dyDescent="0.25">
      <c r="B366" s="74" t="s">
        <v>245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6">
        <v>1</v>
      </c>
      <c r="J366" s="76">
        <v>1</v>
      </c>
      <c r="K366" s="73" t="b">
        <v>0</v>
      </c>
      <c r="AI366" t="s">
        <v>255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256</v>
      </c>
      <c r="BQ366">
        <v>1</v>
      </c>
      <c r="BR366">
        <v>180</v>
      </c>
      <c r="BS366">
        <v>80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6" s="76">
        <f ca="1">ROUND((Table61011[[#This Row],[XP]]*Table61011[[#This Row],[entity_spawned (AVG)]])*(Table61011[[#This Row],[activating_chance]]/100),0)</f>
        <v>20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6" s="73">
        <v>1</v>
      </c>
      <c r="BX366" s="73">
        <v>1</v>
      </c>
      <c r="BY366" s="73" t="b">
        <v>0</v>
      </c>
      <c r="CA366" t="s">
        <v>631</v>
      </c>
      <c r="CB366">
        <v>1</v>
      </c>
      <c r="CC366" s="76">
        <v>120</v>
      </c>
      <c r="CD366">
        <v>100</v>
      </c>
      <c r="CE366">
        <f ca="1">INDIRECT(ADDRESS(11+(MATCH(RIGHT(Table11[[#This Row],[spawner_sku]],LEN(Table11[[#This Row],[spawner_sku]])-FIND("/",Table11[[#This Row],[spawner_sku]])),Table1[Entity Prefab],0)),10,1,1,"Entities"))</f>
        <v>50</v>
      </c>
      <c r="CF366">
        <f ca="1">ROUND((Table11[[#This Row],[XP]]*Table11[[#This Row],[entity_spawned (AVG)]])*(Table11[[#This Row],[activating_chance]]/100),0)</f>
        <v>50</v>
      </c>
      <c r="CG366" s="73" t="s">
        <v>343</v>
      </c>
      <c r="CY366" t="s">
        <v>389</v>
      </c>
      <c r="CZ366">
        <v>1</v>
      </c>
      <c r="DA366" s="76">
        <v>150</v>
      </c>
      <c r="DB366" s="76">
        <v>100</v>
      </c>
      <c r="DC366">
        <f ca="1">INDIRECT(ADDRESS(11+(MATCH(RIGHT(Table14[[#This Row],[spawner_sku]],LEN(Table14[[#This Row],[spawner_sku]])-FIND("/",Table14[[#This Row],[spawner_sku]])),Table1[Entity Prefab],0)),10,1,1,"Entities"))</f>
        <v>75</v>
      </c>
      <c r="DD366">
        <f ca="1">ROUND((Table14[[#This Row],[XP]]*Table14[[#This Row],[entity_spawned (AVG)]])*(Table14[[#This Row],[activating_chance]]/100),0)</f>
        <v>75</v>
      </c>
      <c r="DE366" s="73" t="s">
        <v>344</v>
      </c>
    </row>
    <row r="367" spans="2:109" x14ac:dyDescent="0.25">
      <c r="B367" s="74" t="s">
        <v>245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6">
        <v>1</v>
      </c>
      <c r="J367" s="76">
        <v>1</v>
      </c>
      <c r="K367" s="73" t="b">
        <v>0</v>
      </c>
      <c r="AI367" t="s">
        <v>255</v>
      </c>
      <c r="AJ367">
        <v>1</v>
      </c>
      <c r="AK367">
        <v>120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473</v>
      </c>
      <c r="BQ367">
        <v>1</v>
      </c>
      <c r="BR367">
        <v>280</v>
      </c>
      <c r="BS367">
        <v>100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367" s="76">
        <f ca="1">ROUND((Table61011[[#This Row],[XP]]*Table61011[[#This Row],[entity_spawned (AVG)]])*(Table61011[[#This Row],[activating_chance]]/100),0)</f>
        <v>143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631</v>
      </c>
      <c r="CB367">
        <v>1</v>
      </c>
      <c r="CC367" s="76">
        <v>120</v>
      </c>
      <c r="CD367">
        <v>100</v>
      </c>
      <c r="CE367">
        <f ca="1">INDIRECT(ADDRESS(11+(MATCH(RIGHT(Table11[[#This Row],[spawner_sku]],LEN(Table11[[#This Row],[spawner_sku]])-FIND("/",Table11[[#This Row],[spawner_sku]])),Table1[Entity Prefab],0)),10,1,1,"Entities"))</f>
        <v>50</v>
      </c>
      <c r="CF367">
        <f ca="1">ROUND((Table11[[#This Row],[XP]]*Table11[[#This Row],[entity_spawned (AVG)]])*(Table11[[#This Row],[activating_chance]]/100),0)</f>
        <v>50</v>
      </c>
      <c r="CG367" s="73" t="s">
        <v>343</v>
      </c>
      <c r="CY367" t="s">
        <v>389</v>
      </c>
      <c r="CZ367">
        <v>1</v>
      </c>
      <c r="DA367" s="76">
        <v>150</v>
      </c>
      <c r="DB367" s="76">
        <v>100</v>
      </c>
      <c r="DC367">
        <f ca="1">INDIRECT(ADDRESS(11+(MATCH(RIGHT(Table14[[#This Row],[spawner_sku]],LEN(Table14[[#This Row],[spawner_sku]])-FIND("/",Table14[[#This Row],[spawner_sku]])),Table1[Entity Prefab],0)),10,1,1,"Entities"))</f>
        <v>75</v>
      </c>
      <c r="DD367">
        <f ca="1">ROUND((Table14[[#This Row],[XP]]*Table14[[#This Row],[entity_spawned (AVG)]])*(Table14[[#This Row],[activating_chance]]/100),0)</f>
        <v>75</v>
      </c>
      <c r="DE367" s="73" t="s">
        <v>344</v>
      </c>
    </row>
    <row r="368" spans="2:109" x14ac:dyDescent="0.25">
      <c r="B368" s="74" t="s">
        <v>245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6">
        <v>1</v>
      </c>
      <c r="J368" s="76">
        <v>1</v>
      </c>
      <c r="K368" s="73" t="b">
        <v>0</v>
      </c>
      <c r="AI368" t="s">
        <v>255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396</v>
      </c>
      <c r="BQ368">
        <v>8</v>
      </c>
      <c r="BR368">
        <v>230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8" s="76">
        <f ca="1">ROUND((Table61011[[#This Row],[XP]]*Table61011[[#This Row],[entity_spawned (AVG)]])*(Table61011[[#This Row],[activating_chance]]/100),0)</f>
        <v>400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8" s="73">
        <v>6</v>
      </c>
      <c r="BX368" s="73">
        <v>10</v>
      </c>
      <c r="BY368" s="73" t="b">
        <v>1</v>
      </c>
      <c r="CA368" t="s">
        <v>631</v>
      </c>
      <c r="CB368">
        <v>1</v>
      </c>
      <c r="CC368" s="76">
        <v>120</v>
      </c>
      <c r="CD368">
        <v>100</v>
      </c>
      <c r="CE368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73" t="s">
        <v>343</v>
      </c>
      <c r="CY368" t="s">
        <v>389</v>
      </c>
      <c r="CZ368">
        <v>1</v>
      </c>
      <c r="DA368" s="76">
        <v>150</v>
      </c>
      <c r="DB368" s="76">
        <v>100</v>
      </c>
      <c r="DC368">
        <f ca="1">INDIRECT(ADDRESS(11+(MATCH(RIGHT(Table14[[#This Row],[spawner_sku]],LEN(Table14[[#This Row],[spawner_sku]])-FIND("/",Table14[[#This Row],[spawner_sku]])),Table1[Entity Prefab],0)),10,1,1,"Entities"))</f>
        <v>75</v>
      </c>
      <c r="DD368">
        <f ca="1">ROUND((Table14[[#This Row],[XP]]*Table14[[#This Row],[entity_spawned (AVG)]])*(Table14[[#This Row],[activating_chance]]/100),0)</f>
        <v>75</v>
      </c>
      <c r="DE368" s="73" t="s">
        <v>344</v>
      </c>
    </row>
    <row r="369" spans="2:109" x14ac:dyDescent="0.25">
      <c r="B369" s="74" t="s">
        <v>245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6">
        <v>1</v>
      </c>
      <c r="J369" s="76">
        <v>1</v>
      </c>
      <c r="K369" s="73" t="b">
        <v>0</v>
      </c>
      <c r="AI369" t="s">
        <v>255</v>
      </c>
      <c r="AJ369">
        <v>1</v>
      </c>
      <c r="AK369">
        <v>190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446</v>
      </c>
      <c r="BQ369">
        <v>1</v>
      </c>
      <c r="BR369">
        <v>180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9" s="76">
        <f ca="1">ROUND((Table61011[[#This Row],[XP]]*Table61011[[#This Row],[entity_spawned (AVG)]])*(Table61011[[#This Row],[activating_chance]]/100),0)</f>
        <v>25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631</v>
      </c>
      <c r="CB369">
        <v>1</v>
      </c>
      <c r="CC369" s="76">
        <v>120</v>
      </c>
      <c r="CD369">
        <v>100</v>
      </c>
      <c r="CE369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50</v>
      </c>
      <c r="CG369" s="73" t="s">
        <v>343</v>
      </c>
      <c r="CY369" t="s">
        <v>389</v>
      </c>
      <c r="CZ369">
        <v>1</v>
      </c>
      <c r="DA369" s="76">
        <v>150</v>
      </c>
      <c r="DB369" s="76">
        <v>100</v>
      </c>
      <c r="DC369">
        <f ca="1">INDIRECT(ADDRESS(11+(MATCH(RIGHT(Table14[[#This Row],[spawner_sku]],LEN(Table14[[#This Row],[spawner_sku]])-FIND("/",Table14[[#This Row],[spawner_sku]])),Table1[Entity Prefab],0)),10,1,1,"Entities"))</f>
        <v>75</v>
      </c>
      <c r="DD369">
        <f ca="1">ROUND((Table14[[#This Row],[XP]]*Table14[[#This Row],[entity_spawned (AVG)]])*(Table14[[#This Row],[activating_chance]]/100),0)</f>
        <v>75</v>
      </c>
      <c r="DE369" s="73" t="s">
        <v>344</v>
      </c>
    </row>
    <row r="370" spans="2:109" x14ac:dyDescent="0.25">
      <c r="B370" s="74" t="s">
        <v>245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6">
        <v>1</v>
      </c>
      <c r="J370" s="76">
        <v>1</v>
      </c>
      <c r="K370" s="73" t="b">
        <v>0</v>
      </c>
      <c r="AI370" t="s">
        <v>256</v>
      </c>
      <c r="AJ370">
        <v>1</v>
      </c>
      <c r="AK370">
        <v>120</v>
      </c>
      <c r="AL370">
        <v>90</v>
      </c>
      <c r="AM370" s="76">
        <f ca="1">INDIRECT(ADDRESS(11+(MATCH(RIGHT(Table2[[#This Row],[spawner_sku]],LEN(Table2[[#This Row],[spawner_sku]])-FIND("/",Table2[[#This Row],[spawner_sku]])),Table1[Entity Prefab],0)),10,1,1,"Entities"))</f>
        <v>25</v>
      </c>
      <c r="AN370" s="76">
        <f ca="1">ROUND((Table2[[#This Row],[XP]]*Table2[[#This Row],[entity_spawned (AVG)]])*(Table2[[#This Row],[activating_chance]]/100),0)</f>
        <v>23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3">
        <v>1</v>
      </c>
      <c r="AQ370" s="73">
        <v>1</v>
      </c>
      <c r="AR370" s="73" t="b">
        <v>0</v>
      </c>
      <c r="BP370" t="s">
        <v>253</v>
      </c>
      <c r="BQ370">
        <v>1</v>
      </c>
      <c r="BR370">
        <v>200</v>
      </c>
      <c r="BS370">
        <v>100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75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0" s="73">
        <v>1</v>
      </c>
      <c r="BX370" s="73">
        <v>1</v>
      </c>
      <c r="BY370" s="73" t="b">
        <v>0</v>
      </c>
      <c r="CA370" t="s">
        <v>446</v>
      </c>
      <c r="CB370">
        <v>1</v>
      </c>
      <c r="CC370" s="76">
        <v>120</v>
      </c>
      <c r="CD370">
        <v>80</v>
      </c>
      <c r="CE370">
        <f ca="1">INDIRECT(ADDRESS(11+(MATCH(RIGHT(Table11[[#This Row],[spawner_sku]],LEN(Table11[[#This Row],[spawner_sku]])-FIND("/",Table11[[#This Row],[spawner_sku]])),Table1[Entity Prefab],0)),10,1,1,"Entities"))</f>
        <v>25</v>
      </c>
      <c r="CF370">
        <f ca="1">ROUND((Table11[[#This Row],[XP]]*Table11[[#This Row],[entity_spawned (AVG)]])*(Table11[[#This Row],[activating_chance]]/100),0)</f>
        <v>20</v>
      </c>
      <c r="CG370" s="73" t="s">
        <v>344</v>
      </c>
      <c r="CY370" t="s">
        <v>389</v>
      </c>
      <c r="CZ370">
        <v>1</v>
      </c>
      <c r="DA370" s="76">
        <v>150</v>
      </c>
      <c r="DB370" s="76">
        <v>100</v>
      </c>
      <c r="DC370">
        <f ca="1">INDIRECT(ADDRESS(11+(MATCH(RIGHT(Table14[[#This Row],[spawner_sku]],LEN(Table14[[#This Row],[spawner_sku]])-FIND("/",Table14[[#This Row],[spawner_sku]])),Table1[Entity Prefab],0)),10,1,1,"Entities"))</f>
        <v>75</v>
      </c>
      <c r="DD370">
        <f ca="1">ROUND((Table14[[#This Row],[XP]]*Table14[[#This Row],[entity_spawned (AVG)]])*(Table14[[#This Row],[activating_chance]]/100),0)</f>
        <v>75</v>
      </c>
      <c r="DE370" s="73" t="s">
        <v>344</v>
      </c>
    </row>
    <row r="371" spans="2:109" x14ac:dyDescent="0.25">
      <c r="B371" s="74" t="s">
        <v>245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6">
        <v>1</v>
      </c>
      <c r="J371" s="76">
        <v>1</v>
      </c>
      <c r="K371" s="73" t="b">
        <v>0</v>
      </c>
      <c r="AI371" t="s">
        <v>256</v>
      </c>
      <c r="AJ371">
        <v>1</v>
      </c>
      <c r="AK371">
        <v>120</v>
      </c>
      <c r="AL371">
        <v>80</v>
      </c>
      <c r="AM371" s="76">
        <f ca="1">INDIRECT(ADDRESS(11+(MATCH(RIGHT(Table2[[#This Row],[spawner_sku]],LEN(Table2[[#This Row],[spawner_sku]])-FIND("/",Table2[[#This Row],[spawner_sku]])),Table1[Entity Prefab],0)),10,1,1,"Entities"))</f>
        <v>25</v>
      </c>
      <c r="AN371" s="76">
        <f ca="1">ROUND((Table2[[#This Row],[XP]]*Table2[[#This Row],[entity_spawned (AVG)]])*(Table2[[#This Row],[activating_chance]]/100),0)</f>
        <v>20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3">
        <v>1</v>
      </c>
      <c r="AQ371" s="73">
        <v>1</v>
      </c>
      <c r="AR371" s="73" t="b">
        <v>0</v>
      </c>
      <c r="BP371" t="s">
        <v>403</v>
      </c>
      <c r="BQ371">
        <v>1</v>
      </c>
      <c r="BR371">
        <v>340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371" s="76">
        <f ca="1">ROUND((Table61011[[#This Row],[XP]]*Table61011[[#This Row],[entity_spawned (AVG)]])*(Table61011[[#This Row],[activating_chance]]/100),0)</f>
        <v>263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446</v>
      </c>
      <c r="CB371">
        <v>1</v>
      </c>
      <c r="CC371" s="76">
        <v>120</v>
      </c>
      <c r="CD371">
        <v>100</v>
      </c>
      <c r="CE371">
        <f ca="1">INDIRECT(ADDRESS(11+(MATCH(RIGHT(Table11[[#This Row],[spawner_sku]],LEN(Table11[[#This Row],[spawner_sku]])-FIND("/",Table11[[#This Row],[spawner_sku]])),Table1[Entity Prefab],0)),10,1,1,"Entities"))</f>
        <v>25</v>
      </c>
      <c r="CF371">
        <f ca="1">ROUND((Table11[[#This Row],[XP]]*Table11[[#This Row],[entity_spawned (AVG)]])*(Table11[[#This Row],[activating_chance]]/100),0)</f>
        <v>25</v>
      </c>
      <c r="CG371" s="73" t="s">
        <v>344</v>
      </c>
      <c r="CY371" t="s">
        <v>386</v>
      </c>
      <c r="CZ371">
        <v>1</v>
      </c>
      <c r="DA371" s="76">
        <v>150</v>
      </c>
      <c r="DB371" s="76">
        <v>100</v>
      </c>
      <c r="DC371">
        <f ca="1">INDIRECT(ADDRESS(11+(MATCH(RIGHT(Table14[[#This Row],[spawner_sku]],LEN(Table14[[#This Row],[spawner_sku]])-FIND("/",Table14[[#This Row],[spawner_sku]])),Table1[Entity Prefab],0)),10,1,1,"Entities"))</f>
        <v>75</v>
      </c>
      <c r="DD371">
        <f ca="1">ROUND((Table14[[#This Row],[XP]]*Table14[[#This Row],[entity_spawned (AVG)]])*(Table14[[#This Row],[activating_chance]]/100),0)</f>
        <v>75</v>
      </c>
      <c r="DE371" s="73" t="s">
        <v>343</v>
      </c>
    </row>
    <row r="372" spans="2:109" x14ac:dyDescent="0.25">
      <c r="B372" s="74" t="s">
        <v>245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6">
        <v>1</v>
      </c>
      <c r="J372" s="76">
        <v>1</v>
      </c>
      <c r="K372" s="73" t="b">
        <v>0</v>
      </c>
      <c r="AI372" t="s">
        <v>256</v>
      </c>
      <c r="AJ372">
        <v>1</v>
      </c>
      <c r="AK372">
        <v>180</v>
      </c>
      <c r="AL372">
        <v>80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20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446</v>
      </c>
      <c r="BQ372">
        <v>1</v>
      </c>
      <c r="BR372">
        <v>200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2" s="76">
        <f ca="1">ROUND((Table61011[[#This Row],[XP]]*Table61011[[#This Row],[entity_spawned (AVG)]])*(Table61011[[#This Row],[activating_chance]]/100),0)</f>
        <v>25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446</v>
      </c>
      <c r="CB372">
        <v>1</v>
      </c>
      <c r="CC372" s="76">
        <v>120</v>
      </c>
      <c r="CD372">
        <v>100</v>
      </c>
      <c r="CE372">
        <f ca="1">INDIRECT(ADDRESS(11+(MATCH(RIGHT(Table11[[#This Row],[spawner_sku]],LEN(Table11[[#This Row],[spawner_sku]])-FIND("/",Table11[[#This Row],[spawner_sku]])),Table1[Entity Prefab],0)),10,1,1,"Entities"))</f>
        <v>25</v>
      </c>
      <c r="CF372">
        <f ca="1">ROUND((Table11[[#This Row],[XP]]*Table11[[#This Row],[entity_spawned (AVG)]])*(Table11[[#This Row],[activating_chance]]/100),0)</f>
        <v>25</v>
      </c>
      <c r="CG372" s="73" t="s">
        <v>344</v>
      </c>
      <c r="CY372" t="s">
        <v>386</v>
      </c>
      <c r="CZ372">
        <v>1</v>
      </c>
      <c r="DA372" s="76">
        <v>150</v>
      </c>
      <c r="DB372" s="76">
        <v>100</v>
      </c>
      <c r="DC372">
        <f ca="1">INDIRECT(ADDRESS(11+(MATCH(RIGHT(Table14[[#This Row],[spawner_sku]],LEN(Table14[[#This Row],[spawner_sku]])-FIND("/",Table14[[#This Row],[spawner_sku]])),Table1[Entity Prefab],0)),10,1,1,"Entities"))</f>
        <v>75</v>
      </c>
      <c r="DD372">
        <f ca="1">ROUND((Table14[[#This Row],[XP]]*Table14[[#This Row],[entity_spawned (AVG)]])*(Table14[[#This Row],[activating_chance]]/100),0)</f>
        <v>75</v>
      </c>
      <c r="DE372" s="73" t="s">
        <v>343</v>
      </c>
    </row>
    <row r="373" spans="2:109" x14ac:dyDescent="0.25">
      <c r="B373" s="74" t="s">
        <v>245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6">
        <v>1</v>
      </c>
      <c r="J373" s="76">
        <v>1</v>
      </c>
      <c r="K373" s="73" t="b">
        <v>0</v>
      </c>
      <c r="AI373" t="s">
        <v>256</v>
      </c>
      <c r="AJ373">
        <v>1</v>
      </c>
      <c r="AK373">
        <v>130</v>
      </c>
      <c r="AL373">
        <v>90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23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253</v>
      </c>
      <c r="BQ373">
        <v>1</v>
      </c>
      <c r="BR373">
        <v>220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3">
        <v>1</v>
      </c>
      <c r="BX373" s="73">
        <v>1</v>
      </c>
      <c r="BY373" s="73" t="b">
        <v>0</v>
      </c>
      <c r="CA373" t="s">
        <v>446</v>
      </c>
      <c r="CB373">
        <v>1</v>
      </c>
      <c r="CC373" s="76">
        <v>120</v>
      </c>
      <c r="CD373">
        <v>100</v>
      </c>
      <c r="CE373">
        <f ca="1">INDIRECT(ADDRESS(11+(MATCH(RIGHT(Table11[[#This Row],[spawner_sku]],LEN(Table11[[#This Row],[spawner_sku]])-FIND("/",Table11[[#This Row],[spawner_sku]])),Table1[Entity Prefab],0)),10,1,1,"Entities"))</f>
        <v>25</v>
      </c>
      <c r="CF373">
        <f ca="1">ROUND((Table11[[#This Row],[XP]]*Table11[[#This Row],[entity_spawned (AVG)]])*(Table11[[#This Row],[activating_chance]]/100),0)</f>
        <v>25</v>
      </c>
      <c r="CG373" s="73" t="s">
        <v>344</v>
      </c>
      <c r="CY373" t="s">
        <v>386</v>
      </c>
      <c r="CZ373">
        <v>1</v>
      </c>
      <c r="DA373" s="76">
        <v>150</v>
      </c>
      <c r="DB373" s="76">
        <v>100</v>
      </c>
      <c r="DC373">
        <f ca="1">INDIRECT(ADDRESS(11+(MATCH(RIGHT(Table14[[#This Row],[spawner_sku]],LEN(Table14[[#This Row],[spawner_sku]])-FIND("/",Table14[[#This Row],[spawner_sku]])),Table1[Entity Prefab],0)),10,1,1,"Entities"))</f>
        <v>75</v>
      </c>
      <c r="DD373">
        <f ca="1">ROUND((Table14[[#This Row],[XP]]*Table14[[#This Row],[entity_spawned (AVG)]])*(Table14[[#This Row],[activating_chance]]/100),0)</f>
        <v>75</v>
      </c>
      <c r="DE373" s="73" t="s">
        <v>343</v>
      </c>
    </row>
    <row r="374" spans="2:109" x14ac:dyDescent="0.25">
      <c r="B374" s="74" t="s">
        <v>245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6">
        <v>1</v>
      </c>
      <c r="J374" s="76">
        <v>1</v>
      </c>
      <c r="K374" s="73" t="b">
        <v>0</v>
      </c>
      <c r="AI374" t="s">
        <v>256</v>
      </c>
      <c r="AJ374">
        <v>1</v>
      </c>
      <c r="AK374">
        <v>180</v>
      </c>
      <c r="AL374">
        <v>100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25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230</v>
      </c>
      <c r="BQ374">
        <v>3</v>
      </c>
      <c r="BR374">
        <v>200</v>
      </c>
      <c r="BS374">
        <v>100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4" s="76">
        <f ca="1">ROUND((Table61011[[#This Row],[XP]]*Table61011[[#This Row],[entity_spawned (AVG)]])*(Table61011[[#This Row],[activating_chance]]/100),0)</f>
        <v>75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3">
        <v>2</v>
      </c>
      <c r="BX374" s="73">
        <v>4</v>
      </c>
      <c r="BY374" s="73" t="b">
        <v>0</v>
      </c>
      <c r="CA374" t="s">
        <v>446</v>
      </c>
      <c r="CB374">
        <v>1</v>
      </c>
      <c r="CC374" s="76">
        <v>120</v>
      </c>
      <c r="CD374">
        <v>100</v>
      </c>
      <c r="CE374">
        <f ca="1">INDIRECT(ADDRESS(11+(MATCH(RIGHT(Table11[[#This Row],[spawner_sku]],LEN(Table11[[#This Row],[spawner_sku]])-FIND("/",Table11[[#This Row],[spawner_sku]])),Table1[Entity Prefab],0)),10,1,1,"Entities"))</f>
        <v>25</v>
      </c>
      <c r="CF374">
        <f ca="1">ROUND((Table11[[#This Row],[XP]]*Table11[[#This Row],[entity_spawned (AVG)]])*(Table11[[#This Row],[activating_chance]]/100),0)</f>
        <v>25</v>
      </c>
      <c r="CG374" s="73" t="s">
        <v>344</v>
      </c>
      <c r="CY374" t="s">
        <v>386</v>
      </c>
      <c r="CZ374">
        <v>1</v>
      </c>
      <c r="DA374" s="76">
        <v>150</v>
      </c>
      <c r="DB374" s="76">
        <v>100</v>
      </c>
      <c r="DC374">
        <f ca="1">INDIRECT(ADDRESS(11+(MATCH(RIGHT(Table14[[#This Row],[spawner_sku]],LEN(Table14[[#This Row],[spawner_sku]])-FIND("/",Table14[[#This Row],[spawner_sku]])),Table1[Entity Prefab],0)),10,1,1,"Entities"))</f>
        <v>75</v>
      </c>
      <c r="DD374">
        <f ca="1">ROUND((Table14[[#This Row],[XP]]*Table14[[#This Row],[entity_spawned (AVG)]])*(Table14[[#This Row],[activating_chance]]/100),0)</f>
        <v>75</v>
      </c>
      <c r="DE374" s="73" t="s">
        <v>343</v>
      </c>
    </row>
    <row r="375" spans="2:109" x14ac:dyDescent="0.25">
      <c r="B375" s="74" t="s">
        <v>245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6">
        <v>1</v>
      </c>
      <c r="J375" s="76">
        <v>1</v>
      </c>
      <c r="K375" s="73" t="b">
        <v>0</v>
      </c>
      <c r="AI375" t="s">
        <v>256</v>
      </c>
      <c r="AJ375">
        <v>1</v>
      </c>
      <c r="AK375">
        <v>170</v>
      </c>
      <c r="AL375">
        <v>100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25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229</v>
      </c>
      <c r="BQ375">
        <v>5</v>
      </c>
      <c r="BR375">
        <v>200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5" s="76">
        <f ca="1">ROUND((Table61011[[#This Row],[XP]]*Table61011[[#This Row],[entity_spawned (AVG)]])*(Table61011[[#This Row],[activating_chance]]/100),0)</f>
        <v>125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3">
        <v>5</v>
      </c>
      <c r="BX375" s="73">
        <v>6</v>
      </c>
      <c r="BY375" s="73" t="b">
        <v>1</v>
      </c>
      <c r="CA375" t="s">
        <v>446</v>
      </c>
      <c r="CB375">
        <v>1</v>
      </c>
      <c r="CC375" s="76">
        <v>120</v>
      </c>
      <c r="CD375">
        <v>90</v>
      </c>
      <c r="CE375">
        <f ca="1">INDIRECT(ADDRESS(11+(MATCH(RIGHT(Table11[[#This Row],[spawner_sku]],LEN(Table11[[#This Row],[spawner_sku]])-FIND("/",Table11[[#This Row],[spawner_sku]])),Table1[Entity Prefab],0)),10,1,1,"Entities"))</f>
        <v>25</v>
      </c>
      <c r="CF375">
        <f ca="1">ROUND((Table11[[#This Row],[XP]]*Table11[[#This Row],[entity_spawned (AVG)]])*(Table11[[#This Row],[activating_chance]]/100),0)</f>
        <v>23</v>
      </c>
      <c r="CG375" s="73" t="s">
        <v>344</v>
      </c>
      <c r="CY375" t="s">
        <v>386</v>
      </c>
      <c r="CZ375">
        <v>1</v>
      </c>
      <c r="DA375" s="76">
        <v>150</v>
      </c>
      <c r="DB375" s="76">
        <v>100</v>
      </c>
      <c r="DC375">
        <f ca="1">INDIRECT(ADDRESS(11+(MATCH(RIGHT(Table14[[#This Row],[spawner_sku]],LEN(Table14[[#This Row],[spawner_sku]])-FIND("/",Table14[[#This Row],[spawner_sku]])),Table1[Entity Prefab],0)),10,1,1,"Entities"))</f>
        <v>75</v>
      </c>
      <c r="DD375">
        <f ca="1">ROUND((Table14[[#This Row],[XP]]*Table14[[#This Row],[entity_spawned (AVG)]])*(Table14[[#This Row],[activating_chance]]/100),0)</f>
        <v>75</v>
      </c>
      <c r="DE375" s="73" t="s">
        <v>343</v>
      </c>
    </row>
    <row r="376" spans="2:109" x14ac:dyDescent="0.25">
      <c r="B376" s="74" t="s">
        <v>246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6">
        <v>6</v>
      </c>
      <c r="J376" s="76">
        <v>15</v>
      </c>
      <c r="K376" s="73" t="b">
        <v>1</v>
      </c>
      <c r="AI376" t="s">
        <v>256</v>
      </c>
      <c r="AJ376">
        <v>1</v>
      </c>
      <c r="AK376">
        <v>170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492</v>
      </c>
      <c r="BQ376">
        <v>1</v>
      </c>
      <c r="BR376">
        <v>160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6" s="76">
        <f ca="1">ROUND((Table61011[[#This Row],[XP]]*Table61011[[#This Row],[entity_spawned (AVG)]])*(Table61011[[#This Row],[activating_chance]]/100),0)</f>
        <v>25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3">
        <v>1</v>
      </c>
      <c r="BX376" s="73">
        <v>1</v>
      </c>
      <c r="BY376" s="73" t="b">
        <v>0</v>
      </c>
      <c r="CA376" t="s">
        <v>446</v>
      </c>
      <c r="CB376">
        <v>1</v>
      </c>
      <c r="CC376" s="76">
        <v>120</v>
      </c>
      <c r="CD376">
        <v>100</v>
      </c>
      <c r="CE376">
        <f ca="1">INDIRECT(ADDRESS(11+(MATCH(RIGHT(Table11[[#This Row],[spawner_sku]],LEN(Table11[[#This Row],[spawner_sku]])-FIND("/",Table11[[#This Row],[spawner_sku]])),Table1[Entity Prefab],0)),10,1,1,"Entities"))</f>
        <v>25</v>
      </c>
      <c r="CF376">
        <f ca="1">ROUND((Table11[[#This Row],[XP]]*Table11[[#This Row],[entity_spawned (AVG)]])*(Table11[[#This Row],[activating_chance]]/100),0)</f>
        <v>25</v>
      </c>
      <c r="CG376" s="73" t="s">
        <v>344</v>
      </c>
      <c r="CY376" t="s">
        <v>386</v>
      </c>
      <c r="CZ376">
        <v>1</v>
      </c>
      <c r="DA376" s="76">
        <v>150</v>
      </c>
      <c r="DB376" s="76">
        <v>100</v>
      </c>
      <c r="DC376">
        <f ca="1">INDIRECT(ADDRESS(11+(MATCH(RIGHT(Table14[[#This Row],[spawner_sku]],LEN(Table14[[#This Row],[spawner_sku]])-FIND("/",Table14[[#This Row],[spawner_sku]])),Table1[Entity Prefab],0)),10,1,1,"Entities"))</f>
        <v>75</v>
      </c>
      <c r="DD376">
        <f ca="1">ROUND((Table14[[#This Row],[XP]]*Table14[[#This Row],[entity_spawned (AVG)]])*(Table14[[#This Row],[activating_chance]]/100),0)</f>
        <v>75</v>
      </c>
      <c r="DE376" s="73" t="s">
        <v>343</v>
      </c>
    </row>
    <row r="377" spans="2:109" x14ac:dyDescent="0.25">
      <c r="B377" s="74" t="s">
        <v>246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6">
        <v>6</v>
      </c>
      <c r="J377" s="76">
        <v>10</v>
      </c>
      <c r="K377" s="73" t="b">
        <v>1</v>
      </c>
      <c r="AI377" t="s">
        <v>256</v>
      </c>
      <c r="AJ377">
        <v>1</v>
      </c>
      <c r="AK377">
        <v>170</v>
      </c>
      <c r="AL377">
        <v>40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10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491</v>
      </c>
      <c r="BQ377">
        <v>1</v>
      </c>
      <c r="BR377">
        <v>220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77" s="76">
        <f ca="1">ROUND((Table61011[[#This Row],[XP]]*Table61011[[#This Row],[entity_spawned (AVG)]])*(Table61011[[#This Row],[activating_chance]]/100),0)</f>
        <v>55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3">
        <v>1</v>
      </c>
      <c r="BX377" s="73">
        <v>1</v>
      </c>
      <c r="BY377" s="73" t="b">
        <v>0</v>
      </c>
      <c r="CA377" t="s">
        <v>446</v>
      </c>
      <c r="CB377">
        <v>1</v>
      </c>
      <c r="CC377" s="76">
        <v>120</v>
      </c>
      <c r="CD377">
        <v>100</v>
      </c>
      <c r="CE377">
        <f ca="1">INDIRECT(ADDRESS(11+(MATCH(RIGHT(Table11[[#This Row],[spawner_sku]],LEN(Table11[[#This Row],[spawner_sku]])-FIND("/",Table11[[#This Row],[spawner_sku]])),Table1[Entity Prefab],0)),10,1,1,"Entities"))</f>
        <v>25</v>
      </c>
      <c r="CF377">
        <f ca="1">ROUND((Table11[[#This Row],[XP]]*Table11[[#This Row],[entity_spawned (AVG)]])*(Table11[[#This Row],[activating_chance]]/100),0)</f>
        <v>25</v>
      </c>
      <c r="CG377" s="73" t="s">
        <v>344</v>
      </c>
      <c r="CY377" t="s">
        <v>386</v>
      </c>
      <c r="CZ377">
        <v>1</v>
      </c>
      <c r="DA377" s="76">
        <v>150</v>
      </c>
      <c r="DB377" s="76">
        <v>100</v>
      </c>
      <c r="DC377">
        <f ca="1">INDIRECT(ADDRESS(11+(MATCH(RIGHT(Table14[[#This Row],[spawner_sku]],LEN(Table14[[#This Row],[spawner_sku]])-FIND("/",Table14[[#This Row],[spawner_sku]])),Table1[Entity Prefab],0)),10,1,1,"Entities"))</f>
        <v>75</v>
      </c>
      <c r="DD377">
        <f ca="1">ROUND((Table14[[#This Row],[XP]]*Table14[[#This Row],[entity_spawned (AVG)]])*(Table14[[#This Row],[activating_chance]]/100),0)</f>
        <v>75</v>
      </c>
      <c r="DE377" s="73" t="s">
        <v>343</v>
      </c>
    </row>
    <row r="378" spans="2:109" x14ac:dyDescent="0.25">
      <c r="B378" s="74" t="s">
        <v>246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6">
        <v>6</v>
      </c>
      <c r="J378" s="76">
        <v>10</v>
      </c>
      <c r="K378" s="73" t="b">
        <v>1</v>
      </c>
      <c r="AI378" t="s">
        <v>256</v>
      </c>
      <c r="AJ378">
        <v>1</v>
      </c>
      <c r="AK378">
        <v>170</v>
      </c>
      <c r="AL378">
        <v>90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23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402</v>
      </c>
      <c r="BQ378">
        <v>1</v>
      </c>
      <c r="BR378">
        <v>300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446</v>
      </c>
      <c r="CB378">
        <v>1</v>
      </c>
      <c r="CC378" s="76">
        <v>120</v>
      </c>
      <c r="CD378">
        <v>100</v>
      </c>
      <c r="CE378">
        <f ca="1">INDIRECT(ADDRESS(11+(MATCH(RIGHT(Table11[[#This Row],[spawner_sku]],LEN(Table11[[#This Row],[spawner_sku]])-FIND("/",Table11[[#This Row],[spawner_sku]])),Table1[Entity Prefab],0)),10,1,1,"Entities"))</f>
        <v>25</v>
      </c>
      <c r="CF378">
        <f ca="1">ROUND((Table11[[#This Row],[XP]]*Table11[[#This Row],[entity_spawned (AVG)]])*(Table11[[#This Row],[activating_chance]]/100),0)</f>
        <v>25</v>
      </c>
      <c r="CG378" s="73" t="s">
        <v>344</v>
      </c>
      <c r="CY378" t="s">
        <v>539</v>
      </c>
      <c r="CZ378">
        <v>1</v>
      </c>
      <c r="DA378" s="76">
        <v>150</v>
      </c>
      <c r="DB378" s="76">
        <v>100</v>
      </c>
      <c r="DC378">
        <f ca="1">INDIRECT(ADDRESS(11+(MATCH(RIGHT(Table14[[#This Row],[spawner_sku]],LEN(Table14[[#This Row],[spawner_sku]])-FIND("/",Table14[[#This Row],[spawner_sku]])),Table1[Entity Prefab],0)),10,1,1,"Entities"))</f>
        <v>75</v>
      </c>
      <c r="DD378">
        <f ca="1">ROUND((Table14[[#This Row],[XP]]*Table14[[#This Row],[entity_spawned (AVG)]])*(Table14[[#This Row],[activating_chance]]/100),0)</f>
        <v>75</v>
      </c>
      <c r="DE378" s="73" t="s">
        <v>343</v>
      </c>
    </row>
    <row r="379" spans="2:109" x14ac:dyDescent="0.25">
      <c r="B379" s="74" t="s">
        <v>246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6">
        <v>5</v>
      </c>
      <c r="J379" s="76">
        <v>6</v>
      </c>
      <c r="K379" s="73" t="b">
        <v>1</v>
      </c>
      <c r="AI379" t="s">
        <v>256</v>
      </c>
      <c r="AJ379">
        <v>1</v>
      </c>
      <c r="AK379">
        <v>180</v>
      </c>
      <c r="AL379">
        <v>100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25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402</v>
      </c>
      <c r="BQ379">
        <v>1</v>
      </c>
      <c r="BR379">
        <v>200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446</v>
      </c>
      <c r="CB379">
        <v>1</v>
      </c>
      <c r="CC379" s="76">
        <v>120</v>
      </c>
      <c r="CD379">
        <v>100</v>
      </c>
      <c r="CE379">
        <f ca="1">INDIRECT(ADDRESS(11+(MATCH(RIGHT(Table11[[#This Row],[spawner_sku]],LEN(Table11[[#This Row],[spawner_sku]])-FIND("/",Table11[[#This Row],[spawner_sku]])),Table1[Entity Prefab],0)),10,1,1,"Entities"))</f>
        <v>25</v>
      </c>
      <c r="CF379">
        <f ca="1">ROUND((Table11[[#This Row],[XP]]*Table11[[#This Row],[entity_spawned (AVG)]])*(Table11[[#This Row],[activating_chance]]/100),0)</f>
        <v>25</v>
      </c>
      <c r="CG379" s="73" t="s">
        <v>344</v>
      </c>
      <c r="CY379" t="s">
        <v>539</v>
      </c>
      <c r="CZ379">
        <v>1</v>
      </c>
      <c r="DA379" s="76">
        <v>150</v>
      </c>
      <c r="DB379" s="76">
        <v>100</v>
      </c>
      <c r="DC379">
        <f ca="1">INDIRECT(ADDRESS(11+(MATCH(RIGHT(Table14[[#This Row],[spawner_sku]],LEN(Table14[[#This Row],[spawner_sku]])-FIND("/",Table14[[#This Row],[spawner_sku]])),Table1[Entity Prefab],0)),10,1,1,"Entities"))</f>
        <v>75</v>
      </c>
      <c r="DD379">
        <f ca="1">ROUND((Table14[[#This Row],[XP]]*Table14[[#This Row],[entity_spawned (AVG)]])*(Table14[[#This Row],[activating_chance]]/100),0)</f>
        <v>75</v>
      </c>
      <c r="DE379" s="73" t="s">
        <v>343</v>
      </c>
    </row>
    <row r="380" spans="2:109" x14ac:dyDescent="0.25">
      <c r="B380" s="74" t="s">
        <v>246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6">
        <v>6</v>
      </c>
      <c r="J380" s="76">
        <v>10</v>
      </c>
      <c r="K380" s="73" t="b">
        <v>1</v>
      </c>
      <c r="AI380" t="s">
        <v>256</v>
      </c>
      <c r="AJ380">
        <v>1</v>
      </c>
      <c r="AK380">
        <v>100</v>
      </c>
      <c r="AL380">
        <v>100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25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229</v>
      </c>
      <c r="BQ380">
        <v>5</v>
      </c>
      <c r="BR380">
        <v>210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0" s="76">
        <f ca="1">ROUND((Table61011[[#This Row],[XP]]*Table61011[[#This Row],[entity_spawned (AVG)]])*(Table61011[[#This Row],[activating_chance]]/100),0)</f>
        <v>125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3">
        <v>5</v>
      </c>
      <c r="BX380" s="73">
        <v>5</v>
      </c>
      <c r="BY380" s="73" t="b">
        <v>1</v>
      </c>
      <c r="CA380" t="s">
        <v>446</v>
      </c>
      <c r="CB380">
        <v>2</v>
      </c>
      <c r="CC380" s="76">
        <v>120</v>
      </c>
      <c r="CD380">
        <v>100</v>
      </c>
      <c r="CE380">
        <f ca="1">INDIRECT(ADDRESS(11+(MATCH(RIGHT(Table11[[#This Row],[spawner_sku]],LEN(Table11[[#This Row],[spawner_sku]])-FIND("/",Table11[[#This Row],[spawner_sku]])),Table1[Entity Prefab],0)),10,1,1,"Entities"))</f>
        <v>25</v>
      </c>
      <c r="CF380">
        <f ca="1">ROUND((Table11[[#This Row],[XP]]*Table11[[#This Row],[entity_spawned (AVG)]])*(Table11[[#This Row],[activating_chance]]/100),0)</f>
        <v>50</v>
      </c>
      <c r="CG380" s="73" t="s">
        <v>344</v>
      </c>
      <c r="CY380" t="s">
        <v>539</v>
      </c>
      <c r="CZ380">
        <v>1</v>
      </c>
      <c r="DA380" s="76">
        <v>150</v>
      </c>
      <c r="DB380" s="76">
        <v>100</v>
      </c>
      <c r="DC380">
        <f ca="1">INDIRECT(ADDRESS(11+(MATCH(RIGHT(Table14[[#This Row],[spawner_sku]],LEN(Table14[[#This Row],[spawner_sku]])-FIND("/",Table14[[#This Row],[spawner_sku]])),Table1[Entity Prefab],0)),10,1,1,"Entities"))</f>
        <v>75</v>
      </c>
      <c r="DD380">
        <f ca="1">ROUND((Table14[[#This Row],[XP]]*Table14[[#This Row],[entity_spawned (AVG)]])*(Table14[[#This Row],[activating_chance]]/100),0)</f>
        <v>75</v>
      </c>
      <c r="DE380" s="73" t="s">
        <v>343</v>
      </c>
    </row>
    <row r="381" spans="2:109" x14ac:dyDescent="0.25">
      <c r="B381" s="74" t="s">
        <v>246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6">
        <v>5</v>
      </c>
      <c r="J381" s="76">
        <v>12</v>
      </c>
      <c r="K381" s="73" t="b">
        <v>1</v>
      </c>
      <c r="AI381" t="s">
        <v>256</v>
      </c>
      <c r="AJ381">
        <v>1</v>
      </c>
      <c r="AK381">
        <v>170</v>
      </c>
      <c r="AL381">
        <v>80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20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256</v>
      </c>
      <c r="BQ381">
        <v>1</v>
      </c>
      <c r="BR381">
        <v>180</v>
      </c>
      <c r="BS381">
        <v>30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1" s="76">
        <f ca="1">ROUND((Table61011[[#This Row],[XP]]*Table61011[[#This Row],[entity_spawned (AVG)]])*(Table61011[[#This Row],[activating_chance]]/100),0)</f>
        <v>8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3">
        <v>1</v>
      </c>
      <c r="BX381" s="73">
        <v>1</v>
      </c>
      <c r="BY381" s="73" t="b">
        <v>0</v>
      </c>
      <c r="CA381" t="s">
        <v>446</v>
      </c>
      <c r="CB381">
        <v>1</v>
      </c>
      <c r="CC381" s="76">
        <v>120</v>
      </c>
      <c r="CD381">
        <v>100</v>
      </c>
      <c r="CE381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3" t="s">
        <v>344</v>
      </c>
      <c r="CY381" t="s">
        <v>539</v>
      </c>
      <c r="CZ381">
        <v>1</v>
      </c>
      <c r="DA381" s="76">
        <v>150</v>
      </c>
      <c r="DB381" s="76">
        <v>100</v>
      </c>
      <c r="DC381">
        <f ca="1">INDIRECT(ADDRESS(11+(MATCH(RIGHT(Table14[[#This Row],[spawner_sku]],LEN(Table14[[#This Row],[spawner_sku]])-FIND("/",Table14[[#This Row],[spawner_sku]])),Table1[Entity Prefab],0)),10,1,1,"Entities"))</f>
        <v>75</v>
      </c>
      <c r="DD381">
        <f ca="1">ROUND((Table14[[#This Row],[XP]]*Table14[[#This Row],[entity_spawned (AVG)]])*(Table14[[#This Row],[activating_chance]]/100),0)</f>
        <v>75</v>
      </c>
      <c r="DE381" s="73" t="s">
        <v>343</v>
      </c>
    </row>
    <row r="382" spans="2:109" x14ac:dyDescent="0.25">
      <c r="B382" s="74" t="s">
        <v>383</v>
      </c>
      <c r="C382">
        <v>1</v>
      </c>
      <c r="D382">
        <v>450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0</v>
      </c>
      <c r="G382" s="76">
        <f ca="1">ROUND((Table245[[#This Row],[XP]]*Table245[[#This Row],[entity_spawned (AVG)]])*(Table245[[#This Row],[activating_chance]]/100),0)</f>
        <v>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6">
        <v>1</v>
      </c>
      <c r="J382" s="76">
        <v>1</v>
      </c>
      <c r="K382" s="73" t="b">
        <v>0</v>
      </c>
      <c r="AI382" t="s">
        <v>256</v>
      </c>
      <c r="AJ382">
        <v>1</v>
      </c>
      <c r="AK382">
        <v>170</v>
      </c>
      <c r="AL382">
        <v>20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258</v>
      </c>
      <c r="BQ382">
        <v>1</v>
      </c>
      <c r="BR382">
        <v>220</v>
      </c>
      <c r="BS382">
        <v>60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82" s="76">
        <f ca="1">ROUND((Table61011[[#This Row],[XP]]*Table61011[[#This Row],[entity_spawned (AVG)]])*(Table61011[[#This Row],[activating_chance]]/100),0)</f>
        <v>30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3">
        <v>1</v>
      </c>
      <c r="BX382" s="73">
        <v>1</v>
      </c>
      <c r="BY382" s="73" t="b">
        <v>0</v>
      </c>
      <c r="CA382" t="s">
        <v>446</v>
      </c>
      <c r="CB382">
        <v>1</v>
      </c>
      <c r="CC382" s="76">
        <v>120</v>
      </c>
      <c r="CD382">
        <v>100</v>
      </c>
      <c r="CE382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25</v>
      </c>
      <c r="CG382" s="73" t="s">
        <v>344</v>
      </c>
      <c r="CY382" t="s">
        <v>539</v>
      </c>
      <c r="CZ382">
        <v>1</v>
      </c>
      <c r="DA382" s="76">
        <v>150</v>
      </c>
      <c r="DB382" s="76">
        <v>100</v>
      </c>
      <c r="DC382">
        <f ca="1">INDIRECT(ADDRESS(11+(MATCH(RIGHT(Table14[[#This Row],[spawner_sku]],LEN(Table14[[#This Row],[spawner_sku]])-FIND("/",Table14[[#This Row],[spawner_sku]])),Table1[Entity Prefab],0)),10,1,1,"Entities"))</f>
        <v>75</v>
      </c>
      <c r="DD382">
        <f ca="1">ROUND((Table14[[#This Row],[XP]]*Table14[[#This Row],[entity_spawned (AVG)]])*(Table14[[#This Row],[activating_chance]]/100),0)</f>
        <v>75</v>
      </c>
      <c r="DE382" s="73" t="s">
        <v>343</v>
      </c>
    </row>
    <row r="383" spans="2:109" x14ac:dyDescent="0.25">
      <c r="B383" s="74" t="s">
        <v>383</v>
      </c>
      <c r="C383">
        <v>1</v>
      </c>
      <c r="D383">
        <v>450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0</v>
      </c>
      <c r="G383" s="76">
        <f ca="1">ROUND((Table245[[#This Row],[XP]]*Table245[[#This Row],[entity_spawned (AVG)]])*(Table245[[#This Row],[activating_chance]]/100),0)</f>
        <v>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6">
        <v>1</v>
      </c>
      <c r="J383" s="76">
        <v>1</v>
      </c>
      <c r="K383" s="73" t="b">
        <v>0</v>
      </c>
      <c r="AI383" t="s">
        <v>256</v>
      </c>
      <c r="AJ383">
        <v>1</v>
      </c>
      <c r="AK383">
        <v>120</v>
      </c>
      <c r="AL383">
        <v>100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25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248</v>
      </c>
      <c r="BQ383">
        <v>1</v>
      </c>
      <c r="BR383">
        <v>420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83" s="76">
        <f ca="1">ROUND((Table61011[[#This Row],[XP]]*Table61011[[#This Row],[entity_spawned (AVG)]])*(Table61011[[#This Row],[activating_chance]]/100),0)</f>
        <v>83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446</v>
      </c>
      <c r="CB383">
        <v>1</v>
      </c>
      <c r="CC383" s="76">
        <v>120</v>
      </c>
      <c r="CD383">
        <v>10</v>
      </c>
      <c r="CE383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3</v>
      </c>
      <c r="CG383" s="73" t="s">
        <v>344</v>
      </c>
      <c r="CY383" t="s">
        <v>539</v>
      </c>
      <c r="CZ383">
        <v>1</v>
      </c>
      <c r="DA383" s="76">
        <v>150</v>
      </c>
      <c r="DB383" s="76">
        <v>100</v>
      </c>
      <c r="DC383">
        <f ca="1">INDIRECT(ADDRESS(11+(MATCH(RIGHT(Table14[[#This Row],[spawner_sku]],LEN(Table14[[#This Row],[spawner_sku]])-FIND("/",Table14[[#This Row],[spawner_sku]])),Table1[Entity Prefab],0)),10,1,1,"Entities"))</f>
        <v>75</v>
      </c>
      <c r="DD383">
        <f ca="1">ROUND((Table14[[#This Row],[XP]]*Table14[[#This Row],[entity_spawned (AVG)]])*(Table14[[#This Row],[activating_chance]]/100),0)</f>
        <v>75</v>
      </c>
      <c r="DE383" s="73" t="s">
        <v>343</v>
      </c>
    </row>
    <row r="384" spans="2:109" x14ac:dyDescent="0.25">
      <c r="B384" s="74" t="s">
        <v>383</v>
      </c>
      <c r="C384">
        <v>1</v>
      </c>
      <c r="D384">
        <v>450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6">
        <v>1</v>
      </c>
      <c r="J384" s="76">
        <v>1</v>
      </c>
      <c r="K384" s="73" t="b">
        <v>0</v>
      </c>
      <c r="AI384" t="s">
        <v>256</v>
      </c>
      <c r="AJ384">
        <v>1</v>
      </c>
      <c r="AK384">
        <v>170</v>
      </c>
      <c r="AL384">
        <v>100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25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396</v>
      </c>
      <c r="BQ384">
        <v>3</v>
      </c>
      <c r="BR384">
        <v>220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84" s="76">
        <f ca="1">ROUND((Table61011[[#This Row],[XP]]*Table61011[[#This Row],[entity_spawned (AVG)]])*(Table61011[[#This Row],[activating_chance]]/100),0)</f>
        <v>150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3">
        <v>2</v>
      </c>
      <c r="BX384" s="73">
        <v>4</v>
      </c>
      <c r="BY384" s="73" t="b">
        <v>0</v>
      </c>
      <c r="CA384" t="s">
        <v>446</v>
      </c>
      <c r="CB384">
        <v>1</v>
      </c>
      <c r="CC384" s="76">
        <v>120</v>
      </c>
      <c r="CD384">
        <v>80</v>
      </c>
      <c r="CE384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20</v>
      </c>
      <c r="CG384" s="73" t="s">
        <v>344</v>
      </c>
      <c r="CY384" t="s">
        <v>538</v>
      </c>
      <c r="CZ384">
        <v>1</v>
      </c>
      <c r="DA384" s="76">
        <v>150</v>
      </c>
      <c r="DB384" s="76">
        <v>10</v>
      </c>
      <c r="DC384">
        <f ca="1">INDIRECT(ADDRESS(11+(MATCH(RIGHT(Table14[[#This Row],[spawner_sku]],LEN(Table14[[#This Row],[spawner_sku]])-FIND("/",Table14[[#This Row],[spawner_sku]])),Table1[Entity Prefab],0)),10,1,1,"Entities"))</f>
        <v>75</v>
      </c>
      <c r="DD384">
        <f ca="1">ROUND((Table14[[#This Row],[XP]]*Table14[[#This Row],[entity_spawned (AVG)]])*(Table14[[#This Row],[activating_chance]]/100),0)</f>
        <v>8</v>
      </c>
      <c r="DE384" s="73" t="s">
        <v>343</v>
      </c>
    </row>
    <row r="385" spans="2:109" x14ac:dyDescent="0.25">
      <c r="B385" s="74" t="s">
        <v>470</v>
      </c>
      <c r="C385">
        <v>1</v>
      </c>
      <c r="D385">
        <v>220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6">
        <v>1</v>
      </c>
      <c r="J385" s="76">
        <v>1</v>
      </c>
      <c r="K385" s="73" t="b">
        <v>0</v>
      </c>
      <c r="AI385" t="s">
        <v>256</v>
      </c>
      <c r="AJ385">
        <v>1</v>
      </c>
      <c r="AK385">
        <v>140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246</v>
      </c>
      <c r="BQ385">
        <v>2</v>
      </c>
      <c r="BR385">
        <v>130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6">
        <f ca="1">ROUND((Table61011[[#This Row],[XP]]*Table61011[[#This Row],[entity_spawned (AVG)]])*(Table61011[[#This Row],[activating_chance]]/100),0)</f>
        <v>50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3">
        <v>2</v>
      </c>
      <c r="BX385" s="73">
        <v>2</v>
      </c>
      <c r="BY385" s="73" t="b">
        <v>0</v>
      </c>
      <c r="CA385" t="s">
        <v>446</v>
      </c>
      <c r="CB385">
        <v>1</v>
      </c>
      <c r="CC385" s="76">
        <v>120</v>
      </c>
      <c r="CD385">
        <v>30</v>
      </c>
      <c r="CE385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8</v>
      </c>
      <c r="CG385" s="73" t="s">
        <v>344</v>
      </c>
      <c r="CY385" t="s">
        <v>538</v>
      </c>
      <c r="CZ385">
        <v>1</v>
      </c>
      <c r="DA385" s="76">
        <v>150</v>
      </c>
      <c r="DB385" s="76">
        <v>100</v>
      </c>
      <c r="DC385">
        <f ca="1">INDIRECT(ADDRESS(11+(MATCH(RIGHT(Table14[[#This Row],[spawner_sku]],LEN(Table14[[#This Row],[spawner_sku]])-FIND("/",Table14[[#This Row],[spawner_sku]])),Table1[Entity Prefab],0)),10,1,1,"Entities"))</f>
        <v>75</v>
      </c>
      <c r="DD385">
        <f ca="1">ROUND((Table14[[#This Row],[XP]]*Table14[[#This Row],[entity_spawned (AVG)]])*(Table14[[#This Row],[activating_chance]]/100),0)</f>
        <v>75</v>
      </c>
      <c r="DE385" s="73" t="s">
        <v>343</v>
      </c>
    </row>
    <row r="386" spans="2:109" x14ac:dyDescent="0.25">
      <c r="B386" s="74" t="s">
        <v>470</v>
      </c>
      <c r="C386">
        <v>1</v>
      </c>
      <c r="D386">
        <v>220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6">
        <v>1</v>
      </c>
      <c r="J386" s="76">
        <v>1</v>
      </c>
      <c r="K386" s="73" t="b">
        <v>0</v>
      </c>
      <c r="AI386" t="s">
        <v>256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256</v>
      </c>
      <c r="BQ386">
        <v>1</v>
      </c>
      <c r="BR386">
        <v>200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6" s="76">
        <f ca="1">ROUND((Table61011[[#This Row],[XP]]*Table61011[[#This Row],[entity_spawned (AVG)]])*(Table61011[[#This Row],[activating_chance]]/100),0)</f>
        <v>25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3">
        <v>1</v>
      </c>
      <c r="BX386" s="73">
        <v>1</v>
      </c>
      <c r="BY386" s="73" t="b">
        <v>0</v>
      </c>
      <c r="CA386" t="s">
        <v>446</v>
      </c>
      <c r="CB386">
        <v>1</v>
      </c>
      <c r="CC386" s="76">
        <v>120</v>
      </c>
      <c r="CD386">
        <v>100</v>
      </c>
      <c r="CE38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3" t="s">
        <v>344</v>
      </c>
      <c r="CY386" t="s">
        <v>538</v>
      </c>
      <c r="CZ386">
        <v>1</v>
      </c>
      <c r="DA386" s="76">
        <v>150</v>
      </c>
      <c r="DB386" s="76">
        <v>100</v>
      </c>
      <c r="DC386">
        <f ca="1">INDIRECT(ADDRESS(11+(MATCH(RIGHT(Table14[[#This Row],[spawner_sku]],LEN(Table14[[#This Row],[spawner_sku]])-FIND("/",Table14[[#This Row],[spawner_sku]])),Table1[Entity Prefab],0)),10,1,1,"Entities"))</f>
        <v>75</v>
      </c>
      <c r="DD386">
        <f ca="1">ROUND((Table14[[#This Row],[XP]]*Table14[[#This Row],[entity_spawned (AVG)]])*(Table14[[#This Row],[activating_chance]]/100),0)</f>
        <v>75</v>
      </c>
      <c r="DE386" s="73" t="s">
        <v>343</v>
      </c>
    </row>
    <row r="387" spans="2:109" x14ac:dyDescent="0.25">
      <c r="B387" s="74" t="s">
        <v>470</v>
      </c>
      <c r="C387">
        <v>1</v>
      </c>
      <c r="D387">
        <v>220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6">
        <v>1</v>
      </c>
      <c r="J387" s="76">
        <v>1</v>
      </c>
      <c r="K387" s="73" t="b">
        <v>0</v>
      </c>
      <c r="AI387" t="s">
        <v>256</v>
      </c>
      <c r="AJ387">
        <v>1</v>
      </c>
      <c r="AK387">
        <v>120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472</v>
      </c>
      <c r="BQ387">
        <v>1</v>
      </c>
      <c r="BR387">
        <v>260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387" s="76">
        <f ca="1">ROUND((Table61011[[#This Row],[XP]]*Table61011[[#This Row],[entity_spawned (AVG)]])*(Table61011[[#This Row],[activating_chance]]/100),0)</f>
        <v>105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446</v>
      </c>
      <c r="CB387">
        <v>1</v>
      </c>
      <c r="CC387" s="76">
        <v>120</v>
      </c>
      <c r="CD387">
        <v>100</v>
      </c>
      <c r="CE387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3" t="s">
        <v>344</v>
      </c>
      <c r="CY387" t="s">
        <v>538</v>
      </c>
      <c r="CZ387">
        <v>1</v>
      </c>
      <c r="DA387" s="76">
        <v>150</v>
      </c>
      <c r="DB387" s="76">
        <v>100</v>
      </c>
      <c r="DC387">
        <f ca="1">INDIRECT(ADDRESS(11+(MATCH(RIGHT(Table14[[#This Row],[spawner_sku]],LEN(Table14[[#This Row],[spawner_sku]])-FIND("/",Table14[[#This Row],[spawner_sku]])),Table1[Entity Prefab],0)),10,1,1,"Entities"))</f>
        <v>75</v>
      </c>
      <c r="DD387">
        <f ca="1">ROUND((Table14[[#This Row],[XP]]*Table14[[#This Row],[entity_spawned (AVG)]])*(Table14[[#This Row],[activating_chance]]/100),0)</f>
        <v>75</v>
      </c>
      <c r="DE387" s="73" t="s">
        <v>343</v>
      </c>
    </row>
    <row r="388" spans="2:109" x14ac:dyDescent="0.25">
      <c r="B388" s="74" t="s">
        <v>470</v>
      </c>
      <c r="C388">
        <v>1</v>
      </c>
      <c r="D388">
        <v>220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6">
        <v>1</v>
      </c>
      <c r="J388" s="76">
        <v>1</v>
      </c>
      <c r="K388" s="73" t="b">
        <v>0</v>
      </c>
      <c r="AI388" t="s">
        <v>256</v>
      </c>
      <c r="AJ388">
        <v>1</v>
      </c>
      <c r="AK388">
        <v>180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229</v>
      </c>
      <c r="BQ388">
        <v>5</v>
      </c>
      <c r="BR388">
        <v>210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8" s="76">
        <f ca="1">ROUND((Table61011[[#This Row],[XP]]*Table61011[[#This Row],[entity_spawned (AVG)]])*(Table61011[[#This Row],[activating_chance]]/100),0)</f>
        <v>125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3">
        <v>5</v>
      </c>
      <c r="BX388" s="73">
        <v>5</v>
      </c>
      <c r="BY388" s="73" t="b">
        <v>1</v>
      </c>
      <c r="CA388" t="s">
        <v>446</v>
      </c>
      <c r="CB388">
        <v>1</v>
      </c>
      <c r="CC388" s="76">
        <v>120</v>
      </c>
      <c r="CD388">
        <v>100</v>
      </c>
      <c r="CE388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25</v>
      </c>
      <c r="CG388" s="73" t="s">
        <v>344</v>
      </c>
      <c r="CY388" t="s">
        <v>538</v>
      </c>
      <c r="CZ388">
        <v>1</v>
      </c>
      <c r="DA388" s="76">
        <v>150</v>
      </c>
      <c r="DB388" s="76">
        <v>100</v>
      </c>
      <c r="DC388">
        <f ca="1">INDIRECT(ADDRESS(11+(MATCH(RIGHT(Table14[[#This Row],[spawner_sku]],LEN(Table14[[#This Row],[spawner_sku]])-FIND("/",Table14[[#This Row],[spawner_sku]])),Table1[Entity Prefab],0)),10,1,1,"Entities"))</f>
        <v>75</v>
      </c>
      <c r="DD388">
        <f ca="1">ROUND((Table14[[#This Row],[XP]]*Table14[[#This Row],[entity_spawned (AVG)]])*(Table14[[#This Row],[activating_chance]]/100),0)</f>
        <v>75</v>
      </c>
      <c r="DE388" s="73" t="s">
        <v>343</v>
      </c>
    </row>
    <row r="389" spans="2:109" x14ac:dyDescent="0.25">
      <c r="B389" s="74" t="s">
        <v>470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6">
        <v>1</v>
      </c>
      <c r="J389" s="76">
        <v>1</v>
      </c>
      <c r="K389" s="73" t="b">
        <v>0</v>
      </c>
      <c r="AI389" t="s">
        <v>256</v>
      </c>
      <c r="AJ389">
        <v>1</v>
      </c>
      <c r="AK389">
        <v>170</v>
      </c>
      <c r="AL389">
        <v>60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15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180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9" s="76">
        <f ca="1">ROUND((Table61011[[#This Row],[XP]]*Table61011[[#This Row],[entity_spawned (AVG)]])*(Table61011[[#This Row],[activating_chance]]/100),0)</f>
        <v>25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446</v>
      </c>
      <c r="CB389">
        <v>1</v>
      </c>
      <c r="CC389" s="76">
        <v>120</v>
      </c>
      <c r="CD389">
        <v>100</v>
      </c>
      <c r="CE389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3" t="s">
        <v>344</v>
      </c>
      <c r="CY389" t="s">
        <v>538</v>
      </c>
      <c r="CZ389">
        <v>1</v>
      </c>
      <c r="DA389" s="76">
        <v>150</v>
      </c>
      <c r="DB389" s="76">
        <v>100</v>
      </c>
      <c r="DC389">
        <f ca="1">INDIRECT(ADDRESS(11+(MATCH(RIGHT(Table14[[#This Row],[spawner_sku]],LEN(Table14[[#This Row],[spawner_sku]])-FIND("/",Table14[[#This Row],[spawner_sku]])),Table1[Entity Prefab],0)),10,1,1,"Entities"))</f>
        <v>75</v>
      </c>
      <c r="DD389">
        <f ca="1">ROUND((Table14[[#This Row],[XP]]*Table14[[#This Row],[entity_spawned (AVG)]])*(Table14[[#This Row],[activating_chance]]/100),0)</f>
        <v>75</v>
      </c>
      <c r="DE389" s="73" t="s">
        <v>343</v>
      </c>
    </row>
    <row r="390" spans="2:109" x14ac:dyDescent="0.25">
      <c r="B390" s="74" t="s">
        <v>470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6">
        <v>1</v>
      </c>
      <c r="J390" s="76">
        <v>1</v>
      </c>
      <c r="K390" s="73" t="b">
        <v>0</v>
      </c>
      <c r="AI390" t="s">
        <v>256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230</v>
      </c>
      <c r="BQ390">
        <v>1</v>
      </c>
      <c r="BR390">
        <v>140</v>
      </c>
      <c r="BS390">
        <v>80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0" s="76">
        <f ca="1">ROUND((Table61011[[#This Row],[XP]]*Table61011[[#This Row],[entity_spawned (AVG)]])*(Table61011[[#This Row],[activating_chance]]/100),0)</f>
        <v>20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3">
        <v>1</v>
      </c>
      <c r="BX390" s="73">
        <v>2</v>
      </c>
      <c r="BY390" s="73" t="b">
        <v>0</v>
      </c>
      <c r="CA390" t="s">
        <v>446</v>
      </c>
      <c r="CB390">
        <v>1</v>
      </c>
      <c r="CC390" s="76">
        <v>120</v>
      </c>
      <c r="CD390">
        <v>30</v>
      </c>
      <c r="CE390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3" t="s">
        <v>344</v>
      </c>
      <c r="CY390" t="s">
        <v>538</v>
      </c>
      <c r="CZ390">
        <v>1</v>
      </c>
      <c r="DA390" s="76">
        <v>150</v>
      </c>
      <c r="DB390" s="76">
        <v>100</v>
      </c>
      <c r="DC390">
        <f ca="1">INDIRECT(ADDRESS(11+(MATCH(RIGHT(Table14[[#This Row],[spawner_sku]],LEN(Table14[[#This Row],[spawner_sku]])-FIND("/",Table14[[#This Row],[spawner_sku]])),Table1[Entity Prefab],0)),10,1,1,"Entities"))</f>
        <v>75</v>
      </c>
      <c r="DD390">
        <f ca="1">ROUND((Table14[[#This Row],[XP]]*Table14[[#This Row],[entity_spawned (AVG)]])*(Table14[[#This Row],[activating_chance]]/100),0)</f>
        <v>75</v>
      </c>
      <c r="DE390" s="73" t="s">
        <v>343</v>
      </c>
    </row>
    <row r="391" spans="2:109" x14ac:dyDescent="0.25">
      <c r="B391" s="74" t="s">
        <v>470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6">
        <v>1</v>
      </c>
      <c r="J391" s="76">
        <v>1</v>
      </c>
      <c r="K391" s="73" t="b">
        <v>0</v>
      </c>
      <c r="AI391" t="s">
        <v>256</v>
      </c>
      <c r="AJ391">
        <v>1</v>
      </c>
      <c r="AK391">
        <v>120</v>
      </c>
      <c r="AL391">
        <v>100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25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236</v>
      </c>
      <c r="BQ391">
        <v>1</v>
      </c>
      <c r="BR391">
        <v>180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1" s="76">
        <f ca="1">ROUND((Table61011[[#This Row],[XP]]*Table61011[[#This Row],[entity_spawned (AVG)]])*(Table61011[[#This Row],[activating_chance]]/100),0)</f>
        <v>25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446</v>
      </c>
      <c r="CB391">
        <v>1</v>
      </c>
      <c r="CC391" s="76">
        <v>120</v>
      </c>
      <c r="CD391">
        <v>100</v>
      </c>
      <c r="CE391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25</v>
      </c>
      <c r="CG391" s="73" t="s">
        <v>344</v>
      </c>
      <c r="CY391" t="s">
        <v>538</v>
      </c>
      <c r="CZ391">
        <v>1</v>
      </c>
      <c r="DA391" s="76">
        <v>150</v>
      </c>
      <c r="DB391" s="76">
        <v>100</v>
      </c>
      <c r="DC391">
        <f ca="1">INDIRECT(ADDRESS(11+(MATCH(RIGHT(Table14[[#This Row],[spawner_sku]],LEN(Table14[[#This Row],[spawner_sku]])-FIND("/",Table14[[#This Row],[spawner_sku]])),Table1[Entity Prefab],0)),10,1,1,"Entities"))</f>
        <v>75</v>
      </c>
      <c r="DD391">
        <f ca="1">ROUND((Table14[[#This Row],[XP]]*Table14[[#This Row],[entity_spawned (AVG)]])*(Table14[[#This Row],[activating_chance]]/100),0)</f>
        <v>75</v>
      </c>
      <c r="DE391" s="73" t="s">
        <v>343</v>
      </c>
    </row>
    <row r="392" spans="2:109" x14ac:dyDescent="0.25">
      <c r="B392" s="74" t="s">
        <v>470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6">
        <v>1</v>
      </c>
      <c r="J392" s="76">
        <v>1</v>
      </c>
      <c r="K392" s="73" t="b">
        <v>0</v>
      </c>
      <c r="AI392" t="s">
        <v>256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394</v>
      </c>
      <c r="BQ392">
        <v>1</v>
      </c>
      <c r="BR392">
        <v>240</v>
      </c>
      <c r="BS392">
        <v>60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2" s="76">
        <f ca="1">ROUND((Table61011[[#This Row],[XP]]*Table61011[[#This Row],[entity_spawned (AVG)]])*(Table61011[[#This Row],[activating_chance]]/100),0)</f>
        <v>50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3">
        <v>1</v>
      </c>
      <c r="BX392" s="73">
        <v>1</v>
      </c>
      <c r="BY392" s="73" t="b">
        <v>0</v>
      </c>
      <c r="CA392" t="s">
        <v>446</v>
      </c>
      <c r="CB392">
        <v>1</v>
      </c>
      <c r="CC392" s="76">
        <v>120</v>
      </c>
      <c r="CD392">
        <v>100</v>
      </c>
      <c r="CE392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25</v>
      </c>
      <c r="CG392" s="73" t="s">
        <v>344</v>
      </c>
      <c r="CY392" t="s">
        <v>538</v>
      </c>
      <c r="CZ392">
        <v>1</v>
      </c>
      <c r="DA392" s="76">
        <v>150</v>
      </c>
      <c r="DB392" s="76">
        <v>100</v>
      </c>
      <c r="DC392">
        <f ca="1">INDIRECT(ADDRESS(11+(MATCH(RIGHT(Table14[[#This Row],[spawner_sku]],LEN(Table14[[#This Row],[spawner_sku]])-FIND("/",Table14[[#This Row],[spawner_sku]])),Table1[Entity Prefab],0)),10,1,1,"Entities"))</f>
        <v>75</v>
      </c>
      <c r="DD392">
        <f ca="1">ROUND((Table14[[#This Row],[XP]]*Table14[[#This Row],[entity_spawned (AVG)]])*(Table14[[#This Row],[activating_chance]]/100),0)</f>
        <v>75</v>
      </c>
      <c r="DE392" s="73" t="s">
        <v>343</v>
      </c>
    </row>
    <row r="393" spans="2:109" x14ac:dyDescent="0.25">
      <c r="B393" s="74" t="s">
        <v>470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6">
        <v>1</v>
      </c>
      <c r="J393" s="76">
        <v>1</v>
      </c>
      <c r="K393" s="73" t="b">
        <v>0</v>
      </c>
      <c r="AI393" t="s">
        <v>256</v>
      </c>
      <c r="AJ393">
        <v>1</v>
      </c>
      <c r="AK393">
        <v>120</v>
      </c>
      <c r="AL393">
        <v>60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15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247</v>
      </c>
      <c r="BQ393">
        <v>1</v>
      </c>
      <c r="BR393">
        <v>500</v>
      </c>
      <c r="BS393">
        <v>75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6">
        <f ca="1">ROUND((Table61011[[#This Row],[XP]]*Table61011[[#This Row],[entity_spawned (AVG)]])*(Table61011[[#This Row],[activating_chance]]/100),0)</f>
        <v>56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3">
        <v>1</v>
      </c>
      <c r="BX393" s="73">
        <v>1</v>
      </c>
      <c r="BY393" s="73" t="b">
        <v>0</v>
      </c>
      <c r="CA393" t="s">
        <v>446</v>
      </c>
      <c r="CB393">
        <v>2</v>
      </c>
      <c r="CC393" s="76">
        <v>120</v>
      </c>
      <c r="CD393">
        <v>100</v>
      </c>
      <c r="CE393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50</v>
      </c>
      <c r="CG393" s="73" t="s">
        <v>344</v>
      </c>
      <c r="CY393" t="s">
        <v>538</v>
      </c>
      <c r="CZ393">
        <v>1</v>
      </c>
      <c r="DA393" s="76">
        <v>150</v>
      </c>
      <c r="DB393" s="76">
        <v>100</v>
      </c>
      <c r="DC393">
        <f ca="1">INDIRECT(ADDRESS(11+(MATCH(RIGHT(Table14[[#This Row],[spawner_sku]],LEN(Table14[[#This Row],[spawner_sku]])-FIND("/",Table14[[#This Row],[spawner_sku]])),Table1[Entity Prefab],0)),10,1,1,"Entities"))</f>
        <v>75</v>
      </c>
      <c r="DD393">
        <f ca="1">ROUND((Table14[[#This Row],[XP]]*Table14[[#This Row],[entity_spawned (AVG)]])*(Table14[[#This Row],[activating_chance]]/100),0)</f>
        <v>75</v>
      </c>
      <c r="DE393" s="73" t="s">
        <v>343</v>
      </c>
    </row>
    <row r="394" spans="2:109" x14ac:dyDescent="0.25">
      <c r="B394" s="74" t="s">
        <v>471</v>
      </c>
      <c r="C394">
        <v>1</v>
      </c>
      <c r="D394">
        <v>240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55</v>
      </c>
      <c r="G394" s="76">
        <f ca="1">ROUND((Table245[[#This Row],[XP]]*Table245[[#This Row],[entity_spawned (AVG)]])*(Table245[[#This Row],[activating_chance]]/100),0)</f>
        <v>55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6">
        <v>1</v>
      </c>
      <c r="J394" s="76">
        <v>1</v>
      </c>
      <c r="K394" s="73" t="b">
        <v>0</v>
      </c>
      <c r="AI394" t="s">
        <v>256</v>
      </c>
      <c r="AJ394">
        <v>1</v>
      </c>
      <c r="AK394">
        <v>170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470</v>
      </c>
      <c r="BQ394">
        <v>1</v>
      </c>
      <c r="BR394">
        <v>220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94" s="76">
        <f ca="1">ROUND((Table61011[[#This Row],[XP]]*Table61011[[#This Row],[entity_spawned (AVG)]])*(Table61011[[#This Row],[activating_chance]]/100),0)</f>
        <v>50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3">
        <v>1</v>
      </c>
      <c r="BX394" s="73">
        <v>1</v>
      </c>
      <c r="BY394" s="73" t="b">
        <v>0</v>
      </c>
      <c r="CA394" t="s">
        <v>446</v>
      </c>
      <c r="CB394">
        <v>1</v>
      </c>
      <c r="CC394" s="76">
        <v>120</v>
      </c>
      <c r="CD394">
        <v>30</v>
      </c>
      <c r="CE394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73" t="s">
        <v>344</v>
      </c>
      <c r="CY394" t="s">
        <v>538</v>
      </c>
      <c r="CZ394">
        <v>1</v>
      </c>
      <c r="DA394" s="76">
        <v>150</v>
      </c>
      <c r="DB394" s="76">
        <v>100</v>
      </c>
      <c r="DC394">
        <f ca="1">INDIRECT(ADDRESS(11+(MATCH(RIGHT(Table14[[#This Row],[spawner_sku]],LEN(Table14[[#This Row],[spawner_sku]])-FIND("/",Table14[[#This Row],[spawner_sku]])),Table1[Entity Prefab],0)),10,1,1,"Entities"))</f>
        <v>75</v>
      </c>
      <c r="DD394">
        <f ca="1">ROUND((Table14[[#This Row],[XP]]*Table14[[#This Row],[entity_spawned (AVG)]])*(Table14[[#This Row],[activating_chance]]/100),0)</f>
        <v>75</v>
      </c>
      <c r="DE394" s="73" t="s">
        <v>343</v>
      </c>
    </row>
    <row r="395" spans="2:109" x14ac:dyDescent="0.25">
      <c r="B395" s="74" t="s">
        <v>471</v>
      </c>
      <c r="C395">
        <v>1</v>
      </c>
      <c r="D395">
        <v>240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55</v>
      </c>
      <c r="G395" s="76">
        <f ca="1">ROUND((Table245[[#This Row],[XP]]*Table245[[#This Row],[entity_spawned (AVG)]])*(Table245[[#This Row],[activating_chance]]/100),0)</f>
        <v>55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6">
        <v>1</v>
      </c>
      <c r="J395" s="76">
        <v>1</v>
      </c>
      <c r="K395" s="73" t="b">
        <v>0</v>
      </c>
      <c r="AI395" t="s">
        <v>256</v>
      </c>
      <c r="AJ395">
        <v>1</v>
      </c>
      <c r="AK395">
        <v>130</v>
      </c>
      <c r="AL395">
        <v>100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25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396</v>
      </c>
      <c r="BQ395">
        <v>10</v>
      </c>
      <c r="BR395">
        <v>260</v>
      </c>
      <c r="BS395">
        <v>40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95" s="76">
        <f ca="1">ROUND((Table61011[[#This Row],[XP]]*Table61011[[#This Row],[entity_spawned (AVG)]])*(Table61011[[#This Row],[activating_chance]]/100),0)</f>
        <v>200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3">
        <v>8</v>
      </c>
      <c r="BX395" s="73">
        <v>12</v>
      </c>
      <c r="BY395" s="73" t="b">
        <v>1</v>
      </c>
      <c r="CA395" t="s">
        <v>446</v>
      </c>
      <c r="CB395">
        <v>1</v>
      </c>
      <c r="CC395" s="76">
        <v>120</v>
      </c>
      <c r="CD395">
        <v>100</v>
      </c>
      <c r="CE39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73" t="s">
        <v>344</v>
      </c>
      <c r="CY395" t="s">
        <v>538</v>
      </c>
      <c r="CZ395">
        <v>1</v>
      </c>
      <c r="DA395" s="76">
        <v>150</v>
      </c>
      <c r="DB395" s="76">
        <v>100</v>
      </c>
      <c r="DC395">
        <f ca="1">INDIRECT(ADDRESS(11+(MATCH(RIGHT(Table14[[#This Row],[spawner_sku]],LEN(Table14[[#This Row],[spawner_sku]])-FIND("/",Table14[[#This Row],[spawner_sku]])),Table1[Entity Prefab],0)),10,1,1,"Entities"))</f>
        <v>75</v>
      </c>
      <c r="DD395">
        <f ca="1">ROUND((Table14[[#This Row],[XP]]*Table14[[#This Row],[entity_spawned (AVG)]])*(Table14[[#This Row],[activating_chance]]/100),0)</f>
        <v>75</v>
      </c>
      <c r="DE395" s="73" t="s">
        <v>343</v>
      </c>
    </row>
    <row r="396" spans="2:109" x14ac:dyDescent="0.25">
      <c r="B396" s="74" t="s">
        <v>471</v>
      </c>
      <c r="C396">
        <v>1</v>
      </c>
      <c r="D396">
        <v>240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6">
        <v>1</v>
      </c>
      <c r="J396" s="76">
        <v>1</v>
      </c>
      <c r="K396" s="73" t="b">
        <v>0</v>
      </c>
      <c r="AI396" t="s">
        <v>256</v>
      </c>
      <c r="AJ396">
        <v>1</v>
      </c>
      <c r="AK396">
        <v>170</v>
      </c>
      <c r="AL396">
        <v>90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23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230</v>
      </c>
      <c r="BQ396">
        <v>3</v>
      </c>
      <c r="BR396">
        <v>210</v>
      </c>
      <c r="BS396">
        <v>80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6" s="76">
        <f ca="1">ROUND((Table61011[[#This Row],[XP]]*Table61011[[#This Row],[entity_spawned (AVG)]])*(Table61011[[#This Row],[activating_chance]]/100),0)</f>
        <v>60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3">
        <v>3</v>
      </c>
      <c r="BX396" s="73">
        <v>4</v>
      </c>
      <c r="BY396" s="73" t="b">
        <v>0</v>
      </c>
      <c r="CA396" t="s">
        <v>492</v>
      </c>
      <c r="CB396">
        <v>1</v>
      </c>
      <c r="CC396" s="76">
        <v>120</v>
      </c>
      <c r="CD396">
        <v>100</v>
      </c>
      <c r="CE39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3" t="s">
        <v>343</v>
      </c>
      <c r="CY396" t="s">
        <v>538</v>
      </c>
      <c r="CZ396">
        <v>1</v>
      </c>
      <c r="DA396" s="76">
        <v>150</v>
      </c>
      <c r="DB396" s="76">
        <v>100</v>
      </c>
      <c r="DC396">
        <f ca="1">INDIRECT(ADDRESS(11+(MATCH(RIGHT(Table14[[#This Row],[spawner_sku]],LEN(Table14[[#This Row],[spawner_sku]])-FIND("/",Table14[[#This Row],[spawner_sku]])),Table1[Entity Prefab],0)),10,1,1,"Entities"))</f>
        <v>75</v>
      </c>
      <c r="DD396">
        <f ca="1">ROUND((Table14[[#This Row],[XP]]*Table14[[#This Row],[entity_spawned (AVG)]])*(Table14[[#This Row],[activating_chance]]/100),0)</f>
        <v>75</v>
      </c>
      <c r="DE396" s="73" t="s">
        <v>343</v>
      </c>
    </row>
    <row r="397" spans="2:109" x14ac:dyDescent="0.25">
      <c r="B397" s="74" t="s">
        <v>471</v>
      </c>
      <c r="C397">
        <v>1</v>
      </c>
      <c r="D397">
        <v>240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6">
        <v>1</v>
      </c>
      <c r="J397" s="76">
        <v>1</v>
      </c>
      <c r="K397" s="73" t="b">
        <v>0</v>
      </c>
      <c r="AI397" t="s">
        <v>256</v>
      </c>
      <c r="AJ397">
        <v>1</v>
      </c>
      <c r="AK397">
        <v>170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256</v>
      </c>
      <c r="BQ397">
        <v>1</v>
      </c>
      <c r="BR397">
        <v>100</v>
      </c>
      <c r="BS397">
        <v>80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7" s="76">
        <f ca="1">ROUND((Table61011[[#This Row],[XP]]*Table61011[[#This Row],[entity_spawned (AVG)]])*(Table61011[[#This Row],[activating_chance]]/100),0)</f>
        <v>20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492</v>
      </c>
      <c r="CB397">
        <v>1</v>
      </c>
      <c r="CC397" s="76">
        <v>120</v>
      </c>
      <c r="CD397">
        <v>50</v>
      </c>
      <c r="CE397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13</v>
      </c>
      <c r="CG397" s="73" t="s">
        <v>343</v>
      </c>
      <c r="CY397" t="s">
        <v>538</v>
      </c>
      <c r="CZ397">
        <v>1</v>
      </c>
      <c r="DA397" s="76">
        <v>150</v>
      </c>
      <c r="DB397" s="76">
        <v>100</v>
      </c>
      <c r="DC397">
        <f ca="1">INDIRECT(ADDRESS(11+(MATCH(RIGHT(Table14[[#This Row],[spawner_sku]],LEN(Table14[[#This Row],[spawner_sku]])-FIND("/",Table14[[#This Row],[spawner_sku]])),Table1[Entity Prefab],0)),10,1,1,"Entities"))</f>
        <v>75</v>
      </c>
      <c r="DD397">
        <f ca="1">ROUND((Table14[[#This Row],[XP]]*Table14[[#This Row],[entity_spawned (AVG)]])*(Table14[[#This Row],[activating_chance]]/100),0)</f>
        <v>75</v>
      </c>
      <c r="DE397" s="73" t="s">
        <v>343</v>
      </c>
    </row>
    <row r="398" spans="2:109" x14ac:dyDescent="0.25">
      <c r="B398" s="74" t="s">
        <v>472</v>
      </c>
      <c r="C398">
        <v>1</v>
      </c>
      <c r="D398">
        <v>260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6">
        <f ca="1">ROUND((Table245[[#This Row],[XP]]*Table245[[#This Row],[entity_spawned (AVG)]])*(Table245[[#This Row],[activating_chance]]/100),0)</f>
        <v>105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6">
        <v>1</v>
      </c>
      <c r="J398" s="76">
        <v>1</v>
      </c>
      <c r="K398" s="73" t="b">
        <v>0</v>
      </c>
      <c r="AI398" t="s">
        <v>256</v>
      </c>
      <c r="AJ398">
        <v>1</v>
      </c>
      <c r="AK398">
        <v>120</v>
      </c>
      <c r="AL398">
        <v>100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25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403</v>
      </c>
      <c r="BQ398">
        <v>1</v>
      </c>
      <c r="BR398">
        <v>340</v>
      </c>
      <c r="BS398">
        <v>100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398" s="76">
        <f ca="1">ROUND((Table61011[[#This Row],[XP]]*Table61011[[#This Row],[entity_spawned (AVG)]])*(Table61011[[#This Row],[activating_chance]]/100),0)</f>
        <v>263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8" s="73">
        <v>1</v>
      </c>
      <c r="BX398" s="73">
        <v>1</v>
      </c>
      <c r="BY398" s="73" t="b">
        <v>0</v>
      </c>
      <c r="CA398" t="s">
        <v>492</v>
      </c>
      <c r="CB398">
        <v>1</v>
      </c>
      <c r="CC398" s="76">
        <v>120</v>
      </c>
      <c r="CD398">
        <v>50</v>
      </c>
      <c r="CE398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13</v>
      </c>
      <c r="CG398" s="73" t="s">
        <v>343</v>
      </c>
      <c r="CY398" t="s">
        <v>538</v>
      </c>
      <c r="CZ398">
        <v>1</v>
      </c>
      <c r="DA398" s="76">
        <v>150</v>
      </c>
      <c r="DB398" s="76">
        <v>100</v>
      </c>
      <c r="DC398">
        <f ca="1">INDIRECT(ADDRESS(11+(MATCH(RIGHT(Table14[[#This Row],[spawner_sku]],LEN(Table14[[#This Row],[spawner_sku]])-FIND("/",Table14[[#This Row],[spawner_sku]])),Table1[Entity Prefab],0)),10,1,1,"Entities"))</f>
        <v>75</v>
      </c>
      <c r="DD398">
        <f ca="1">ROUND((Table14[[#This Row],[XP]]*Table14[[#This Row],[entity_spawned (AVG)]])*(Table14[[#This Row],[activating_chance]]/100),0)</f>
        <v>75</v>
      </c>
      <c r="DE398" s="73" t="s">
        <v>343</v>
      </c>
    </row>
    <row r="399" spans="2:109" x14ac:dyDescent="0.25">
      <c r="B399" s="74" t="s">
        <v>472</v>
      </c>
      <c r="C399">
        <v>1</v>
      </c>
      <c r="D399">
        <v>260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6">
        <f ca="1">ROUND((Table245[[#This Row],[XP]]*Table245[[#This Row],[entity_spawned (AVG)]])*(Table245[[#This Row],[activating_chance]]/100),0)</f>
        <v>105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6">
        <v>1</v>
      </c>
      <c r="J399" s="76">
        <v>1</v>
      </c>
      <c r="K399" s="73" t="b">
        <v>0</v>
      </c>
      <c r="AI399" t="s">
        <v>256</v>
      </c>
      <c r="AJ399">
        <v>1</v>
      </c>
      <c r="AK399">
        <v>180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7336</v>
      </c>
      <c r="BQ399">
        <v>1</v>
      </c>
      <c r="BR399">
        <v>120</v>
      </c>
      <c r="BS399">
        <v>100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99" s="76">
        <f ca="1">ROUND((Table61011[[#This Row],[XP]]*Table61011[[#This Row],[entity_spawned (AVG)]])*(Table61011[[#This Row],[activating_chance]]/100),0)</f>
        <v>50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397</v>
      </c>
      <c r="CB399">
        <v>1</v>
      </c>
      <c r="CC399" s="76">
        <v>120</v>
      </c>
      <c r="CD399">
        <v>30</v>
      </c>
      <c r="CE399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8</v>
      </c>
      <c r="CG399" s="73" t="s">
        <v>343</v>
      </c>
      <c r="CY399" t="s">
        <v>538</v>
      </c>
      <c r="CZ399">
        <v>1</v>
      </c>
      <c r="DA399" s="76">
        <v>150</v>
      </c>
      <c r="DB399" s="76">
        <v>100</v>
      </c>
      <c r="DC399">
        <f ca="1">INDIRECT(ADDRESS(11+(MATCH(RIGHT(Table14[[#This Row],[spawner_sku]],LEN(Table14[[#This Row],[spawner_sku]])-FIND("/",Table14[[#This Row],[spawner_sku]])),Table1[Entity Prefab],0)),10,1,1,"Entities"))</f>
        <v>75</v>
      </c>
      <c r="DD399">
        <f ca="1">ROUND((Table14[[#This Row],[XP]]*Table14[[#This Row],[entity_spawned (AVG)]])*(Table14[[#This Row],[activating_chance]]/100),0)</f>
        <v>75</v>
      </c>
      <c r="DE399" s="73" t="s">
        <v>343</v>
      </c>
    </row>
    <row r="400" spans="2:109" x14ac:dyDescent="0.25">
      <c r="B400" s="74" t="s">
        <v>472</v>
      </c>
      <c r="C400">
        <v>1</v>
      </c>
      <c r="D400">
        <v>260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6">
        <v>1</v>
      </c>
      <c r="J400" s="76">
        <v>1</v>
      </c>
      <c r="K400" s="73" t="b">
        <v>0</v>
      </c>
      <c r="AI400" t="s">
        <v>256</v>
      </c>
      <c r="AJ400">
        <v>1</v>
      </c>
      <c r="AK400">
        <v>170</v>
      </c>
      <c r="AL400">
        <v>40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10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229</v>
      </c>
      <c r="BQ400">
        <v>1</v>
      </c>
      <c r="BR400">
        <v>160</v>
      </c>
      <c r="BS400">
        <v>100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0" s="76">
        <f ca="1">ROUND((Table61011[[#This Row],[XP]]*Table61011[[#This Row],[entity_spawned (AVG)]])*(Table61011[[#This Row],[activating_chance]]/100),0)</f>
        <v>25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2</v>
      </c>
      <c r="BY400" s="73" t="b">
        <v>0</v>
      </c>
      <c r="CA400" t="s">
        <v>397</v>
      </c>
      <c r="CB400">
        <v>1</v>
      </c>
      <c r="CC400" s="76">
        <v>120</v>
      </c>
      <c r="CD400">
        <v>30</v>
      </c>
      <c r="CE400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8</v>
      </c>
      <c r="CG400" s="73" t="s">
        <v>343</v>
      </c>
      <c r="CY400" t="s">
        <v>538</v>
      </c>
      <c r="CZ400">
        <v>1</v>
      </c>
      <c r="DA400" s="76">
        <v>150</v>
      </c>
      <c r="DB400" s="76">
        <v>100</v>
      </c>
      <c r="DC400">
        <f ca="1">INDIRECT(ADDRESS(11+(MATCH(RIGHT(Table14[[#This Row],[spawner_sku]],LEN(Table14[[#This Row],[spawner_sku]])-FIND("/",Table14[[#This Row],[spawner_sku]])),Table1[Entity Prefab],0)),10,1,1,"Entities"))</f>
        <v>75</v>
      </c>
      <c r="DD400">
        <f ca="1">ROUND((Table14[[#This Row],[XP]]*Table14[[#This Row],[entity_spawned (AVG)]])*(Table14[[#This Row],[activating_chance]]/100),0)</f>
        <v>75</v>
      </c>
      <c r="DE400" s="73" t="s">
        <v>343</v>
      </c>
    </row>
    <row r="401" spans="2:109" x14ac:dyDescent="0.25">
      <c r="B401" s="74" t="s">
        <v>472</v>
      </c>
      <c r="C401">
        <v>1</v>
      </c>
      <c r="D401">
        <v>260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6">
        <v>1</v>
      </c>
      <c r="J401" s="76">
        <v>1</v>
      </c>
      <c r="K401" s="73" t="b">
        <v>0</v>
      </c>
      <c r="AI401" t="s">
        <v>256</v>
      </c>
      <c r="AJ401">
        <v>1</v>
      </c>
      <c r="AK401">
        <v>130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249</v>
      </c>
      <c r="BQ401">
        <v>1</v>
      </c>
      <c r="BR401">
        <v>280</v>
      </c>
      <c r="BS401">
        <v>30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6">
        <f ca="1">ROUND((Table61011[[#This Row],[XP]]*Table61011[[#This Row],[entity_spawned (AVG)]])*(Table61011[[#This Row],[activating_chance]]/100),0)</f>
        <v>23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1" s="73">
        <v>1</v>
      </c>
      <c r="BX401" s="73">
        <v>1</v>
      </c>
      <c r="BY401" s="73" t="b">
        <v>0</v>
      </c>
      <c r="CA401" t="s">
        <v>397</v>
      </c>
      <c r="CB401">
        <v>1</v>
      </c>
      <c r="CC401" s="76">
        <v>120</v>
      </c>
      <c r="CD401">
        <v>30</v>
      </c>
      <c r="CE401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8</v>
      </c>
      <c r="CG401" s="73" t="s">
        <v>343</v>
      </c>
      <c r="CY401" t="s">
        <v>538</v>
      </c>
      <c r="CZ401">
        <v>1</v>
      </c>
      <c r="DA401" s="76">
        <v>150</v>
      </c>
      <c r="DB401" s="76">
        <v>100</v>
      </c>
      <c r="DC401">
        <f ca="1">INDIRECT(ADDRESS(11+(MATCH(RIGHT(Table14[[#This Row],[spawner_sku]],LEN(Table14[[#This Row],[spawner_sku]])-FIND("/",Table14[[#This Row],[spawner_sku]])),Table1[Entity Prefab],0)),10,1,1,"Entities"))</f>
        <v>75</v>
      </c>
      <c r="DD401">
        <f ca="1">ROUND((Table14[[#This Row],[XP]]*Table14[[#This Row],[entity_spawned (AVG)]])*(Table14[[#This Row],[activating_chance]]/100),0)</f>
        <v>75</v>
      </c>
      <c r="DE401" s="73" t="s">
        <v>343</v>
      </c>
    </row>
    <row r="402" spans="2:109" x14ac:dyDescent="0.25">
      <c r="B402" s="74" t="s">
        <v>472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6">
        <v>1</v>
      </c>
      <c r="J402" s="76">
        <v>1</v>
      </c>
      <c r="K402" s="73" t="b">
        <v>0</v>
      </c>
      <c r="AI402" t="s">
        <v>256</v>
      </c>
      <c r="AJ402">
        <v>1</v>
      </c>
      <c r="AK402">
        <v>130</v>
      </c>
      <c r="AL402">
        <v>100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25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473</v>
      </c>
      <c r="BQ402">
        <v>1</v>
      </c>
      <c r="BR402">
        <v>280</v>
      </c>
      <c r="BS402">
        <v>100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402" s="76">
        <f ca="1">ROUND((Table61011[[#This Row],[XP]]*Table61011[[#This Row],[entity_spawned (AVG)]])*(Table61011[[#This Row],[activating_chance]]/100),0)</f>
        <v>143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2" s="73">
        <v>1</v>
      </c>
      <c r="BX402" s="73">
        <v>1</v>
      </c>
      <c r="BY402" s="73" t="b">
        <v>0</v>
      </c>
      <c r="CA402" t="s">
        <v>397</v>
      </c>
      <c r="CB402">
        <v>1</v>
      </c>
      <c r="CC402" s="76">
        <v>120</v>
      </c>
      <c r="CD402">
        <v>30</v>
      </c>
      <c r="CE402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73" t="s">
        <v>343</v>
      </c>
      <c r="CY402" t="s">
        <v>538</v>
      </c>
      <c r="CZ402">
        <v>1</v>
      </c>
      <c r="DA402" s="76">
        <v>150</v>
      </c>
      <c r="DB402" s="76">
        <v>100</v>
      </c>
      <c r="DC402">
        <f ca="1">INDIRECT(ADDRESS(11+(MATCH(RIGHT(Table14[[#This Row],[spawner_sku]],LEN(Table14[[#This Row],[spawner_sku]])-FIND("/",Table14[[#This Row],[spawner_sku]])),Table1[Entity Prefab],0)),10,1,1,"Entities"))</f>
        <v>75</v>
      </c>
      <c r="DD402">
        <f ca="1">ROUND((Table14[[#This Row],[XP]]*Table14[[#This Row],[entity_spawned (AVG)]])*(Table14[[#This Row],[activating_chance]]/100),0)</f>
        <v>75</v>
      </c>
      <c r="DE402" s="73" t="s">
        <v>343</v>
      </c>
    </row>
    <row r="403" spans="2:109" x14ac:dyDescent="0.25">
      <c r="B403" s="74" t="s">
        <v>472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6">
        <v>1</v>
      </c>
      <c r="J403" s="76">
        <v>1</v>
      </c>
      <c r="K403" s="73" t="b">
        <v>0</v>
      </c>
      <c r="AI403" t="s">
        <v>256</v>
      </c>
      <c r="AJ403">
        <v>1</v>
      </c>
      <c r="AK403">
        <v>105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386</v>
      </c>
      <c r="BQ403">
        <v>1</v>
      </c>
      <c r="BR403">
        <v>120</v>
      </c>
      <c r="BS403">
        <v>100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6">
        <f ca="1">ROUND((Table61011[[#This Row],[XP]]*Table61011[[#This Row],[entity_spawned (AVG)]])*(Table61011[[#This Row],[activating_chance]]/100),0)</f>
        <v>75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397</v>
      </c>
      <c r="CB403">
        <v>1</v>
      </c>
      <c r="CC403" s="76">
        <v>120</v>
      </c>
      <c r="CD403">
        <v>10</v>
      </c>
      <c r="CE403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3</v>
      </c>
      <c r="CG403" s="73" t="s">
        <v>343</v>
      </c>
      <c r="CY403" t="s">
        <v>538</v>
      </c>
      <c r="CZ403">
        <v>1</v>
      </c>
      <c r="DA403" s="76">
        <v>150</v>
      </c>
      <c r="DB403" s="76">
        <v>30</v>
      </c>
      <c r="DC403">
        <f ca="1">INDIRECT(ADDRESS(11+(MATCH(RIGHT(Table14[[#This Row],[spawner_sku]],LEN(Table14[[#This Row],[spawner_sku]])-FIND("/",Table14[[#This Row],[spawner_sku]])),Table1[Entity Prefab],0)),10,1,1,"Entities"))</f>
        <v>75</v>
      </c>
      <c r="DD403">
        <f ca="1">ROUND((Table14[[#This Row],[XP]]*Table14[[#This Row],[entity_spawned (AVG)]])*(Table14[[#This Row],[activating_chance]]/100),0)</f>
        <v>23</v>
      </c>
      <c r="DE403" s="73" t="s">
        <v>343</v>
      </c>
    </row>
    <row r="404" spans="2:109" x14ac:dyDescent="0.25">
      <c r="B404" s="74" t="s">
        <v>473</v>
      </c>
      <c r="C404">
        <v>1</v>
      </c>
      <c r="D404">
        <v>280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6">
        <f ca="1">ROUND((Table245[[#This Row],[XP]]*Table245[[#This Row],[entity_spawned (AVG)]])*(Table245[[#This Row],[activating_chance]]/100),0)</f>
        <v>143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6">
        <v>1</v>
      </c>
      <c r="J404" s="76">
        <v>1</v>
      </c>
      <c r="K404" s="73" t="b">
        <v>0</v>
      </c>
      <c r="AI404" t="s">
        <v>256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253</v>
      </c>
      <c r="BQ404">
        <v>1</v>
      </c>
      <c r="BR404">
        <v>220</v>
      </c>
      <c r="BS404">
        <v>80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6">
        <f ca="1">ROUND((Table61011[[#This Row],[XP]]*Table61011[[#This Row],[entity_spawned (AVG)]])*(Table61011[[#This Row],[activating_chance]]/100),0)</f>
        <v>60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397</v>
      </c>
      <c r="CB404">
        <v>1</v>
      </c>
      <c r="CC404" s="76">
        <v>120</v>
      </c>
      <c r="CD404">
        <v>30</v>
      </c>
      <c r="CE404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8</v>
      </c>
      <c r="CG404" s="73" t="s">
        <v>343</v>
      </c>
      <c r="CY404" t="s">
        <v>538</v>
      </c>
      <c r="CZ404">
        <v>1</v>
      </c>
      <c r="DA404" s="76">
        <v>150</v>
      </c>
      <c r="DB404" s="76">
        <v>100</v>
      </c>
      <c r="DC404">
        <f ca="1">INDIRECT(ADDRESS(11+(MATCH(RIGHT(Table14[[#This Row],[spawner_sku]],LEN(Table14[[#This Row],[spawner_sku]])-FIND("/",Table14[[#This Row],[spawner_sku]])),Table1[Entity Prefab],0)),10,1,1,"Entities"))</f>
        <v>75</v>
      </c>
      <c r="DD404">
        <f ca="1">ROUND((Table14[[#This Row],[XP]]*Table14[[#This Row],[entity_spawned (AVG)]])*(Table14[[#This Row],[activating_chance]]/100),0)</f>
        <v>75</v>
      </c>
      <c r="DE404" s="73" t="s">
        <v>343</v>
      </c>
    </row>
    <row r="405" spans="2:109" x14ac:dyDescent="0.25">
      <c r="B405" s="74" t="s">
        <v>473</v>
      </c>
      <c r="C405">
        <v>1</v>
      </c>
      <c r="D405">
        <v>280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6">
        <f ca="1">ROUND((Table245[[#This Row],[XP]]*Table245[[#This Row],[entity_spawned (AVG)]])*(Table245[[#This Row],[activating_chance]]/100),0)</f>
        <v>143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6">
        <v>1</v>
      </c>
      <c r="J405" s="76">
        <v>1</v>
      </c>
      <c r="K405" s="73" t="b">
        <v>0</v>
      </c>
      <c r="AI405" t="s">
        <v>256</v>
      </c>
      <c r="AJ405">
        <v>1</v>
      </c>
      <c r="AK405">
        <v>170</v>
      </c>
      <c r="AL405">
        <v>60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15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338</v>
      </c>
      <c r="BQ405">
        <v>1</v>
      </c>
      <c r="BR405">
        <v>240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05" s="76">
        <f ca="1">ROUND((Table61011[[#This Row],[XP]]*Table61011[[#This Row],[entity_spawned (AVG)]])*(Table61011[[#This Row],[activating_chance]]/100),0)</f>
        <v>50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397</v>
      </c>
      <c r="CB405">
        <v>1</v>
      </c>
      <c r="CC405" s="76">
        <v>120</v>
      </c>
      <c r="CD405">
        <v>20</v>
      </c>
      <c r="CE40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5</v>
      </c>
      <c r="CG405" s="73" t="s">
        <v>343</v>
      </c>
      <c r="CY405" t="s">
        <v>538</v>
      </c>
      <c r="CZ405">
        <v>1</v>
      </c>
      <c r="DA405" s="76">
        <v>150</v>
      </c>
      <c r="DB405" s="76">
        <v>80</v>
      </c>
      <c r="DC405">
        <f ca="1">INDIRECT(ADDRESS(11+(MATCH(RIGHT(Table14[[#This Row],[spawner_sku]],LEN(Table14[[#This Row],[spawner_sku]])-FIND("/",Table14[[#This Row],[spawner_sku]])),Table1[Entity Prefab],0)),10,1,1,"Entities"))</f>
        <v>75</v>
      </c>
      <c r="DD405">
        <f ca="1">ROUND((Table14[[#This Row],[XP]]*Table14[[#This Row],[entity_spawned (AVG)]])*(Table14[[#This Row],[activating_chance]]/100),0)</f>
        <v>60</v>
      </c>
      <c r="DE405" s="73" t="s">
        <v>343</v>
      </c>
    </row>
    <row r="406" spans="2:109" x14ac:dyDescent="0.25">
      <c r="B406" s="74" t="s">
        <v>474</v>
      </c>
      <c r="C406">
        <v>1</v>
      </c>
      <c r="D406">
        <v>300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6">
        <f ca="1">ROUND((Table245[[#This Row],[XP]]*Table245[[#This Row],[entity_spawned (AVG)]])*(Table245[[#This Row],[activating_chance]]/100),0)</f>
        <v>195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6">
        <v>1</v>
      </c>
      <c r="J406" s="76">
        <v>1</v>
      </c>
      <c r="K406" s="73" t="b">
        <v>0</v>
      </c>
      <c r="AI406" t="s">
        <v>256</v>
      </c>
      <c r="AJ406">
        <v>1</v>
      </c>
      <c r="AK406">
        <v>110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253</v>
      </c>
      <c r="BQ406">
        <v>1</v>
      </c>
      <c r="BR406">
        <v>170</v>
      </c>
      <c r="BS406">
        <v>100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6" s="76">
        <f ca="1">ROUND((Table61011[[#This Row],[XP]]*Table61011[[#This Row],[entity_spawned (AVG)]])*(Table61011[[#This Row],[activating_chance]]/100),0)</f>
        <v>75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397</v>
      </c>
      <c r="CB406">
        <v>1</v>
      </c>
      <c r="CC406" s="76">
        <v>120</v>
      </c>
      <c r="CD406">
        <v>20</v>
      </c>
      <c r="CE40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5</v>
      </c>
      <c r="CG406" s="73" t="s">
        <v>343</v>
      </c>
      <c r="CY406" t="s">
        <v>538</v>
      </c>
      <c r="CZ406">
        <v>1</v>
      </c>
      <c r="DA406" s="76">
        <v>150</v>
      </c>
      <c r="DB406" s="76">
        <v>100</v>
      </c>
      <c r="DC406">
        <f ca="1">INDIRECT(ADDRESS(11+(MATCH(RIGHT(Table14[[#This Row],[spawner_sku]],LEN(Table14[[#This Row],[spawner_sku]])-FIND("/",Table14[[#This Row],[spawner_sku]])),Table1[Entity Prefab],0)),10,1,1,"Entities"))</f>
        <v>75</v>
      </c>
      <c r="DD406">
        <f ca="1">ROUND((Table14[[#This Row],[XP]]*Table14[[#This Row],[entity_spawned (AVG)]])*(Table14[[#This Row],[activating_chance]]/100),0)</f>
        <v>75</v>
      </c>
      <c r="DE406" s="73" t="s">
        <v>343</v>
      </c>
    </row>
    <row r="407" spans="2:109" x14ac:dyDescent="0.25">
      <c r="B407" s="74" t="s">
        <v>474</v>
      </c>
      <c r="C407">
        <v>1</v>
      </c>
      <c r="D407">
        <v>300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6">
        <f ca="1">ROUND((Table245[[#This Row],[XP]]*Table245[[#This Row],[entity_spawned (AVG)]])*(Table245[[#This Row],[activating_chance]]/100),0)</f>
        <v>195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6">
        <v>1</v>
      </c>
      <c r="J407" s="76">
        <v>1</v>
      </c>
      <c r="K407" s="73" t="b">
        <v>0</v>
      </c>
      <c r="AI407" t="s">
        <v>256</v>
      </c>
      <c r="AJ407">
        <v>1</v>
      </c>
      <c r="AK407">
        <v>170</v>
      </c>
      <c r="AL407">
        <v>90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23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446</v>
      </c>
      <c r="BQ407">
        <v>1</v>
      </c>
      <c r="BR407">
        <v>200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6">
        <f ca="1">ROUND((Table61011[[#This Row],[XP]]*Table61011[[#This Row],[entity_spawned (AVG)]])*(Table61011[[#This Row],[activating_chance]]/100),0)</f>
        <v>25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3">
        <v>1</v>
      </c>
      <c r="BX407" s="73">
        <v>1</v>
      </c>
      <c r="BY407" s="73" t="b">
        <v>0</v>
      </c>
      <c r="CA407" t="s">
        <v>397</v>
      </c>
      <c r="CB407">
        <v>2</v>
      </c>
      <c r="CC407" s="76">
        <v>120</v>
      </c>
      <c r="CD407">
        <v>30</v>
      </c>
      <c r="CE407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15</v>
      </c>
      <c r="CG407" s="73" t="s">
        <v>343</v>
      </c>
      <c r="CY407" t="s">
        <v>538</v>
      </c>
      <c r="CZ407">
        <v>1</v>
      </c>
      <c r="DA407" s="76">
        <v>150</v>
      </c>
      <c r="DB407" s="76">
        <v>100</v>
      </c>
      <c r="DC407">
        <f ca="1">INDIRECT(ADDRESS(11+(MATCH(RIGHT(Table14[[#This Row],[spawner_sku]],LEN(Table14[[#This Row],[spawner_sku]])-FIND("/",Table14[[#This Row],[spawner_sku]])),Table1[Entity Prefab],0)),10,1,1,"Entities"))</f>
        <v>75</v>
      </c>
      <c r="DD407">
        <f ca="1">ROUND((Table14[[#This Row],[XP]]*Table14[[#This Row],[entity_spawned (AVG)]])*(Table14[[#This Row],[activating_chance]]/100),0)</f>
        <v>75</v>
      </c>
      <c r="DE407" s="73" t="s">
        <v>343</v>
      </c>
    </row>
    <row r="408" spans="2:109" x14ac:dyDescent="0.25">
      <c r="B408" s="74" t="s">
        <v>474</v>
      </c>
      <c r="C408">
        <v>1</v>
      </c>
      <c r="D408">
        <v>300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6">
        <v>1</v>
      </c>
      <c r="J408" s="76">
        <v>1</v>
      </c>
      <c r="K408" s="73" t="b">
        <v>0</v>
      </c>
      <c r="AI408" t="s">
        <v>256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446</v>
      </c>
      <c r="BQ408">
        <v>1</v>
      </c>
      <c r="BR408">
        <v>200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6">
        <f ca="1">ROUND((Table61011[[#This Row],[XP]]*Table61011[[#This Row],[entity_spawned (AVG)]])*(Table61011[[#This Row],[activating_chance]]/100),0)</f>
        <v>25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3">
        <v>1</v>
      </c>
      <c r="BX408" s="73">
        <v>1</v>
      </c>
      <c r="BY408" s="73" t="b">
        <v>0</v>
      </c>
      <c r="CA408" t="s">
        <v>258</v>
      </c>
      <c r="CB408">
        <v>1</v>
      </c>
      <c r="CC408" s="76">
        <v>120</v>
      </c>
      <c r="CD408">
        <v>80</v>
      </c>
      <c r="CE408">
        <f ca="1">INDIRECT(ADDRESS(11+(MATCH(RIGHT(Table11[[#This Row],[spawner_sku]],LEN(Table11[[#This Row],[spawner_sku]])-FIND("/",Table11[[#This Row],[spawner_sku]])),Table1[Entity Prefab],0)),10,1,1,"Entities"))</f>
        <v>50</v>
      </c>
      <c r="CF408">
        <f ca="1">ROUND((Table11[[#This Row],[XP]]*Table11[[#This Row],[entity_spawned (AVG)]])*(Table11[[#This Row],[activating_chance]]/100),0)</f>
        <v>40</v>
      </c>
      <c r="CG408" s="73" t="s">
        <v>343</v>
      </c>
      <c r="CY408" t="s">
        <v>538</v>
      </c>
      <c r="CZ408">
        <v>1</v>
      </c>
      <c r="DA408" s="76">
        <v>150</v>
      </c>
      <c r="DB408" s="76">
        <v>30</v>
      </c>
      <c r="DC408">
        <f ca="1">INDIRECT(ADDRESS(11+(MATCH(RIGHT(Table14[[#This Row],[spawner_sku]],LEN(Table14[[#This Row],[spawner_sku]])-FIND("/",Table14[[#This Row],[spawner_sku]])),Table1[Entity Prefab],0)),10,1,1,"Entities"))</f>
        <v>75</v>
      </c>
      <c r="DD408">
        <f ca="1">ROUND((Table14[[#This Row],[XP]]*Table14[[#This Row],[entity_spawned (AVG)]])*(Table14[[#This Row],[activating_chance]]/100),0)</f>
        <v>23</v>
      </c>
      <c r="DE408" s="73" t="s">
        <v>343</v>
      </c>
    </row>
    <row r="409" spans="2:109" x14ac:dyDescent="0.25">
      <c r="B409" s="74" t="s">
        <v>446</v>
      </c>
      <c r="C409">
        <v>1</v>
      </c>
      <c r="D409">
        <v>190</v>
      </c>
      <c r="E409">
        <v>30</v>
      </c>
      <c r="F409" s="76">
        <f ca="1">INDIRECT(ADDRESS(11+(MATCH(RIGHT(Table245[[#This Row],[spawner_sku]],LEN(Table245[[#This Row],[spawner_sku]])-FIND("/",Table245[[#This Row],[spawner_sku]])),Table1[Entity Prefab],0)),10,1,1,"Entities"))</f>
        <v>25</v>
      </c>
      <c r="G409" s="76">
        <f ca="1">ROUND((Table245[[#This Row],[XP]]*Table245[[#This Row],[entity_spawned (AVG)]])*(Table245[[#This Row],[activating_chance]]/100),0)</f>
        <v>8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6">
        <v>1</v>
      </c>
      <c r="J409" s="76">
        <v>1</v>
      </c>
      <c r="K409" s="73" t="b">
        <v>0</v>
      </c>
      <c r="AI409" t="s">
        <v>256</v>
      </c>
      <c r="AJ409">
        <v>1</v>
      </c>
      <c r="AK409">
        <v>180</v>
      </c>
      <c r="AL409">
        <v>100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25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492</v>
      </c>
      <c r="BQ409">
        <v>1</v>
      </c>
      <c r="BR409">
        <v>160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6">
        <f ca="1">ROUND((Table61011[[#This Row],[XP]]*Table61011[[#This Row],[entity_spawned (AVG)]])*(Table61011[[#This Row],[activating_chance]]/100),0)</f>
        <v>25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258</v>
      </c>
      <c r="CB409">
        <v>1</v>
      </c>
      <c r="CC409" s="76">
        <v>120</v>
      </c>
      <c r="CD409">
        <v>80</v>
      </c>
      <c r="CE409">
        <f ca="1">INDIRECT(ADDRESS(11+(MATCH(RIGHT(Table11[[#This Row],[spawner_sku]],LEN(Table11[[#This Row],[spawner_sku]])-FIND("/",Table11[[#This Row],[spawner_sku]])),Table1[Entity Prefab],0)),10,1,1,"Entities"))</f>
        <v>50</v>
      </c>
      <c r="CF409">
        <f ca="1">ROUND((Table11[[#This Row],[XP]]*Table11[[#This Row],[entity_spawned (AVG)]])*(Table11[[#This Row],[activating_chance]]/100),0)</f>
        <v>40</v>
      </c>
      <c r="CG409" s="73" t="s">
        <v>343</v>
      </c>
      <c r="CY409" t="s">
        <v>538</v>
      </c>
      <c r="CZ409">
        <v>1</v>
      </c>
      <c r="DA409" s="76">
        <v>150</v>
      </c>
      <c r="DB409" s="76">
        <v>100</v>
      </c>
      <c r="DC409">
        <f ca="1">INDIRECT(ADDRESS(11+(MATCH(RIGHT(Table14[[#This Row],[spawner_sku]],LEN(Table14[[#This Row],[spawner_sku]])-FIND("/",Table14[[#This Row],[spawner_sku]])),Table1[Entity Prefab],0)),10,1,1,"Entities"))</f>
        <v>75</v>
      </c>
      <c r="DD409">
        <f ca="1">ROUND((Table14[[#This Row],[XP]]*Table14[[#This Row],[entity_spawned (AVG)]])*(Table14[[#This Row],[activating_chance]]/100),0)</f>
        <v>75</v>
      </c>
      <c r="DE409" s="73" t="s">
        <v>343</v>
      </c>
    </row>
    <row r="410" spans="2:109" x14ac:dyDescent="0.25">
      <c r="B410" s="74" t="s">
        <v>446</v>
      </c>
      <c r="C410">
        <v>1</v>
      </c>
      <c r="D410">
        <v>190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25</v>
      </c>
      <c r="G410" s="76">
        <f ca="1">ROUND((Table245[[#This Row],[XP]]*Table245[[#This Row],[entity_spawned (AVG)]])*(Table245[[#This Row],[activating_chance]]/100),0)</f>
        <v>25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6">
        <v>1</v>
      </c>
      <c r="J410" s="76">
        <v>1</v>
      </c>
      <c r="K410" s="73" t="b">
        <v>0</v>
      </c>
      <c r="AI410" t="s">
        <v>256</v>
      </c>
      <c r="AJ410">
        <v>1</v>
      </c>
      <c r="AK410">
        <v>100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386</v>
      </c>
      <c r="BQ410">
        <v>1</v>
      </c>
      <c r="BR410">
        <v>200</v>
      </c>
      <c r="BS410">
        <v>100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6">
        <f ca="1">ROUND((Table61011[[#This Row],[XP]]*Table61011[[#This Row],[entity_spawned (AVG)]])*(Table61011[[#This Row],[activating_chance]]/100),0)</f>
        <v>75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258</v>
      </c>
      <c r="CB410">
        <v>1</v>
      </c>
      <c r="CC410" s="76">
        <v>120</v>
      </c>
      <c r="CD410">
        <v>100</v>
      </c>
      <c r="CE410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50</v>
      </c>
      <c r="CG410" s="73" t="s">
        <v>343</v>
      </c>
      <c r="CY410" t="s">
        <v>538</v>
      </c>
      <c r="CZ410">
        <v>1</v>
      </c>
      <c r="DA410" s="76">
        <v>150</v>
      </c>
      <c r="DB410" s="76">
        <v>100</v>
      </c>
      <c r="DC410">
        <f ca="1">INDIRECT(ADDRESS(11+(MATCH(RIGHT(Table14[[#This Row],[spawner_sku]],LEN(Table14[[#This Row],[spawner_sku]])-FIND("/",Table14[[#This Row],[spawner_sku]])),Table1[Entity Prefab],0)),10,1,1,"Entities"))</f>
        <v>75</v>
      </c>
      <c r="DD410">
        <f ca="1">ROUND((Table14[[#This Row],[XP]]*Table14[[#This Row],[entity_spawned (AVG)]])*(Table14[[#This Row],[activating_chance]]/100),0)</f>
        <v>75</v>
      </c>
      <c r="DE410" s="73" t="s">
        <v>343</v>
      </c>
    </row>
    <row r="411" spans="2:109" x14ac:dyDescent="0.25">
      <c r="B411" s="74" t="s">
        <v>446</v>
      </c>
      <c r="C411">
        <v>1</v>
      </c>
      <c r="D411">
        <v>180</v>
      </c>
      <c r="E411">
        <v>80</v>
      </c>
      <c r="F41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1" s="76">
        <f ca="1">ROUND((Table245[[#This Row],[XP]]*Table245[[#This Row],[entity_spawned (AVG)]])*(Table245[[#This Row],[activating_chance]]/100),0)</f>
        <v>20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6">
        <v>1</v>
      </c>
      <c r="J411" s="76">
        <v>1</v>
      </c>
      <c r="K411" s="73" t="b">
        <v>0</v>
      </c>
      <c r="AI411" t="s">
        <v>256</v>
      </c>
      <c r="AJ411">
        <v>1</v>
      </c>
      <c r="AK411">
        <v>120</v>
      </c>
      <c r="AL411">
        <v>90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23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447</v>
      </c>
      <c r="BQ411">
        <v>1</v>
      </c>
      <c r="BR411">
        <v>310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411" s="76">
        <f ca="1">ROUND((Table61011[[#This Row],[XP]]*Table61011[[#This Row],[entity_spawned (AVG)]])*(Table61011[[#This Row],[activating_chance]]/100),0)</f>
        <v>55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3">
        <v>1</v>
      </c>
      <c r="BX411" s="73">
        <v>1</v>
      </c>
      <c r="BY411" s="73" t="b">
        <v>0</v>
      </c>
      <c r="CA411" t="s">
        <v>258</v>
      </c>
      <c r="CB411">
        <v>1</v>
      </c>
      <c r="CC411" s="76">
        <v>120</v>
      </c>
      <c r="CD411">
        <v>30</v>
      </c>
      <c r="CE411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15</v>
      </c>
      <c r="CG411" s="73" t="s">
        <v>343</v>
      </c>
      <c r="CY411" t="s">
        <v>538</v>
      </c>
      <c r="CZ411">
        <v>1</v>
      </c>
      <c r="DA411" s="76">
        <v>150</v>
      </c>
      <c r="DB411" s="76">
        <v>100</v>
      </c>
      <c r="DC411">
        <f ca="1">INDIRECT(ADDRESS(11+(MATCH(RIGHT(Table14[[#This Row],[spawner_sku]],LEN(Table14[[#This Row],[spawner_sku]])-FIND("/",Table14[[#This Row],[spawner_sku]])),Table1[Entity Prefab],0)),10,1,1,"Entities"))</f>
        <v>75</v>
      </c>
      <c r="DD411">
        <f ca="1">ROUND((Table14[[#This Row],[XP]]*Table14[[#This Row],[entity_spawned (AVG)]])*(Table14[[#This Row],[activating_chance]]/100),0)</f>
        <v>75</v>
      </c>
      <c r="DE411" s="73" t="s">
        <v>343</v>
      </c>
    </row>
    <row r="412" spans="2:109" x14ac:dyDescent="0.25">
      <c r="B412" s="74" t="s">
        <v>446</v>
      </c>
      <c r="C412">
        <v>1</v>
      </c>
      <c r="D412">
        <v>180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25</v>
      </c>
      <c r="G412" s="76">
        <f ca="1">ROUND((Table245[[#This Row],[XP]]*Table245[[#This Row],[entity_spawned (AVG)]])*(Table245[[#This Row],[activating_chance]]/100),0)</f>
        <v>25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6">
        <v>1</v>
      </c>
      <c r="J412" s="76">
        <v>1</v>
      </c>
      <c r="K412" s="73" t="b">
        <v>0</v>
      </c>
      <c r="AI412" t="s">
        <v>256</v>
      </c>
      <c r="AJ412">
        <v>1</v>
      </c>
      <c r="AK412">
        <v>180</v>
      </c>
      <c r="AL412">
        <v>30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8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396</v>
      </c>
      <c r="BQ412">
        <v>3</v>
      </c>
      <c r="BR412">
        <v>220</v>
      </c>
      <c r="BS412">
        <v>100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12" s="76">
        <f ca="1">ROUND((Table61011[[#This Row],[XP]]*Table61011[[#This Row],[entity_spawned (AVG)]])*(Table61011[[#This Row],[activating_chance]]/100),0)</f>
        <v>150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3</v>
      </c>
      <c r="BX412" s="73">
        <v>4</v>
      </c>
      <c r="BY412" s="73" t="b">
        <v>0</v>
      </c>
      <c r="CA412" t="s">
        <v>258</v>
      </c>
      <c r="CB412">
        <v>1</v>
      </c>
      <c r="CC412" s="76">
        <v>120</v>
      </c>
      <c r="CD412">
        <v>100</v>
      </c>
      <c r="CE412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3" t="s">
        <v>343</v>
      </c>
      <c r="CY412" t="s">
        <v>538</v>
      </c>
      <c r="CZ412">
        <v>1</v>
      </c>
      <c r="DA412" s="76">
        <v>150</v>
      </c>
      <c r="DB412" s="76">
        <v>100</v>
      </c>
      <c r="DC412">
        <f ca="1">INDIRECT(ADDRESS(11+(MATCH(RIGHT(Table14[[#This Row],[spawner_sku]],LEN(Table14[[#This Row],[spawner_sku]])-FIND("/",Table14[[#This Row],[spawner_sku]])),Table1[Entity Prefab],0)),10,1,1,"Entities"))</f>
        <v>75</v>
      </c>
      <c r="DD412">
        <f ca="1">ROUND((Table14[[#This Row],[XP]]*Table14[[#This Row],[entity_spawned (AVG)]])*(Table14[[#This Row],[activating_chance]]/100),0)</f>
        <v>75</v>
      </c>
      <c r="DE412" s="73" t="s">
        <v>343</v>
      </c>
    </row>
    <row r="413" spans="2:109" x14ac:dyDescent="0.25">
      <c r="B413" s="74" t="s">
        <v>446</v>
      </c>
      <c r="C413">
        <v>1</v>
      </c>
      <c r="D413">
        <v>180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25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6">
        <v>1</v>
      </c>
      <c r="J413" s="76">
        <v>1</v>
      </c>
      <c r="K413" s="73" t="b">
        <v>0</v>
      </c>
      <c r="AI413" t="s">
        <v>256</v>
      </c>
      <c r="AJ413">
        <v>1</v>
      </c>
      <c r="AK413">
        <v>170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474</v>
      </c>
      <c r="BQ413">
        <v>1</v>
      </c>
      <c r="BR413">
        <v>300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3" s="76">
        <f ca="1">ROUND((Table61011[[#This Row],[XP]]*Table61011[[#This Row],[entity_spawned (AVG)]])*(Table61011[[#This Row],[activating_chance]]/100),0)</f>
        <v>195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3">
        <v>1</v>
      </c>
      <c r="BX413" s="73">
        <v>1</v>
      </c>
      <c r="BY413" s="73" t="b">
        <v>0</v>
      </c>
      <c r="CA413" t="s">
        <v>258</v>
      </c>
      <c r="CB413">
        <v>1</v>
      </c>
      <c r="CC413" s="76">
        <v>120</v>
      </c>
      <c r="CD413">
        <v>100</v>
      </c>
      <c r="CE413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50</v>
      </c>
      <c r="CG413" s="73" t="s">
        <v>343</v>
      </c>
      <c r="CY413" t="s">
        <v>538</v>
      </c>
      <c r="CZ413">
        <v>1</v>
      </c>
      <c r="DA413" s="76">
        <v>150</v>
      </c>
      <c r="DB413" s="76">
        <v>100</v>
      </c>
      <c r="DC413">
        <f ca="1">INDIRECT(ADDRESS(11+(MATCH(RIGHT(Table14[[#This Row],[spawner_sku]],LEN(Table14[[#This Row],[spawner_sku]])-FIND("/",Table14[[#This Row],[spawner_sku]])),Table1[Entity Prefab],0)),10,1,1,"Entities"))</f>
        <v>75</v>
      </c>
      <c r="DD413">
        <f ca="1">ROUND((Table14[[#This Row],[XP]]*Table14[[#This Row],[entity_spawned (AVG)]])*(Table14[[#This Row],[activating_chance]]/100),0)</f>
        <v>75</v>
      </c>
      <c r="DE413" s="73" t="s">
        <v>343</v>
      </c>
    </row>
    <row r="414" spans="2:109" x14ac:dyDescent="0.25">
      <c r="B414" s="74" t="s">
        <v>446</v>
      </c>
      <c r="C414">
        <v>1</v>
      </c>
      <c r="D414">
        <v>180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6">
        <v>1</v>
      </c>
      <c r="J414" s="76">
        <v>1</v>
      </c>
      <c r="K414" s="73" t="b">
        <v>0</v>
      </c>
      <c r="AI414" t="s">
        <v>256</v>
      </c>
      <c r="AJ414">
        <v>1</v>
      </c>
      <c r="AK414">
        <v>170</v>
      </c>
      <c r="AL414">
        <v>80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20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237</v>
      </c>
      <c r="BQ414">
        <v>1</v>
      </c>
      <c r="BR414">
        <v>220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6">
        <f ca="1">ROUND((Table61011[[#This Row],[XP]]*Table61011[[#This Row],[entity_spawned (AVG)]])*(Table61011[[#This Row],[activating_chance]]/100),0)</f>
        <v>70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3">
        <v>1</v>
      </c>
      <c r="BX414" s="73">
        <v>1</v>
      </c>
      <c r="BY414" s="73" t="b">
        <v>0</v>
      </c>
      <c r="CA414" t="s">
        <v>258</v>
      </c>
      <c r="CB414">
        <v>1</v>
      </c>
      <c r="CC414" s="76">
        <v>120</v>
      </c>
      <c r="CD414">
        <v>10</v>
      </c>
      <c r="CE414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</v>
      </c>
      <c r="CG414" s="73" t="s">
        <v>343</v>
      </c>
      <c r="CY414" t="s">
        <v>538</v>
      </c>
      <c r="CZ414">
        <v>1</v>
      </c>
      <c r="DA414" s="76">
        <v>150</v>
      </c>
      <c r="DB414" s="76">
        <v>100</v>
      </c>
      <c r="DC414">
        <f ca="1">INDIRECT(ADDRESS(11+(MATCH(RIGHT(Table14[[#This Row],[spawner_sku]],LEN(Table14[[#This Row],[spawner_sku]])-FIND("/",Table14[[#This Row],[spawner_sku]])),Table1[Entity Prefab],0)),10,1,1,"Entities"))</f>
        <v>75</v>
      </c>
      <c r="DD414">
        <f ca="1">ROUND((Table14[[#This Row],[XP]]*Table14[[#This Row],[entity_spawned (AVG)]])*(Table14[[#This Row],[activating_chance]]/100),0)</f>
        <v>75</v>
      </c>
      <c r="DE414" s="73" t="s">
        <v>343</v>
      </c>
    </row>
    <row r="415" spans="2:109" x14ac:dyDescent="0.25">
      <c r="B415" s="74" t="s">
        <v>446</v>
      </c>
      <c r="C415">
        <v>1</v>
      </c>
      <c r="D415">
        <v>180</v>
      </c>
      <c r="E415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6">
        <v>1</v>
      </c>
      <c r="J415" s="76">
        <v>1</v>
      </c>
      <c r="K415" s="73" t="b">
        <v>0</v>
      </c>
      <c r="AI415" t="s">
        <v>256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455</v>
      </c>
      <c r="BQ415">
        <v>1</v>
      </c>
      <c r="BR415">
        <v>240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15" s="76">
        <f ca="1">ROUND((Table61011[[#This Row],[XP]]*Table61011[[#This Row],[entity_spawned (AVG)]])*(Table61011[[#This Row],[activating_chance]]/100),0)</f>
        <v>50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258</v>
      </c>
      <c r="CB415">
        <v>1</v>
      </c>
      <c r="CC415" s="76">
        <v>120</v>
      </c>
      <c r="CD415">
        <v>100</v>
      </c>
      <c r="CE415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3" t="s">
        <v>343</v>
      </c>
      <c r="CY415" t="s">
        <v>538</v>
      </c>
      <c r="CZ415">
        <v>1</v>
      </c>
      <c r="DA415" s="76">
        <v>150</v>
      </c>
      <c r="DB415" s="76">
        <v>100</v>
      </c>
      <c r="DC415">
        <f ca="1">INDIRECT(ADDRESS(11+(MATCH(RIGHT(Table14[[#This Row],[spawner_sku]],LEN(Table14[[#This Row],[spawner_sku]])-FIND("/",Table14[[#This Row],[spawner_sku]])),Table1[Entity Prefab],0)),10,1,1,"Entities"))</f>
        <v>75</v>
      </c>
      <c r="DD415">
        <f ca="1">ROUND((Table14[[#This Row],[XP]]*Table14[[#This Row],[entity_spawned (AVG)]])*(Table14[[#This Row],[activating_chance]]/100),0)</f>
        <v>75</v>
      </c>
      <c r="DE415" s="73" t="s">
        <v>343</v>
      </c>
    </row>
    <row r="416" spans="2:109" x14ac:dyDescent="0.25">
      <c r="B416" s="74" t="s">
        <v>446</v>
      </c>
      <c r="C416">
        <v>1</v>
      </c>
      <c r="D416">
        <v>180</v>
      </c>
      <c r="E41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6">
        <v>1</v>
      </c>
      <c r="J416" s="76">
        <v>1</v>
      </c>
      <c r="K416" s="73" t="b">
        <v>0</v>
      </c>
      <c r="AI416" t="s">
        <v>256</v>
      </c>
      <c r="AJ416">
        <v>1</v>
      </c>
      <c r="AK416">
        <v>170</v>
      </c>
      <c r="AL416">
        <v>100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25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237</v>
      </c>
      <c r="BQ416">
        <v>1</v>
      </c>
      <c r="BR416">
        <v>200</v>
      </c>
      <c r="BS416">
        <v>100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16" s="76">
        <f ca="1">ROUND((Table61011[[#This Row],[XP]]*Table61011[[#This Row],[entity_spawned (AVG)]])*(Table61011[[#This Row],[activating_chance]]/100),0)</f>
        <v>70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6" s="73">
        <v>1</v>
      </c>
      <c r="BX416" s="73">
        <v>1</v>
      </c>
      <c r="BY416" s="73" t="b">
        <v>0</v>
      </c>
      <c r="CA416" t="s">
        <v>258</v>
      </c>
      <c r="CB416">
        <v>1</v>
      </c>
      <c r="CC416" s="76">
        <v>120</v>
      </c>
      <c r="CD416">
        <v>10</v>
      </c>
      <c r="CE41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3" t="s">
        <v>343</v>
      </c>
      <c r="CY416" t="s">
        <v>538</v>
      </c>
      <c r="CZ416">
        <v>1</v>
      </c>
      <c r="DA416" s="76">
        <v>150</v>
      </c>
      <c r="DB416" s="76">
        <v>70</v>
      </c>
      <c r="DC416">
        <f ca="1">INDIRECT(ADDRESS(11+(MATCH(RIGHT(Table14[[#This Row],[spawner_sku]],LEN(Table14[[#This Row],[spawner_sku]])-FIND("/",Table14[[#This Row],[spawner_sku]])),Table1[Entity Prefab],0)),10,1,1,"Entities"))</f>
        <v>75</v>
      </c>
      <c r="DD416">
        <f ca="1">ROUND((Table14[[#This Row],[XP]]*Table14[[#This Row],[entity_spawned (AVG)]])*(Table14[[#This Row],[activating_chance]]/100),0)</f>
        <v>53</v>
      </c>
      <c r="DE416" s="73" t="s">
        <v>343</v>
      </c>
    </row>
    <row r="417" spans="2:109" x14ac:dyDescent="0.25">
      <c r="B417" s="74" t="s">
        <v>446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6">
        <v>1</v>
      </c>
      <c r="J417" s="76">
        <v>1</v>
      </c>
      <c r="K417" s="73" t="b">
        <v>0</v>
      </c>
      <c r="AI417" t="s">
        <v>256</v>
      </c>
      <c r="AJ417">
        <v>1</v>
      </c>
      <c r="AK417">
        <v>160</v>
      </c>
      <c r="AL417">
        <v>100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25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386</v>
      </c>
      <c r="BQ417">
        <v>1</v>
      </c>
      <c r="BR417">
        <v>120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258</v>
      </c>
      <c r="CB417">
        <v>1</v>
      </c>
      <c r="CC417" s="76">
        <v>120</v>
      </c>
      <c r="CD417">
        <v>100</v>
      </c>
      <c r="CE417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3" t="s">
        <v>343</v>
      </c>
      <c r="CY417" t="s">
        <v>538</v>
      </c>
      <c r="CZ417">
        <v>1</v>
      </c>
      <c r="DA417" s="76">
        <v>150</v>
      </c>
      <c r="DB417" s="76">
        <v>100</v>
      </c>
      <c r="DC417">
        <f ca="1">INDIRECT(ADDRESS(11+(MATCH(RIGHT(Table14[[#This Row],[spawner_sku]],LEN(Table14[[#This Row],[spawner_sku]])-FIND("/",Table14[[#This Row],[spawner_sku]])),Table1[Entity Prefab],0)),10,1,1,"Entities"))</f>
        <v>75</v>
      </c>
      <c r="DD417">
        <f ca="1">ROUND((Table14[[#This Row],[XP]]*Table14[[#This Row],[entity_spawned (AVG)]])*(Table14[[#This Row],[activating_chance]]/100),0)</f>
        <v>75</v>
      </c>
      <c r="DE417" s="73" t="s">
        <v>343</v>
      </c>
    </row>
    <row r="418" spans="2:109" x14ac:dyDescent="0.25">
      <c r="B418" s="74" t="s">
        <v>446</v>
      </c>
      <c r="C418">
        <v>1</v>
      </c>
      <c r="D418">
        <v>190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6">
        <v>1</v>
      </c>
      <c r="J418" s="76">
        <v>1</v>
      </c>
      <c r="K418" s="73" t="b">
        <v>0</v>
      </c>
      <c r="AI418" t="s">
        <v>256</v>
      </c>
      <c r="AJ418">
        <v>1</v>
      </c>
      <c r="AK418">
        <v>170</v>
      </c>
      <c r="AL418">
        <v>60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15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234</v>
      </c>
      <c r="BQ418">
        <v>1</v>
      </c>
      <c r="BR418">
        <v>300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8" s="76">
        <f ca="1">ROUND((Table61011[[#This Row],[XP]]*Table61011[[#This Row],[entity_spawned (AVG)]])*(Table61011[[#This Row],[activating_chance]]/100),0)</f>
        <v>195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8" s="73">
        <v>1</v>
      </c>
      <c r="BX418" s="73">
        <v>1</v>
      </c>
      <c r="BY418" s="73" t="b">
        <v>0</v>
      </c>
      <c r="CA418" t="s">
        <v>258</v>
      </c>
      <c r="CB418">
        <v>1</v>
      </c>
      <c r="CC418" s="76">
        <v>120</v>
      </c>
      <c r="CD418">
        <v>30</v>
      </c>
      <c r="CE418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15</v>
      </c>
      <c r="CG418" s="73" t="s">
        <v>343</v>
      </c>
      <c r="CY418" t="s">
        <v>457</v>
      </c>
      <c r="CZ418">
        <v>1</v>
      </c>
      <c r="DA418" s="76">
        <v>150</v>
      </c>
      <c r="DB418" s="76">
        <v>100</v>
      </c>
      <c r="DC418">
        <f ca="1">INDIRECT(ADDRESS(11+(MATCH(RIGHT(Table14[[#This Row],[spawner_sku]],LEN(Table14[[#This Row],[spawner_sku]])-FIND("/",Table14[[#This Row],[spawner_sku]])),Table1[Entity Prefab],0)),10,1,1,"Entities"))</f>
        <v>75</v>
      </c>
      <c r="DD418">
        <f ca="1">ROUND((Table14[[#This Row],[XP]]*Table14[[#This Row],[entity_spawned (AVG)]])*(Table14[[#This Row],[activating_chance]]/100),0)</f>
        <v>75</v>
      </c>
      <c r="DE418" s="73" t="s">
        <v>343</v>
      </c>
    </row>
    <row r="419" spans="2:109" x14ac:dyDescent="0.25">
      <c r="B419" s="74" t="s">
        <v>446</v>
      </c>
      <c r="C419">
        <v>1</v>
      </c>
      <c r="D419">
        <v>180</v>
      </c>
      <c r="E419">
        <v>80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20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6">
        <v>1</v>
      </c>
      <c r="J419" s="76">
        <v>1</v>
      </c>
      <c r="K419" s="73" t="b">
        <v>0</v>
      </c>
      <c r="AI419" t="s">
        <v>256</v>
      </c>
      <c r="AJ419">
        <v>1</v>
      </c>
      <c r="AK419">
        <v>100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234</v>
      </c>
      <c r="BQ419">
        <v>1</v>
      </c>
      <c r="BR419">
        <v>300</v>
      </c>
      <c r="BS419">
        <v>100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9" s="76">
        <f ca="1">ROUND((Table61011[[#This Row],[XP]]*Table61011[[#This Row],[entity_spawned (AVG)]])*(Table61011[[#This Row],[activating_chance]]/100),0)</f>
        <v>195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9" s="73">
        <v>1</v>
      </c>
      <c r="BX419" s="73">
        <v>1</v>
      </c>
      <c r="BY419" s="73" t="b">
        <v>0</v>
      </c>
      <c r="CA419" t="s">
        <v>258</v>
      </c>
      <c r="CB419">
        <v>1</v>
      </c>
      <c r="CC419" s="76">
        <v>120</v>
      </c>
      <c r="CD419">
        <v>70</v>
      </c>
      <c r="CE419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35</v>
      </c>
      <c r="CG419" s="73" t="s">
        <v>343</v>
      </c>
      <c r="CY419" t="s">
        <v>457</v>
      </c>
      <c r="CZ419">
        <v>1</v>
      </c>
      <c r="DA419" s="76">
        <v>150</v>
      </c>
      <c r="DB419" s="76">
        <v>100</v>
      </c>
      <c r="DC419">
        <f ca="1">INDIRECT(ADDRESS(11+(MATCH(RIGHT(Table14[[#This Row],[spawner_sku]],LEN(Table14[[#This Row],[spawner_sku]])-FIND("/",Table14[[#This Row],[spawner_sku]])),Table1[Entity Prefab],0)),10,1,1,"Entities"))</f>
        <v>75</v>
      </c>
      <c r="DD419">
        <f ca="1">ROUND((Table14[[#This Row],[XP]]*Table14[[#This Row],[entity_spawned (AVG)]])*(Table14[[#This Row],[activating_chance]]/100),0)</f>
        <v>75</v>
      </c>
      <c r="DE419" s="73" t="s">
        <v>343</v>
      </c>
    </row>
    <row r="420" spans="2:109" x14ac:dyDescent="0.25">
      <c r="B420" s="74" t="s">
        <v>446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6">
        <v>1</v>
      </c>
      <c r="J420" s="76">
        <v>1</v>
      </c>
      <c r="K420" s="73" t="b">
        <v>0</v>
      </c>
      <c r="AI420" t="s">
        <v>256</v>
      </c>
      <c r="AJ420">
        <v>1</v>
      </c>
      <c r="AK420">
        <v>180</v>
      </c>
      <c r="AL420">
        <v>100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25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387</v>
      </c>
      <c r="BQ420">
        <v>1</v>
      </c>
      <c r="BR420">
        <v>200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0" s="73">
        <v>1</v>
      </c>
      <c r="BX420" s="73">
        <v>1</v>
      </c>
      <c r="BY420" s="73" t="b">
        <v>0</v>
      </c>
      <c r="CA420" t="s">
        <v>492</v>
      </c>
      <c r="CB420">
        <v>1</v>
      </c>
      <c r="CC420" s="76">
        <v>90</v>
      </c>
      <c r="CD420">
        <v>50</v>
      </c>
      <c r="CE420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13</v>
      </c>
      <c r="CG420" s="73" t="s">
        <v>343</v>
      </c>
      <c r="CY420" t="s">
        <v>457</v>
      </c>
      <c r="CZ420">
        <v>1</v>
      </c>
      <c r="DA420" s="76">
        <v>150</v>
      </c>
      <c r="DB420" s="76">
        <v>100</v>
      </c>
      <c r="DC420">
        <f ca="1">INDIRECT(ADDRESS(11+(MATCH(RIGHT(Table14[[#This Row],[spawner_sku]],LEN(Table14[[#This Row],[spawner_sku]])-FIND("/",Table14[[#This Row],[spawner_sku]])),Table1[Entity Prefab],0)),10,1,1,"Entities"))</f>
        <v>75</v>
      </c>
      <c r="DD420">
        <f ca="1">ROUND((Table14[[#This Row],[XP]]*Table14[[#This Row],[entity_spawned (AVG)]])*(Table14[[#This Row],[activating_chance]]/100),0)</f>
        <v>75</v>
      </c>
      <c r="DE420" s="73" t="s">
        <v>343</v>
      </c>
    </row>
    <row r="421" spans="2:109" x14ac:dyDescent="0.25">
      <c r="B421" s="74" t="s">
        <v>446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6">
        <v>1</v>
      </c>
      <c r="J421" s="76">
        <v>1</v>
      </c>
      <c r="K421" s="73" t="b">
        <v>0</v>
      </c>
      <c r="AI421" t="s">
        <v>256</v>
      </c>
      <c r="AJ421">
        <v>1</v>
      </c>
      <c r="AK421">
        <v>170</v>
      </c>
      <c r="AL421">
        <v>90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23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471</v>
      </c>
      <c r="BQ421">
        <v>1</v>
      </c>
      <c r="BR421">
        <v>240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421" s="76">
        <f ca="1">ROUND((Table61011[[#This Row],[XP]]*Table61011[[#This Row],[entity_spawned (AVG)]])*(Table61011[[#This Row],[activating_chance]]/100),0)</f>
        <v>55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1" s="73">
        <v>1</v>
      </c>
      <c r="BX421" s="73">
        <v>1</v>
      </c>
      <c r="BY421" s="73" t="b">
        <v>0</v>
      </c>
      <c r="CA421" t="s">
        <v>492</v>
      </c>
      <c r="CB421">
        <v>1</v>
      </c>
      <c r="CC421" s="76">
        <v>90</v>
      </c>
      <c r="CD421">
        <v>100</v>
      </c>
      <c r="CE421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73" t="s">
        <v>343</v>
      </c>
      <c r="CY421" t="s">
        <v>457</v>
      </c>
      <c r="CZ421">
        <v>1</v>
      </c>
      <c r="DA421" s="76">
        <v>150</v>
      </c>
      <c r="DB421" s="76">
        <v>30</v>
      </c>
      <c r="DC421">
        <f ca="1">INDIRECT(ADDRESS(11+(MATCH(RIGHT(Table14[[#This Row],[spawner_sku]],LEN(Table14[[#This Row],[spawner_sku]])-FIND("/",Table14[[#This Row],[spawner_sku]])),Table1[Entity Prefab],0)),10,1,1,"Entities"))</f>
        <v>75</v>
      </c>
      <c r="DD421">
        <f ca="1">ROUND((Table14[[#This Row],[XP]]*Table14[[#This Row],[entity_spawned (AVG)]])*(Table14[[#This Row],[activating_chance]]/100),0)</f>
        <v>23</v>
      </c>
      <c r="DE421" s="73" t="s">
        <v>343</v>
      </c>
    </row>
    <row r="422" spans="2:109" x14ac:dyDescent="0.25">
      <c r="B422" s="74" t="s">
        <v>446</v>
      </c>
      <c r="C422">
        <v>1</v>
      </c>
      <c r="D422">
        <v>180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6">
        <v>1</v>
      </c>
      <c r="J422" s="76">
        <v>1</v>
      </c>
      <c r="K422" s="73" t="b">
        <v>0</v>
      </c>
      <c r="AI422" t="s">
        <v>256</v>
      </c>
      <c r="AJ422">
        <v>1</v>
      </c>
      <c r="AK422">
        <v>140</v>
      </c>
      <c r="AL422">
        <v>90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23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253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CA422" t="s">
        <v>492</v>
      </c>
      <c r="CB422">
        <v>1</v>
      </c>
      <c r="CC422" s="76">
        <v>90</v>
      </c>
      <c r="CD422">
        <v>50</v>
      </c>
      <c r="CE422">
        <f ca="1">INDIRECT(ADDRESS(11+(MATCH(RIGHT(Table11[[#This Row],[spawner_sku]],LEN(Table11[[#This Row],[spawner_sku]])-FIND("/",Table11[[#This Row],[spawner_sku]])),Table1[Entity Prefab],0)),10,1,1,"Entities"))</f>
        <v>25</v>
      </c>
      <c r="CF422">
        <f ca="1">ROUND((Table11[[#This Row],[XP]]*Table11[[#This Row],[entity_spawned (AVG)]])*(Table11[[#This Row],[activating_chance]]/100),0)</f>
        <v>13</v>
      </c>
      <c r="CG422" s="73" t="s">
        <v>343</v>
      </c>
      <c r="CY422" t="s">
        <v>457</v>
      </c>
      <c r="CZ422">
        <v>1</v>
      </c>
      <c r="DA422" s="76">
        <v>150</v>
      </c>
      <c r="DB422" s="76">
        <v>100</v>
      </c>
      <c r="DC422">
        <f ca="1">INDIRECT(ADDRESS(11+(MATCH(RIGHT(Table14[[#This Row],[spawner_sku]],LEN(Table14[[#This Row],[spawner_sku]])-FIND("/",Table14[[#This Row],[spawner_sku]])),Table1[Entity Prefab],0)),10,1,1,"Entities"))</f>
        <v>75</v>
      </c>
      <c r="DD422">
        <f ca="1">ROUND((Table14[[#This Row],[XP]]*Table14[[#This Row],[entity_spawned (AVG)]])*(Table14[[#This Row],[activating_chance]]/100),0)</f>
        <v>75</v>
      </c>
      <c r="DE422" s="73" t="s">
        <v>343</v>
      </c>
    </row>
    <row r="423" spans="2:109" x14ac:dyDescent="0.25">
      <c r="B423" s="74" t="s">
        <v>446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6">
        <v>1</v>
      </c>
      <c r="J423" s="76">
        <v>1</v>
      </c>
      <c r="K423" s="73" t="b">
        <v>0</v>
      </c>
      <c r="AI423" t="s">
        <v>256</v>
      </c>
      <c r="AJ423">
        <v>1</v>
      </c>
      <c r="AK423">
        <v>180</v>
      </c>
      <c r="AL423">
        <v>100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25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512</v>
      </c>
      <c r="BQ423">
        <v>1</v>
      </c>
      <c r="BR423">
        <v>220</v>
      </c>
      <c r="BS423">
        <v>100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23" s="76">
        <f ca="1">ROUND((Table61011[[#This Row],[XP]]*Table61011[[#This Row],[entity_spawned (AVG)]])*(Table61011[[#This Row],[activating_chance]]/100),0)</f>
        <v>50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CA423" t="s">
        <v>256</v>
      </c>
      <c r="CB423">
        <v>1</v>
      </c>
      <c r="CC423" s="76">
        <v>80</v>
      </c>
      <c r="CD423">
        <v>100</v>
      </c>
      <c r="CE423">
        <f ca="1">INDIRECT(ADDRESS(11+(MATCH(RIGHT(Table11[[#This Row],[spawner_sku]],LEN(Table11[[#This Row],[spawner_sku]])-FIND("/",Table11[[#This Row],[spawner_sku]])),Table1[Entity Prefab],0)),10,1,1,"Entities"))</f>
        <v>25</v>
      </c>
      <c r="CF423">
        <f ca="1">ROUND((Table11[[#This Row],[XP]]*Table11[[#This Row],[entity_spawned (AVG)]])*(Table11[[#This Row],[activating_chance]]/100),0)</f>
        <v>25</v>
      </c>
      <c r="CG423" s="73" t="s">
        <v>343</v>
      </c>
      <c r="CY423" t="s">
        <v>457</v>
      </c>
      <c r="CZ423">
        <v>1</v>
      </c>
      <c r="DA423" s="76">
        <v>150</v>
      </c>
      <c r="DB423" s="76">
        <v>100</v>
      </c>
      <c r="DC423">
        <f ca="1">INDIRECT(ADDRESS(11+(MATCH(RIGHT(Table14[[#This Row],[spawner_sku]],LEN(Table14[[#This Row],[spawner_sku]])-FIND("/",Table14[[#This Row],[spawner_sku]])),Table1[Entity Prefab],0)),10,1,1,"Entities"))</f>
        <v>75</v>
      </c>
      <c r="DD423">
        <f ca="1">ROUND((Table14[[#This Row],[XP]]*Table14[[#This Row],[entity_spawned (AVG)]])*(Table14[[#This Row],[activating_chance]]/100),0)</f>
        <v>75</v>
      </c>
      <c r="DE423" s="73" t="s">
        <v>343</v>
      </c>
    </row>
    <row r="424" spans="2:109" x14ac:dyDescent="0.25">
      <c r="B424" s="74" t="s">
        <v>446</v>
      </c>
      <c r="C424">
        <v>1</v>
      </c>
      <c r="D424">
        <v>190</v>
      </c>
      <c r="E424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6">
        <v>1</v>
      </c>
      <c r="J424" s="76">
        <v>1</v>
      </c>
      <c r="K424" s="73" t="b">
        <v>0</v>
      </c>
      <c r="AI424" t="s">
        <v>256</v>
      </c>
      <c r="AJ424">
        <v>1</v>
      </c>
      <c r="AK424">
        <v>180</v>
      </c>
      <c r="AL424">
        <v>100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25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258</v>
      </c>
      <c r="BQ424">
        <v>1</v>
      </c>
      <c r="BR424">
        <v>240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24" s="76">
        <f ca="1">ROUND((Table61011[[#This Row],[XP]]*Table61011[[#This Row],[entity_spawned (AVG)]])*(Table61011[[#This Row],[activating_chance]]/100),0)</f>
        <v>50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CY424" t="s">
        <v>256</v>
      </c>
      <c r="CZ424">
        <v>1</v>
      </c>
      <c r="DA424" s="76">
        <v>150</v>
      </c>
      <c r="DB424" s="76">
        <v>80</v>
      </c>
      <c r="DC424">
        <f ca="1">INDIRECT(ADDRESS(11+(MATCH(RIGHT(Table14[[#This Row],[spawner_sku]],LEN(Table14[[#This Row],[spawner_sku]])-FIND("/",Table14[[#This Row],[spawner_sku]])),Table1[Entity Prefab],0)),10,1,1,"Entities"))</f>
        <v>25</v>
      </c>
      <c r="DD424">
        <f ca="1">ROUND((Table14[[#This Row],[XP]]*Table14[[#This Row],[entity_spawned (AVG)]])*(Table14[[#This Row],[activating_chance]]/100),0)</f>
        <v>20</v>
      </c>
      <c r="DE424" s="73" t="s">
        <v>343</v>
      </c>
    </row>
    <row r="425" spans="2:109" x14ac:dyDescent="0.25">
      <c r="B425" s="74" t="s">
        <v>446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6">
        <v>1</v>
      </c>
      <c r="J425" s="76">
        <v>1</v>
      </c>
      <c r="K425" s="73" t="b">
        <v>0</v>
      </c>
      <c r="AI425" t="s">
        <v>7336</v>
      </c>
      <c r="AJ425">
        <v>1</v>
      </c>
      <c r="AK425">
        <v>120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50</v>
      </c>
      <c r="AN425" s="76">
        <f ca="1">ROUND((Table2[[#This Row],[XP]]*Table2[[#This Row],[entity_spawned (AVG)]])*(Table2[[#This Row],[activating_chance]]/100),0)</f>
        <v>50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471</v>
      </c>
      <c r="BQ425">
        <v>1</v>
      </c>
      <c r="BR425">
        <v>240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425" s="76">
        <f ca="1">ROUND((Table61011[[#This Row],[XP]]*Table61011[[#This Row],[entity_spawned (AVG)]])*(Table61011[[#This Row],[activating_chance]]/100),0)</f>
        <v>55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5" s="73">
        <v>1</v>
      </c>
      <c r="BX425" s="73">
        <v>1</v>
      </c>
      <c r="BY425" s="73" t="b">
        <v>0</v>
      </c>
      <c r="CY425" t="s">
        <v>256</v>
      </c>
      <c r="CZ425">
        <v>1</v>
      </c>
      <c r="DA425" s="76">
        <v>150</v>
      </c>
      <c r="DB425" s="76">
        <v>80</v>
      </c>
      <c r="DC425">
        <f ca="1">INDIRECT(ADDRESS(11+(MATCH(RIGHT(Table14[[#This Row],[spawner_sku]],LEN(Table14[[#This Row],[spawner_sku]])-FIND("/",Table14[[#This Row],[spawner_sku]])),Table1[Entity Prefab],0)),10,1,1,"Entities"))</f>
        <v>25</v>
      </c>
      <c r="DD425">
        <f ca="1">ROUND((Table14[[#This Row],[XP]]*Table14[[#This Row],[entity_spawned (AVG)]])*(Table14[[#This Row],[activating_chance]]/100),0)</f>
        <v>20</v>
      </c>
      <c r="DE425" s="73" t="s">
        <v>343</v>
      </c>
    </row>
    <row r="426" spans="2:109" x14ac:dyDescent="0.25">
      <c r="B426" s="74" t="s">
        <v>446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6">
        <v>1</v>
      </c>
      <c r="J426" s="76">
        <v>1</v>
      </c>
      <c r="K426" s="73" t="b">
        <v>0</v>
      </c>
      <c r="AI426" t="s">
        <v>7336</v>
      </c>
      <c r="AJ426">
        <v>1</v>
      </c>
      <c r="AK426">
        <v>120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50</v>
      </c>
      <c r="AN426" s="76">
        <f ca="1">ROUND((Table2[[#This Row],[XP]]*Table2[[#This Row],[entity_spawned (AVG)]])*(Table2[[#This Row],[activating_chance]]/100),0)</f>
        <v>50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246</v>
      </c>
      <c r="BQ426">
        <v>3</v>
      </c>
      <c r="BR426">
        <v>200</v>
      </c>
      <c r="BS426">
        <v>80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6">
        <f ca="1">ROUND((Table61011[[#This Row],[XP]]*Table61011[[#This Row],[entity_spawned (AVG)]])*(Table61011[[#This Row],[activating_chance]]/100),0)</f>
        <v>60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3">
        <v>3</v>
      </c>
      <c r="BX426" s="73">
        <v>4</v>
      </c>
      <c r="BY426" s="73" t="b">
        <v>0</v>
      </c>
      <c r="CY426" t="s">
        <v>256</v>
      </c>
      <c r="CZ426">
        <v>1</v>
      </c>
      <c r="DA426" s="76">
        <v>150</v>
      </c>
      <c r="DB426" s="76">
        <v>80</v>
      </c>
      <c r="DC426">
        <f ca="1">INDIRECT(ADDRESS(11+(MATCH(RIGHT(Table14[[#This Row],[spawner_sku]],LEN(Table14[[#This Row],[spawner_sku]])-FIND("/",Table14[[#This Row],[spawner_sku]])),Table1[Entity Prefab],0)),10,1,1,"Entities"))</f>
        <v>25</v>
      </c>
      <c r="DD426">
        <f ca="1">ROUND((Table14[[#This Row],[XP]]*Table14[[#This Row],[entity_spawned (AVG)]])*(Table14[[#This Row],[activating_chance]]/100),0)</f>
        <v>20</v>
      </c>
      <c r="DE426" s="73" t="s">
        <v>343</v>
      </c>
    </row>
    <row r="427" spans="2:109" x14ac:dyDescent="0.25">
      <c r="B427" s="74" t="s">
        <v>446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6">
        <v>1</v>
      </c>
      <c r="J427" s="76">
        <v>1</v>
      </c>
      <c r="K427" s="73" t="b">
        <v>0</v>
      </c>
      <c r="AI427" t="s">
        <v>388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394</v>
      </c>
      <c r="BQ427">
        <v>1</v>
      </c>
      <c r="BR427">
        <v>240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27" s="76">
        <f ca="1">ROUND((Table61011[[#This Row],[XP]]*Table61011[[#This Row],[entity_spawned (AVG)]])*(Table61011[[#This Row],[activating_chance]]/100),0)</f>
        <v>83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3">
        <v>1</v>
      </c>
      <c r="BX427" s="73">
        <v>1</v>
      </c>
      <c r="BY427" s="73" t="b">
        <v>0</v>
      </c>
      <c r="CY427" t="s">
        <v>256</v>
      </c>
      <c r="CZ427">
        <v>1</v>
      </c>
      <c r="DA427" s="76">
        <v>150</v>
      </c>
      <c r="DB427" s="76">
        <v>80</v>
      </c>
      <c r="DC427">
        <f ca="1">INDIRECT(ADDRESS(11+(MATCH(RIGHT(Table14[[#This Row],[spawner_sku]],LEN(Table14[[#This Row],[spawner_sku]])-FIND("/",Table14[[#This Row],[spawner_sku]])),Table1[Entity Prefab],0)),10,1,1,"Entities"))</f>
        <v>25</v>
      </c>
      <c r="DD427">
        <f ca="1">ROUND((Table14[[#This Row],[XP]]*Table14[[#This Row],[entity_spawned (AVG)]])*(Table14[[#This Row],[activating_chance]]/100),0)</f>
        <v>20</v>
      </c>
      <c r="DE427" s="73" t="s">
        <v>343</v>
      </c>
    </row>
    <row r="428" spans="2:109" x14ac:dyDescent="0.25">
      <c r="B428" s="74" t="s">
        <v>446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6">
        <v>1</v>
      </c>
      <c r="J428" s="76">
        <v>1</v>
      </c>
      <c r="K428" s="73" t="b">
        <v>0</v>
      </c>
      <c r="AI428" t="s">
        <v>388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472</v>
      </c>
      <c r="BQ428">
        <v>1</v>
      </c>
      <c r="BR428">
        <v>260</v>
      </c>
      <c r="BS428">
        <v>100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428" s="76">
        <f ca="1">ROUND((Table61011[[#This Row],[XP]]*Table61011[[#This Row],[entity_spawned (AVG)]])*(Table61011[[#This Row],[activating_chance]]/100),0)</f>
        <v>105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3">
        <v>1</v>
      </c>
      <c r="BX428" s="73">
        <v>1</v>
      </c>
      <c r="BY428" s="73" t="b">
        <v>0</v>
      </c>
      <c r="CY428" t="s">
        <v>256</v>
      </c>
      <c r="CZ428">
        <v>1</v>
      </c>
      <c r="DA428" s="76">
        <v>150</v>
      </c>
      <c r="DB428" s="76">
        <v>80</v>
      </c>
      <c r="DC428">
        <f ca="1">INDIRECT(ADDRESS(11+(MATCH(RIGHT(Table14[[#This Row],[spawner_sku]],LEN(Table14[[#This Row],[spawner_sku]])-FIND("/",Table14[[#This Row],[spawner_sku]])),Table1[Entity Prefab],0)),10,1,1,"Entities"))</f>
        <v>25</v>
      </c>
      <c r="DD428">
        <f ca="1">ROUND((Table14[[#This Row],[XP]]*Table14[[#This Row],[entity_spawned (AVG)]])*(Table14[[#This Row],[activating_chance]]/100),0)</f>
        <v>20</v>
      </c>
      <c r="DE428" s="73" t="s">
        <v>343</v>
      </c>
    </row>
    <row r="429" spans="2:109" x14ac:dyDescent="0.25">
      <c r="B429" s="74" t="s">
        <v>446</v>
      </c>
      <c r="C429">
        <v>1</v>
      </c>
      <c r="D429">
        <v>180</v>
      </c>
      <c r="E429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6">
        <v>1</v>
      </c>
      <c r="J429" s="76">
        <v>1</v>
      </c>
      <c r="K429" s="73" t="b">
        <v>0</v>
      </c>
      <c r="AI429" t="s">
        <v>513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396</v>
      </c>
      <c r="BQ429">
        <v>1</v>
      </c>
      <c r="BR429">
        <v>160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29" s="76">
        <f ca="1">ROUND((Table61011[[#This Row],[XP]]*Table61011[[#This Row],[entity_spawned (AVG)]])*(Table61011[[#This Row],[activating_chance]]/100),0)</f>
        <v>50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3">
        <v>1</v>
      </c>
      <c r="BX429" s="73">
        <v>2</v>
      </c>
      <c r="BY429" s="73" t="b">
        <v>0</v>
      </c>
      <c r="CY429" t="s">
        <v>256</v>
      </c>
      <c r="CZ429">
        <v>1</v>
      </c>
      <c r="DA429" s="76">
        <v>150</v>
      </c>
      <c r="DB429" s="76">
        <v>80</v>
      </c>
      <c r="DC429">
        <f ca="1">INDIRECT(ADDRESS(11+(MATCH(RIGHT(Table14[[#This Row],[spawner_sku]],LEN(Table14[[#This Row],[spawner_sku]])-FIND("/",Table14[[#This Row],[spawner_sku]])),Table1[Entity Prefab],0)),10,1,1,"Entities"))</f>
        <v>25</v>
      </c>
      <c r="DD429">
        <f ca="1">ROUND((Table14[[#This Row],[XP]]*Table14[[#This Row],[entity_spawned (AVG)]])*(Table14[[#This Row],[activating_chance]]/100),0)</f>
        <v>20</v>
      </c>
      <c r="DE429" s="73" t="s">
        <v>343</v>
      </c>
    </row>
    <row r="430" spans="2:109" x14ac:dyDescent="0.25">
      <c r="B430" s="74" t="s">
        <v>446</v>
      </c>
      <c r="C430">
        <v>1</v>
      </c>
      <c r="D430">
        <v>190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6">
        <v>1</v>
      </c>
      <c r="J430" s="76">
        <v>1</v>
      </c>
      <c r="K430" s="73" t="b">
        <v>0</v>
      </c>
      <c r="BP430" t="s">
        <v>229</v>
      </c>
      <c r="BQ430">
        <v>3</v>
      </c>
      <c r="BR430">
        <v>1330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6">
        <f ca="1">ROUND((Table61011[[#This Row],[XP]]*Table61011[[#This Row],[entity_spawned (AVG)]])*(Table61011[[#This Row],[activating_chance]]/100),0)</f>
        <v>75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3">
        <v>3</v>
      </c>
      <c r="BX430" s="73">
        <v>4</v>
      </c>
      <c r="BY430" s="73" t="b">
        <v>0</v>
      </c>
      <c r="CY430" t="s">
        <v>256</v>
      </c>
      <c r="CZ430">
        <v>1</v>
      </c>
      <c r="DA430" s="76">
        <v>150</v>
      </c>
      <c r="DB430" s="76">
        <v>80</v>
      </c>
      <c r="DC430">
        <f ca="1">INDIRECT(ADDRESS(11+(MATCH(RIGHT(Table14[[#This Row],[spawner_sku]],LEN(Table14[[#This Row],[spawner_sku]])-FIND("/",Table14[[#This Row],[spawner_sku]])),Table1[Entity Prefab],0)),10,1,1,"Entities"))</f>
        <v>25</v>
      </c>
      <c r="DD430">
        <f ca="1">ROUND((Table14[[#This Row],[XP]]*Table14[[#This Row],[entity_spawned (AVG)]])*(Table14[[#This Row],[activating_chance]]/100),0)</f>
        <v>20</v>
      </c>
      <c r="DE430" s="73" t="s">
        <v>343</v>
      </c>
    </row>
    <row r="431" spans="2:109" x14ac:dyDescent="0.25">
      <c r="B431" s="74" t="s">
        <v>446</v>
      </c>
      <c r="C431">
        <v>1</v>
      </c>
      <c r="D431">
        <v>180</v>
      </c>
      <c r="E431">
        <v>80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20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6">
        <v>1</v>
      </c>
      <c r="J431" s="76">
        <v>1</v>
      </c>
      <c r="K431" s="73" t="b">
        <v>0</v>
      </c>
      <c r="BP431" t="s">
        <v>230</v>
      </c>
      <c r="BQ431">
        <v>3</v>
      </c>
      <c r="BR431">
        <v>200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6">
        <f ca="1">ROUND((Table61011[[#This Row],[XP]]*Table61011[[#This Row],[entity_spawned (AVG)]])*(Table61011[[#This Row],[activating_chance]]/100),0)</f>
        <v>75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3">
        <v>2</v>
      </c>
      <c r="BX431" s="73">
        <v>4</v>
      </c>
      <c r="BY431" s="73" t="b">
        <v>0</v>
      </c>
      <c r="CY431" t="s">
        <v>256</v>
      </c>
      <c r="CZ431">
        <v>1</v>
      </c>
      <c r="DA431" s="76">
        <v>150</v>
      </c>
      <c r="DB431" s="76">
        <v>80</v>
      </c>
      <c r="DC431">
        <f ca="1">INDIRECT(ADDRESS(11+(MATCH(RIGHT(Table14[[#This Row],[spawner_sku]],LEN(Table14[[#This Row],[spawner_sku]])-FIND("/",Table14[[#This Row],[spawner_sku]])),Table1[Entity Prefab],0)),10,1,1,"Entities"))</f>
        <v>25</v>
      </c>
      <c r="DD431">
        <f ca="1">ROUND((Table14[[#This Row],[XP]]*Table14[[#This Row],[entity_spawned (AVG)]])*(Table14[[#This Row],[activating_chance]]/100),0)</f>
        <v>20</v>
      </c>
      <c r="DE431" s="73" t="s">
        <v>343</v>
      </c>
    </row>
    <row r="432" spans="2:109" x14ac:dyDescent="0.25">
      <c r="B432" s="74" t="s">
        <v>446</v>
      </c>
      <c r="C432">
        <v>1</v>
      </c>
      <c r="D432">
        <v>180</v>
      </c>
      <c r="E432">
        <v>30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8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6">
        <v>1</v>
      </c>
      <c r="J432" s="76">
        <v>1</v>
      </c>
      <c r="K432" s="73" t="b">
        <v>0</v>
      </c>
      <c r="BP432" t="s">
        <v>401</v>
      </c>
      <c r="BQ432">
        <v>1</v>
      </c>
      <c r="BR432">
        <v>210</v>
      </c>
      <c r="BS432">
        <v>100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32" s="76">
        <f ca="1">ROUND((Table61011[[#This Row],[XP]]*Table61011[[#This Row],[entity_spawned (AVG)]])*(Table61011[[#This Row],[activating_chance]]/100),0)</f>
        <v>75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CY432" t="s">
        <v>257</v>
      </c>
      <c r="CZ432">
        <v>1</v>
      </c>
      <c r="DA432" s="76">
        <v>150</v>
      </c>
      <c r="DB432" s="76">
        <v>100</v>
      </c>
      <c r="DC432">
        <f ca="1">INDIRECT(ADDRESS(11+(MATCH(RIGHT(Table14[[#This Row],[spawner_sku]],LEN(Table14[[#This Row],[spawner_sku]])-FIND("/",Table14[[#This Row],[spawner_sku]])),Table1[Entity Prefab],0)),10,1,1,"Entities"))</f>
        <v>25</v>
      </c>
      <c r="DD432">
        <f ca="1">ROUND((Table14[[#This Row],[XP]]*Table14[[#This Row],[entity_spawned (AVG)]])*(Table14[[#This Row],[activating_chance]]/100),0)</f>
        <v>25</v>
      </c>
      <c r="DE432" s="73" t="s">
        <v>343</v>
      </c>
    </row>
    <row r="433" spans="2:109" x14ac:dyDescent="0.25">
      <c r="B433" s="74" t="s">
        <v>446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6">
        <v>1</v>
      </c>
      <c r="J433" s="76">
        <v>1</v>
      </c>
      <c r="K433" s="73" t="b">
        <v>0</v>
      </c>
      <c r="BP433" t="s">
        <v>454</v>
      </c>
      <c r="BQ433">
        <v>1</v>
      </c>
      <c r="BR433">
        <v>220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33" s="76">
        <f ca="1">ROUND((Table61011[[#This Row],[XP]]*Table61011[[#This Row],[entity_spawned (AVG)]])*(Table61011[[#This Row],[activating_chance]]/100),0)</f>
        <v>75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CY433" t="s">
        <v>257</v>
      </c>
      <c r="CZ433">
        <v>1</v>
      </c>
      <c r="DA433" s="76">
        <v>150</v>
      </c>
      <c r="DB433" s="76">
        <v>100</v>
      </c>
      <c r="DC433">
        <f ca="1">INDIRECT(ADDRESS(11+(MATCH(RIGHT(Table14[[#This Row],[spawner_sku]],LEN(Table14[[#This Row],[spawner_sku]])-FIND("/",Table14[[#This Row],[spawner_sku]])),Table1[Entity Prefab],0)),10,1,1,"Entities"))</f>
        <v>25</v>
      </c>
      <c r="DD433">
        <f ca="1">ROUND((Table14[[#This Row],[XP]]*Table14[[#This Row],[entity_spawned (AVG)]])*(Table14[[#This Row],[activating_chance]]/100),0)</f>
        <v>25</v>
      </c>
      <c r="DE433" s="73" t="s">
        <v>343</v>
      </c>
    </row>
    <row r="434" spans="2:109" x14ac:dyDescent="0.25">
      <c r="B434" s="74" t="s">
        <v>446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6">
        <v>1</v>
      </c>
      <c r="J434" s="76">
        <v>1</v>
      </c>
      <c r="K434" s="73" t="b">
        <v>0</v>
      </c>
      <c r="BP434" t="s">
        <v>386</v>
      </c>
      <c r="BQ434">
        <v>1</v>
      </c>
      <c r="BR434">
        <v>200</v>
      </c>
      <c r="BS434">
        <v>80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34" s="76">
        <f ca="1">ROUND((Table61011[[#This Row],[XP]]*Table61011[[#This Row],[entity_spawned (AVG)]])*(Table61011[[#This Row],[activating_chance]]/100),0)</f>
        <v>60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3">
        <v>1</v>
      </c>
      <c r="BX434" s="73">
        <v>1</v>
      </c>
      <c r="BY434" s="73" t="b">
        <v>0</v>
      </c>
      <c r="CY434" t="s">
        <v>257</v>
      </c>
      <c r="CZ434">
        <v>1</v>
      </c>
      <c r="DA434" s="76">
        <v>150</v>
      </c>
      <c r="DB434" s="76">
        <v>80</v>
      </c>
      <c r="DC434">
        <f ca="1">INDIRECT(ADDRESS(11+(MATCH(RIGHT(Table14[[#This Row],[spawner_sku]],LEN(Table14[[#This Row],[spawner_sku]])-FIND("/",Table14[[#This Row],[spawner_sku]])),Table1[Entity Prefab],0)),10,1,1,"Entities"))</f>
        <v>25</v>
      </c>
      <c r="DD434">
        <f ca="1">ROUND((Table14[[#This Row],[XP]]*Table14[[#This Row],[entity_spawned (AVG)]])*(Table14[[#This Row],[activating_chance]]/100),0)</f>
        <v>20</v>
      </c>
      <c r="DE434" s="73" t="s">
        <v>343</v>
      </c>
    </row>
    <row r="435" spans="2:109" x14ac:dyDescent="0.25">
      <c r="B435" s="74" t="s">
        <v>446</v>
      </c>
      <c r="C435">
        <v>1</v>
      </c>
      <c r="D435">
        <v>190</v>
      </c>
      <c r="E435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6">
        <v>1</v>
      </c>
      <c r="J435" s="76">
        <v>1</v>
      </c>
      <c r="K435" s="73" t="b">
        <v>0</v>
      </c>
      <c r="BP435" t="s">
        <v>229</v>
      </c>
      <c r="BQ435">
        <v>5</v>
      </c>
      <c r="BR435">
        <v>220</v>
      </c>
      <c r="BS435">
        <v>100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6">
        <f ca="1">ROUND((Table61011[[#This Row],[XP]]*Table61011[[#This Row],[entity_spawned (AVG)]])*(Table61011[[#This Row],[activating_chance]]/100),0)</f>
        <v>125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3">
        <v>5</v>
      </c>
      <c r="BX435" s="73">
        <v>5</v>
      </c>
      <c r="BY435" s="73" t="b">
        <v>1</v>
      </c>
      <c r="CY435" t="s">
        <v>257</v>
      </c>
      <c r="CZ435">
        <v>1</v>
      </c>
      <c r="DA435" s="76">
        <v>150</v>
      </c>
      <c r="DB435" s="76">
        <v>30</v>
      </c>
      <c r="DC435">
        <f ca="1">INDIRECT(ADDRESS(11+(MATCH(RIGHT(Table14[[#This Row],[spawner_sku]],LEN(Table14[[#This Row],[spawner_sku]])-FIND("/",Table14[[#This Row],[spawner_sku]])),Table1[Entity Prefab],0)),10,1,1,"Entities"))</f>
        <v>25</v>
      </c>
      <c r="DD435">
        <f ca="1">ROUND((Table14[[#This Row],[XP]]*Table14[[#This Row],[entity_spawned (AVG)]])*(Table14[[#This Row],[activating_chance]]/100),0)</f>
        <v>8</v>
      </c>
      <c r="DE435" s="73" t="s">
        <v>343</v>
      </c>
    </row>
    <row r="436" spans="2:109" x14ac:dyDescent="0.25">
      <c r="B436" s="74" t="s">
        <v>446</v>
      </c>
      <c r="C436">
        <v>1</v>
      </c>
      <c r="D436">
        <v>180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6">
        <v>1</v>
      </c>
      <c r="J436" s="76">
        <v>1</v>
      </c>
      <c r="K436" s="73" t="b">
        <v>0</v>
      </c>
      <c r="BP436" t="s">
        <v>402</v>
      </c>
      <c r="BQ436">
        <v>1</v>
      </c>
      <c r="BR436">
        <v>300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36" s="76">
        <f ca="1">ROUND((Table61011[[#This Row],[XP]]*Table61011[[#This Row],[entity_spawned (AVG)]])*(Table61011[[#This Row],[activating_chance]]/100),0)</f>
        <v>75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3">
        <v>1</v>
      </c>
      <c r="BX436" s="73">
        <v>1</v>
      </c>
      <c r="BY436" s="73" t="b">
        <v>0</v>
      </c>
      <c r="CY436" t="s">
        <v>257</v>
      </c>
      <c r="CZ436">
        <v>1</v>
      </c>
      <c r="DA436" s="76">
        <v>150</v>
      </c>
      <c r="DB436" s="76">
        <v>100</v>
      </c>
      <c r="DC436">
        <f ca="1">INDIRECT(ADDRESS(11+(MATCH(RIGHT(Table14[[#This Row],[spawner_sku]],LEN(Table14[[#This Row],[spawner_sku]])-FIND("/",Table14[[#This Row],[spawner_sku]])),Table1[Entity Prefab],0)),10,1,1,"Entities"))</f>
        <v>25</v>
      </c>
      <c r="DD436">
        <f ca="1">ROUND((Table14[[#This Row],[XP]]*Table14[[#This Row],[entity_spawned (AVG)]])*(Table14[[#This Row],[activating_chance]]/100),0)</f>
        <v>25</v>
      </c>
      <c r="DE436" s="73" t="s">
        <v>343</v>
      </c>
    </row>
    <row r="437" spans="2:109" x14ac:dyDescent="0.25">
      <c r="B437" s="74" t="s">
        <v>446</v>
      </c>
      <c r="C437">
        <v>1</v>
      </c>
      <c r="D437">
        <v>190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6">
        <v>1</v>
      </c>
      <c r="J437" s="76">
        <v>1</v>
      </c>
      <c r="K437" s="73" t="b">
        <v>0</v>
      </c>
      <c r="BP437" t="s">
        <v>248</v>
      </c>
      <c r="BQ437">
        <v>1</v>
      </c>
      <c r="BR437">
        <v>420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37" s="76">
        <f ca="1">ROUND((Table61011[[#This Row],[XP]]*Table61011[[#This Row],[entity_spawned (AVG)]])*(Table61011[[#This Row],[activating_chance]]/100),0)</f>
        <v>83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3">
        <v>1</v>
      </c>
      <c r="BX437" s="73">
        <v>1</v>
      </c>
      <c r="BY437" s="73" t="b">
        <v>0</v>
      </c>
      <c r="CY437" t="s">
        <v>257</v>
      </c>
      <c r="CZ437">
        <v>1</v>
      </c>
      <c r="DA437" s="76">
        <v>150</v>
      </c>
      <c r="DB437" s="76">
        <v>100</v>
      </c>
      <c r="DC437">
        <f ca="1">INDIRECT(ADDRESS(11+(MATCH(RIGHT(Table14[[#This Row],[spawner_sku]],LEN(Table14[[#This Row],[spawner_sku]])-FIND("/",Table14[[#This Row],[spawner_sku]])),Table1[Entity Prefab],0)),10,1,1,"Entities"))</f>
        <v>25</v>
      </c>
      <c r="DD437">
        <f ca="1">ROUND((Table14[[#This Row],[XP]]*Table14[[#This Row],[entity_spawned (AVG)]])*(Table14[[#This Row],[activating_chance]]/100),0)</f>
        <v>25</v>
      </c>
      <c r="DE437" s="73" t="s">
        <v>343</v>
      </c>
    </row>
    <row r="438" spans="2:109" x14ac:dyDescent="0.25">
      <c r="B438" s="74" t="s">
        <v>446</v>
      </c>
      <c r="C438">
        <v>1</v>
      </c>
      <c r="D438">
        <v>180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6">
        <v>1</v>
      </c>
      <c r="J438" s="76">
        <v>1</v>
      </c>
      <c r="K438" s="73" t="b">
        <v>0</v>
      </c>
      <c r="BP438" t="s">
        <v>337</v>
      </c>
      <c r="BQ438">
        <v>1</v>
      </c>
      <c r="BR438">
        <v>300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438" s="76">
        <f ca="1">ROUND((Table61011[[#This Row],[XP]]*Table61011[[#This Row],[entity_spawned (AVG)]])*(Table61011[[#This Row],[activating_chance]]/100),0)</f>
        <v>195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8" s="73">
        <v>1</v>
      </c>
      <c r="BX438" s="73">
        <v>1</v>
      </c>
      <c r="BY438" s="73" t="b">
        <v>0</v>
      </c>
      <c r="CY438" t="s">
        <v>257</v>
      </c>
      <c r="CZ438">
        <v>1</v>
      </c>
      <c r="DA438" s="76">
        <v>150</v>
      </c>
      <c r="DB438" s="76">
        <v>80</v>
      </c>
      <c r="DC438">
        <f ca="1">INDIRECT(ADDRESS(11+(MATCH(RIGHT(Table14[[#This Row],[spawner_sku]],LEN(Table14[[#This Row],[spawner_sku]])-FIND("/",Table14[[#This Row],[spawner_sku]])),Table1[Entity Prefab],0)),10,1,1,"Entities"))</f>
        <v>25</v>
      </c>
      <c r="DD438">
        <f ca="1">ROUND((Table14[[#This Row],[XP]]*Table14[[#This Row],[entity_spawned (AVG)]])*(Table14[[#This Row],[activating_chance]]/100),0)</f>
        <v>20</v>
      </c>
      <c r="DE438" s="73" t="s">
        <v>343</v>
      </c>
    </row>
    <row r="439" spans="2:109" x14ac:dyDescent="0.25">
      <c r="B439" s="74" t="s">
        <v>446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6">
        <v>1</v>
      </c>
      <c r="J439" s="76">
        <v>1</v>
      </c>
      <c r="K439" s="73" t="b">
        <v>0</v>
      </c>
      <c r="BP439" t="s">
        <v>395</v>
      </c>
      <c r="BQ439">
        <v>1</v>
      </c>
      <c r="BR439">
        <v>240</v>
      </c>
      <c r="BS439">
        <v>100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39" s="76">
        <f ca="1">ROUND((Table61011[[#This Row],[XP]]*Table61011[[#This Row],[entity_spawned (AVG)]])*(Table61011[[#This Row],[activating_chance]]/100),0)</f>
        <v>50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3">
        <v>1</v>
      </c>
      <c r="BX439" s="73">
        <v>1</v>
      </c>
      <c r="BY439" s="73" t="b">
        <v>0</v>
      </c>
      <c r="CY439" t="s">
        <v>257</v>
      </c>
      <c r="CZ439">
        <v>1</v>
      </c>
      <c r="DA439" s="76">
        <v>150</v>
      </c>
      <c r="DB439" s="76">
        <v>80</v>
      </c>
      <c r="DC439">
        <f ca="1">INDIRECT(ADDRESS(11+(MATCH(RIGHT(Table14[[#This Row],[spawner_sku]],LEN(Table14[[#This Row],[spawner_sku]])-FIND("/",Table14[[#This Row],[spawner_sku]])),Table1[Entity Prefab],0)),10,1,1,"Entities"))</f>
        <v>25</v>
      </c>
      <c r="DD439">
        <f ca="1">ROUND((Table14[[#This Row],[XP]]*Table14[[#This Row],[entity_spawned (AVG)]])*(Table14[[#This Row],[activating_chance]]/100),0)</f>
        <v>20</v>
      </c>
      <c r="DE439" s="73" t="s">
        <v>343</v>
      </c>
    </row>
    <row r="440" spans="2:109" x14ac:dyDescent="0.25">
      <c r="B440" s="74" t="s">
        <v>446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6">
        <v>1</v>
      </c>
      <c r="J440" s="76">
        <v>1</v>
      </c>
      <c r="K440" s="73" t="b">
        <v>0</v>
      </c>
      <c r="BP440" t="s">
        <v>253</v>
      </c>
      <c r="BQ440">
        <v>1</v>
      </c>
      <c r="BR440">
        <v>220</v>
      </c>
      <c r="BS440">
        <v>100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40" s="76">
        <f ca="1">ROUND((Table61011[[#This Row],[XP]]*Table61011[[#This Row],[entity_spawned (AVG)]])*(Table61011[[#This Row],[activating_chance]]/100),0)</f>
        <v>75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CY440" t="s">
        <v>257</v>
      </c>
      <c r="CZ440">
        <v>1</v>
      </c>
      <c r="DA440" s="76">
        <v>150</v>
      </c>
      <c r="DB440" s="76">
        <v>100</v>
      </c>
      <c r="DC440">
        <f ca="1">INDIRECT(ADDRESS(11+(MATCH(RIGHT(Table14[[#This Row],[spawner_sku]],LEN(Table14[[#This Row],[spawner_sku]])-FIND("/",Table14[[#This Row],[spawner_sku]])),Table1[Entity Prefab],0)),10,1,1,"Entities"))</f>
        <v>25</v>
      </c>
      <c r="DD440">
        <f ca="1">ROUND((Table14[[#This Row],[XP]]*Table14[[#This Row],[entity_spawned (AVG)]])*(Table14[[#This Row],[activating_chance]]/100),0)</f>
        <v>25</v>
      </c>
      <c r="DE440" s="73" t="s">
        <v>343</v>
      </c>
    </row>
    <row r="441" spans="2:109" x14ac:dyDescent="0.25">
      <c r="B441" s="74" t="s">
        <v>446</v>
      </c>
      <c r="C441">
        <v>1</v>
      </c>
      <c r="D441">
        <v>190</v>
      </c>
      <c r="E441">
        <v>80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20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6">
        <v>1</v>
      </c>
      <c r="J441" s="76">
        <v>1</v>
      </c>
      <c r="K441" s="73" t="b">
        <v>0</v>
      </c>
      <c r="BP441" t="s">
        <v>403</v>
      </c>
      <c r="BQ441">
        <v>1</v>
      </c>
      <c r="BR441">
        <v>340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441" s="76">
        <f ca="1">ROUND((Table61011[[#This Row],[XP]]*Table61011[[#This Row],[entity_spawned (AVG)]])*(Table61011[[#This Row],[activating_chance]]/100),0)</f>
        <v>263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41" s="73">
        <v>1</v>
      </c>
      <c r="BX441" s="73">
        <v>1</v>
      </c>
      <c r="BY441" s="73" t="b">
        <v>0</v>
      </c>
      <c r="CY441" t="s">
        <v>257</v>
      </c>
      <c r="CZ441">
        <v>1</v>
      </c>
      <c r="DA441" s="76">
        <v>150</v>
      </c>
      <c r="DB441" s="76">
        <v>80</v>
      </c>
      <c r="DC441">
        <f ca="1">INDIRECT(ADDRESS(11+(MATCH(RIGHT(Table14[[#This Row],[spawner_sku]],LEN(Table14[[#This Row],[spawner_sku]])-FIND("/",Table14[[#This Row],[spawner_sku]])),Table1[Entity Prefab],0)),10,1,1,"Entities"))</f>
        <v>25</v>
      </c>
      <c r="DD441">
        <f ca="1">ROUND((Table14[[#This Row],[XP]]*Table14[[#This Row],[entity_spawned (AVG)]])*(Table14[[#This Row],[activating_chance]]/100),0)</f>
        <v>20</v>
      </c>
      <c r="DE441" s="73" t="s">
        <v>343</v>
      </c>
    </row>
    <row r="442" spans="2:109" x14ac:dyDescent="0.25">
      <c r="B442" s="74" t="s">
        <v>446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6">
        <v>1</v>
      </c>
      <c r="J442" s="76">
        <v>1</v>
      </c>
      <c r="K442" s="73" t="b">
        <v>0</v>
      </c>
      <c r="BP442" t="s">
        <v>229</v>
      </c>
      <c r="BQ442">
        <v>3</v>
      </c>
      <c r="BR442">
        <v>200</v>
      </c>
      <c r="BS442">
        <v>100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75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2</v>
      </c>
      <c r="BX442" s="73">
        <v>4</v>
      </c>
      <c r="BY442" s="73" t="b">
        <v>0</v>
      </c>
      <c r="CY442" t="s">
        <v>386</v>
      </c>
      <c r="CZ442">
        <v>1</v>
      </c>
      <c r="DA442" s="76">
        <v>145</v>
      </c>
      <c r="DB442" s="76">
        <v>100</v>
      </c>
      <c r="DC442">
        <f ca="1">INDIRECT(ADDRESS(11+(MATCH(RIGHT(Table14[[#This Row],[spawner_sku]],LEN(Table14[[#This Row],[spawner_sku]])-FIND("/",Table14[[#This Row],[spawner_sku]])),Table1[Entity Prefab],0)),10,1,1,"Entities"))</f>
        <v>75</v>
      </c>
      <c r="DD442">
        <f ca="1">ROUND((Table14[[#This Row],[XP]]*Table14[[#This Row],[entity_spawned (AVG)]])*(Table14[[#This Row],[activating_chance]]/100),0)</f>
        <v>75</v>
      </c>
      <c r="DE442" s="73" t="s">
        <v>343</v>
      </c>
    </row>
    <row r="443" spans="2:109" x14ac:dyDescent="0.25">
      <c r="B443" s="74" t="s">
        <v>446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6">
        <v>1</v>
      </c>
      <c r="J443" s="76">
        <v>1</v>
      </c>
      <c r="K443" s="73" t="b">
        <v>0</v>
      </c>
      <c r="BP443" t="s">
        <v>256</v>
      </c>
      <c r="BQ443">
        <v>1</v>
      </c>
      <c r="BR443">
        <v>200</v>
      </c>
      <c r="BS443">
        <v>100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25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CY443" t="s">
        <v>539</v>
      </c>
      <c r="CZ443">
        <v>1</v>
      </c>
      <c r="DA443" s="76">
        <v>145</v>
      </c>
      <c r="DB443" s="76">
        <v>100</v>
      </c>
      <c r="DC443">
        <f ca="1">INDIRECT(ADDRESS(11+(MATCH(RIGHT(Table14[[#This Row],[spawner_sku]],LEN(Table14[[#This Row],[spawner_sku]])-FIND("/",Table14[[#This Row],[spawner_sku]])),Table1[Entity Prefab],0)),10,1,1,"Entities"))</f>
        <v>75</v>
      </c>
      <c r="DD443">
        <f ca="1">ROUND((Table14[[#This Row],[XP]]*Table14[[#This Row],[entity_spawned (AVG)]])*(Table14[[#This Row],[activating_chance]]/100),0)</f>
        <v>75</v>
      </c>
      <c r="DE443" s="73" t="s">
        <v>343</v>
      </c>
    </row>
    <row r="444" spans="2:109" x14ac:dyDescent="0.25">
      <c r="B444" s="74" t="s">
        <v>446</v>
      </c>
      <c r="C444">
        <v>1</v>
      </c>
      <c r="D444">
        <v>190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6">
        <v>1</v>
      </c>
      <c r="J444" s="76">
        <v>1</v>
      </c>
      <c r="K444" s="73" t="b">
        <v>0</v>
      </c>
      <c r="BP444" t="s">
        <v>253</v>
      </c>
      <c r="BQ444">
        <v>1</v>
      </c>
      <c r="BR444">
        <v>220</v>
      </c>
      <c r="BS444">
        <v>100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44" s="76">
        <f ca="1">ROUND((Table61011[[#This Row],[XP]]*Table61011[[#This Row],[entity_spawned (AVG)]])*(Table61011[[#This Row],[activating_chance]]/100),0)</f>
        <v>75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CY444" t="s">
        <v>539</v>
      </c>
      <c r="CZ444">
        <v>1</v>
      </c>
      <c r="DA444" s="76">
        <v>145</v>
      </c>
      <c r="DB444" s="76">
        <v>100</v>
      </c>
      <c r="DC444">
        <f ca="1">INDIRECT(ADDRESS(11+(MATCH(RIGHT(Table14[[#This Row],[spawner_sku]],LEN(Table14[[#This Row],[spawner_sku]])-FIND("/",Table14[[#This Row],[spawner_sku]])),Table1[Entity Prefab],0)),10,1,1,"Entities"))</f>
        <v>75</v>
      </c>
      <c r="DD444">
        <f ca="1">ROUND((Table14[[#This Row],[XP]]*Table14[[#This Row],[entity_spawned (AVG)]])*(Table14[[#This Row],[activating_chance]]/100),0)</f>
        <v>75</v>
      </c>
      <c r="DE444" s="73" t="s">
        <v>343</v>
      </c>
    </row>
    <row r="445" spans="2:109" x14ac:dyDescent="0.25">
      <c r="B445" s="74" t="s">
        <v>446</v>
      </c>
      <c r="C445">
        <v>1</v>
      </c>
      <c r="D445">
        <v>180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6">
        <v>1</v>
      </c>
      <c r="J445" s="76">
        <v>1</v>
      </c>
      <c r="K445" s="73" t="b">
        <v>0</v>
      </c>
      <c r="BP445" t="s">
        <v>386</v>
      </c>
      <c r="BQ445">
        <v>1</v>
      </c>
      <c r="BR445">
        <v>120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45" s="76">
        <f ca="1">ROUND((Table61011[[#This Row],[XP]]*Table61011[[#This Row],[entity_spawned (AVG)]])*(Table61011[[#This Row],[activating_chance]]/100),0)</f>
        <v>75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CY445" t="s">
        <v>539</v>
      </c>
      <c r="CZ445">
        <v>1</v>
      </c>
      <c r="DA445" s="76">
        <v>145</v>
      </c>
      <c r="DB445" s="76">
        <v>100</v>
      </c>
      <c r="DC445">
        <f ca="1">INDIRECT(ADDRESS(11+(MATCH(RIGHT(Table14[[#This Row],[spawner_sku]],LEN(Table14[[#This Row],[spawner_sku]])-FIND("/",Table14[[#This Row],[spawner_sku]])),Table1[Entity Prefab],0)),10,1,1,"Entities"))</f>
        <v>75</v>
      </c>
      <c r="DD445">
        <f ca="1">ROUND((Table14[[#This Row],[XP]]*Table14[[#This Row],[entity_spawned (AVG)]])*(Table14[[#This Row],[activating_chance]]/100),0)</f>
        <v>75</v>
      </c>
      <c r="DE445" s="73" t="s">
        <v>343</v>
      </c>
    </row>
    <row r="446" spans="2:109" x14ac:dyDescent="0.25">
      <c r="B446" s="74" t="s">
        <v>446</v>
      </c>
      <c r="C446">
        <v>1</v>
      </c>
      <c r="D446">
        <v>190</v>
      </c>
      <c r="E44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6">
        <v>1</v>
      </c>
      <c r="J446" s="76">
        <v>1</v>
      </c>
      <c r="K446" s="73" t="b">
        <v>0</v>
      </c>
      <c r="BP446" t="s">
        <v>246</v>
      </c>
      <c r="BQ446">
        <v>2</v>
      </c>
      <c r="BR446">
        <v>130</v>
      </c>
      <c r="BS446">
        <v>100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50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2</v>
      </c>
      <c r="BX446" s="73">
        <v>2</v>
      </c>
      <c r="BY446" s="73" t="b">
        <v>0</v>
      </c>
      <c r="CY446" t="s">
        <v>538</v>
      </c>
      <c r="CZ446">
        <v>1</v>
      </c>
      <c r="DA446" s="76">
        <v>145</v>
      </c>
      <c r="DB446" s="76">
        <v>100</v>
      </c>
      <c r="DC446">
        <f ca="1">INDIRECT(ADDRESS(11+(MATCH(RIGHT(Table14[[#This Row],[spawner_sku]],LEN(Table14[[#This Row],[spawner_sku]])-FIND("/",Table14[[#This Row],[spawner_sku]])),Table1[Entity Prefab],0)),10,1,1,"Entities"))</f>
        <v>75</v>
      </c>
      <c r="DD446">
        <f ca="1">ROUND((Table14[[#This Row],[XP]]*Table14[[#This Row],[entity_spawned (AVG)]])*(Table14[[#This Row],[activating_chance]]/100),0)</f>
        <v>75</v>
      </c>
      <c r="DE446" s="73" t="s">
        <v>343</v>
      </c>
    </row>
    <row r="447" spans="2:109" x14ac:dyDescent="0.25">
      <c r="B447" s="74" t="s">
        <v>446</v>
      </c>
      <c r="C447">
        <v>1</v>
      </c>
      <c r="D447">
        <v>180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6">
        <v>1</v>
      </c>
      <c r="J447" s="76">
        <v>1</v>
      </c>
      <c r="K447" s="73" t="b">
        <v>0</v>
      </c>
      <c r="BP447" t="s">
        <v>394</v>
      </c>
      <c r="BQ447">
        <v>1</v>
      </c>
      <c r="BR447">
        <v>180</v>
      </c>
      <c r="BS447">
        <v>60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47" s="76">
        <f ca="1">ROUND((Table61011[[#This Row],[XP]]*Table61011[[#This Row],[entity_spawned (AVG)]])*(Table61011[[#This Row],[activating_chance]]/100),0)</f>
        <v>50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CY447" t="s">
        <v>538</v>
      </c>
      <c r="CZ447">
        <v>1</v>
      </c>
      <c r="DA447" s="76">
        <v>145</v>
      </c>
      <c r="DB447" s="76">
        <v>100</v>
      </c>
      <c r="DC447">
        <f ca="1">INDIRECT(ADDRESS(11+(MATCH(RIGHT(Table14[[#This Row],[spawner_sku]],LEN(Table14[[#This Row],[spawner_sku]])-FIND("/",Table14[[#This Row],[spawner_sku]])),Table1[Entity Prefab],0)),10,1,1,"Entities"))</f>
        <v>75</v>
      </c>
      <c r="DD447">
        <f ca="1">ROUND((Table14[[#This Row],[XP]]*Table14[[#This Row],[entity_spawned (AVG)]])*(Table14[[#This Row],[activating_chance]]/100),0)</f>
        <v>75</v>
      </c>
      <c r="DE447" s="73" t="s">
        <v>343</v>
      </c>
    </row>
    <row r="448" spans="2:109" x14ac:dyDescent="0.25">
      <c r="B448" s="74" t="s">
        <v>446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6">
        <v>1</v>
      </c>
      <c r="J448" s="76">
        <v>1</v>
      </c>
      <c r="K448" s="73" t="b">
        <v>0</v>
      </c>
      <c r="BP448" t="s">
        <v>237</v>
      </c>
      <c r="BQ448">
        <v>1</v>
      </c>
      <c r="BR448">
        <v>200</v>
      </c>
      <c r="BS448">
        <v>100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48" s="76">
        <f ca="1">ROUND((Table61011[[#This Row],[XP]]*Table61011[[#This Row],[entity_spawned (AVG)]])*(Table61011[[#This Row],[activating_chance]]/100),0)</f>
        <v>70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48" s="73">
        <v>1</v>
      </c>
      <c r="BX448" s="73">
        <v>1</v>
      </c>
      <c r="BY448" s="73" t="b">
        <v>0</v>
      </c>
      <c r="CY448" t="s">
        <v>538</v>
      </c>
      <c r="CZ448">
        <v>1</v>
      </c>
      <c r="DA448" s="76">
        <v>145</v>
      </c>
      <c r="DB448" s="76">
        <v>100</v>
      </c>
      <c r="DC448">
        <f ca="1">INDIRECT(ADDRESS(11+(MATCH(RIGHT(Table14[[#This Row],[spawner_sku]],LEN(Table14[[#This Row],[spawner_sku]])-FIND("/",Table14[[#This Row],[spawner_sku]])),Table1[Entity Prefab],0)),10,1,1,"Entities"))</f>
        <v>75</v>
      </c>
      <c r="DD448">
        <f ca="1">ROUND((Table14[[#This Row],[XP]]*Table14[[#This Row],[entity_spawned (AVG)]])*(Table14[[#This Row],[activating_chance]]/100),0)</f>
        <v>75</v>
      </c>
      <c r="DE448" s="73" t="s">
        <v>343</v>
      </c>
    </row>
    <row r="449" spans="2:109" x14ac:dyDescent="0.25">
      <c r="B449" s="74" t="s">
        <v>446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6">
        <v>1</v>
      </c>
      <c r="J449" s="76">
        <v>1</v>
      </c>
      <c r="K449" s="73" t="b">
        <v>0</v>
      </c>
      <c r="BP449" t="s">
        <v>403</v>
      </c>
      <c r="BQ449">
        <v>1</v>
      </c>
      <c r="BR449">
        <v>340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449" s="76">
        <f ca="1">ROUND((Table61011[[#This Row],[XP]]*Table61011[[#This Row],[entity_spawned (AVG)]])*(Table61011[[#This Row],[activating_chance]]/100),0)</f>
        <v>263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49" s="73">
        <v>1</v>
      </c>
      <c r="BX449" s="73">
        <v>1</v>
      </c>
      <c r="BY449" s="73" t="b">
        <v>0</v>
      </c>
      <c r="CY449" t="s">
        <v>538</v>
      </c>
      <c r="CZ449">
        <v>1</v>
      </c>
      <c r="DA449" s="76">
        <v>145</v>
      </c>
      <c r="DB449" s="76">
        <v>100</v>
      </c>
      <c r="DC449">
        <f ca="1">INDIRECT(ADDRESS(11+(MATCH(RIGHT(Table14[[#This Row],[spawner_sku]],LEN(Table14[[#This Row],[spawner_sku]])-FIND("/",Table14[[#This Row],[spawner_sku]])),Table1[Entity Prefab],0)),10,1,1,"Entities"))</f>
        <v>75</v>
      </c>
      <c r="DD449">
        <f ca="1">ROUND((Table14[[#This Row],[XP]]*Table14[[#This Row],[entity_spawned (AVG)]])*(Table14[[#This Row],[activating_chance]]/100),0)</f>
        <v>75</v>
      </c>
      <c r="DE449" s="73" t="s">
        <v>343</v>
      </c>
    </row>
    <row r="450" spans="2:109" x14ac:dyDescent="0.25">
      <c r="B450" s="74" t="s">
        <v>446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6">
        <v>1</v>
      </c>
      <c r="J450" s="76">
        <v>1</v>
      </c>
      <c r="K450" s="73" t="b">
        <v>0</v>
      </c>
      <c r="BP450" t="s">
        <v>232</v>
      </c>
      <c r="BQ450">
        <v>1</v>
      </c>
      <c r="BR450">
        <v>5000</v>
      </c>
      <c r="BS450">
        <v>75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50" s="76">
        <f ca="1">ROUND((Table61011[[#This Row],[XP]]*Table61011[[#This Row],[entity_spawned (AVG)]])*(Table61011[[#This Row],[activating_chance]]/100),0)</f>
        <v>56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CY450" t="s">
        <v>538</v>
      </c>
      <c r="CZ450">
        <v>1</v>
      </c>
      <c r="DA450" s="76">
        <v>145</v>
      </c>
      <c r="DB450" s="76">
        <v>100</v>
      </c>
      <c r="DC450">
        <f ca="1">INDIRECT(ADDRESS(11+(MATCH(RIGHT(Table14[[#This Row],[spawner_sku]],LEN(Table14[[#This Row],[spawner_sku]])-FIND("/",Table14[[#This Row],[spawner_sku]])),Table1[Entity Prefab],0)),10,1,1,"Entities"))</f>
        <v>75</v>
      </c>
      <c r="DD450">
        <f ca="1">ROUND((Table14[[#This Row],[XP]]*Table14[[#This Row],[entity_spawned (AVG)]])*(Table14[[#This Row],[activating_chance]]/100),0)</f>
        <v>75</v>
      </c>
      <c r="DE450" s="73" t="s">
        <v>343</v>
      </c>
    </row>
    <row r="451" spans="2:109" x14ac:dyDescent="0.25">
      <c r="B451" s="74" t="s">
        <v>446</v>
      </c>
      <c r="C451">
        <v>1</v>
      </c>
      <c r="D451">
        <v>190</v>
      </c>
      <c r="E451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6">
        <v>1</v>
      </c>
      <c r="J451" s="76">
        <v>1</v>
      </c>
      <c r="K451" s="73" t="b">
        <v>0</v>
      </c>
      <c r="BP451" t="s">
        <v>455</v>
      </c>
      <c r="BQ451">
        <v>1</v>
      </c>
      <c r="BR451">
        <v>240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6">
        <f ca="1">ROUND((Table61011[[#This Row],[XP]]*Table61011[[#This Row],[entity_spawned (AVG)]])*(Table61011[[#This Row],[activating_chance]]/100),0)</f>
        <v>50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CY451" t="s">
        <v>538</v>
      </c>
      <c r="CZ451">
        <v>1</v>
      </c>
      <c r="DA451" s="76">
        <v>145</v>
      </c>
      <c r="DB451" s="76">
        <v>100</v>
      </c>
      <c r="DC451">
        <f ca="1">INDIRECT(ADDRESS(11+(MATCH(RIGHT(Table14[[#This Row],[spawner_sku]],LEN(Table14[[#This Row],[spawner_sku]])-FIND("/",Table14[[#This Row],[spawner_sku]])),Table1[Entity Prefab],0)),10,1,1,"Entities"))</f>
        <v>75</v>
      </c>
      <c r="DD451">
        <f ca="1">ROUND((Table14[[#This Row],[XP]]*Table14[[#This Row],[entity_spawned (AVG)]])*(Table14[[#This Row],[activating_chance]]/100),0)</f>
        <v>75</v>
      </c>
      <c r="DE451" s="73" t="s">
        <v>343</v>
      </c>
    </row>
    <row r="452" spans="2:109" x14ac:dyDescent="0.25">
      <c r="B452" s="74" t="s">
        <v>446</v>
      </c>
      <c r="C452">
        <v>1</v>
      </c>
      <c r="D452">
        <v>190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6">
        <v>1</v>
      </c>
      <c r="J452" s="76">
        <v>1</v>
      </c>
      <c r="K452" s="73" t="b">
        <v>0</v>
      </c>
      <c r="BP452" t="s">
        <v>258</v>
      </c>
      <c r="BQ452">
        <v>1</v>
      </c>
      <c r="BR452">
        <v>200</v>
      </c>
      <c r="BS452">
        <v>30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6">
        <f ca="1">ROUND((Table61011[[#This Row],[XP]]*Table61011[[#This Row],[entity_spawned (AVG)]])*(Table61011[[#This Row],[activating_chance]]/100),0)</f>
        <v>15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CY452" t="s">
        <v>538</v>
      </c>
      <c r="CZ452">
        <v>1</v>
      </c>
      <c r="DA452" s="76">
        <v>145</v>
      </c>
      <c r="DB452" s="76">
        <v>100</v>
      </c>
      <c r="DC452">
        <f ca="1">INDIRECT(ADDRESS(11+(MATCH(RIGHT(Table14[[#This Row],[spawner_sku]],LEN(Table14[[#This Row],[spawner_sku]])-FIND("/",Table14[[#This Row],[spawner_sku]])),Table1[Entity Prefab],0)),10,1,1,"Entities"))</f>
        <v>75</v>
      </c>
      <c r="DD452">
        <f ca="1">ROUND((Table14[[#This Row],[XP]]*Table14[[#This Row],[entity_spawned (AVG)]])*(Table14[[#This Row],[activating_chance]]/100),0)</f>
        <v>75</v>
      </c>
      <c r="DE452" s="73" t="s">
        <v>343</v>
      </c>
    </row>
    <row r="453" spans="2:109" x14ac:dyDescent="0.25">
      <c r="B453" s="74" t="s">
        <v>446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6">
        <v>1</v>
      </c>
      <c r="J453" s="76">
        <v>1</v>
      </c>
      <c r="K453" s="73" t="b">
        <v>0</v>
      </c>
      <c r="BP453" t="s">
        <v>253</v>
      </c>
      <c r="BQ453">
        <v>1</v>
      </c>
      <c r="BR453">
        <v>220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53" s="76">
        <f ca="1">ROUND((Table61011[[#This Row],[XP]]*Table61011[[#This Row],[entity_spawned (AVG)]])*(Table61011[[#This Row],[activating_chance]]/100),0)</f>
        <v>75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CY453" t="s">
        <v>538</v>
      </c>
      <c r="CZ453">
        <v>1</v>
      </c>
      <c r="DA453" s="76">
        <v>145</v>
      </c>
      <c r="DB453" s="76">
        <v>100</v>
      </c>
      <c r="DC453">
        <f ca="1">INDIRECT(ADDRESS(11+(MATCH(RIGHT(Table14[[#This Row],[spawner_sku]],LEN(Table14[[#This Row],[spawner_sku]])-FIND("/",Table14[[#This Row],[spawner_sku]])),Table1[Entity Prefab],0)),10,1,1,"Entities"))</f>
        <v>75</v>
      </c>
      <c r="DD453">
        <f ca="1">ROUND((Table14[[#This Row],[XP]]*Table14[[#This Row],[entity_spawned (AVG)]])*(Table14[[#This Row],[activating_chance]]/100),0)</f>
        <v>75</v>
      </c>
      <c r="DE453" s="73" t="s">
        <v>343</v>
      </c>
    </row>
    <row r="454" spans="2:109" x14ac:dyDescent="0.25">
      <c r="B454" s="74" t="s">
        <v>446</v>
      </c>
      <c r="C454">
        <v>1</v>
      </c>
      <c r="D454">
        <v>190</v>
      </c>
      <c r="E454">
        <v>80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20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6">
        <v>1</v>
      </c>
      <c r="J454" s="76">
        <v>1</v>
      </c>
      <c r="K454" s="73" t="b">
        <v>0</v>
      </c>
      <c r="BP454" t="s">
        <v>396</v>
      </c>
      <c r="BQ454">
        <v>2</v>
      </c>
      <c r="BR454">
        <v>220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6">
        <f ca="1">ROUND((Table61011[[#This Row],[XP]]*Table61011[[#This Row],[entity_spawned (AVG)]])*(Table61011[[#This Row],[activating_chance]]/100),0)</f>
        <v>100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2</v>
      </c>
      <c r="BX454" s="73">
        <v>2</v>
      </c>
      <c r="BY454" s="73" t="b">
        <v>0</v>
      </c>
      <c r="CY454" t="s">
        <v>538</v>
      </c>
      <c r="CZ454">
        <v>1</v>
      </c>
      <c r="DA454" s="76">
        <v>145</v>
      </c>
      <c r="DB454" s="76">
        <v>100</v>
      </c>
      <c r="DC454">
        <f ca="1">INDIRECT(ADDRESS(11+(MATCH(RIGHT(Table14[[#This Row],[spawner_sku]],LEN(Table14[[#This Row],[spawner_sku]])-FIND("/",Table14[[#This Row],[spawner_sku]])),Table1[Entity Prefab],0)),10,1,1,"Entities"))</f>
        <v>75</v>
      </c>
      <c r="DD454">
        <f ca="1">ROUND((Table14[[#This Row],[XP]]*Table14[[#This Row],[entity_spawned (AVG)]])*(Table14[[#This Row],[activating_chance]]/100),0)</f>
        <v>75</v>
      </c>
      <c r="DE454" s="73" t="s">
        <v>343</v>
      </c>
    </row>
    <row r="455" spans="2:109" x14ac:dyDescent="0.25">
      <c r="B455" s="74" t="s">
        <v>446</v>
      </c>
      <c r="C455">
        <v>1</v>
      </c>
      <c r="D455">
        <v>180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6">
        <v>1</v>
      </c>
      <c r="J455" s="76">
        <v>1</v>
      </c>
      <c r="K455" s="73" t="b">
        <v>0</v>
      </c>
      <c r="BP455" t="s">
        <v>388</v>
      </c>
      <c r="BQ455">
        <v>1</v>
      </c>
      <c r="BR455">
        <v>300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55" s="76">
        <f ca="1">ROUND((Table61011[[#This Row],[XP]]*Table61011[[#This Row],[entity_spawned (AVG)]])*(Table61011[[#This Row],[activating_chance]]/100),0)</f>
        <v>83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CY455" t="s">
        <v>538</v>
      </c>
      <c r="CZ455">
        <v>1</v>
      </c>
      <c r="DA455" s="76">
        <v>145</v>
      </c>
      <c r="DB455" s="76">
        <v>100</v>
      </c>
      <c r="DC455">
        <f ca="1">INDIRECT(ADDRESS(11+(MATCH(RIGHT(Table14[[#This Row],[spawner_sku]],LEN(Table14[[#This Row],[spawner_sku]])-FIND("/",Table14[[#This Row],[spawner_sku]])),Table1[Entity Prefab],0)),10,1,1,"Entities"))</f>
        <v>75</v>
      </c>
      <c r="DD455">
        <f ca="1">ROUND((Table14[[#This Row],[XP]]*Table14[[#This Row],[entity_spawned (AVG)]])*(Table14[[#This Row],[activating_chance]]/100),0)</f>
        <v>75</v>
      </c>
      <c r="DE455" s="73" t="s">
        <v>343</v>
      </c>
    </row>
    <row r="456" spans="2:109" x14ac:dyDescent="0.25">
      <c r="B456" s="74" t="s">
        <v>446</v>
      </c>
      <c r="C456">
        <v>1</v>
      </c>
      <c r="D456">
        <v>180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6">
        <v>1</v>
      </c>
      <c r="J456" s="76">
        <v>1</v>
      </c>
      <c r="K456" s="73" t="b">
        <v>0</v>
      </c>
      <c r="BP456" t="s">
        <v>246</v>
      </c>
      <c r="BQ456">
        <v>1</v>
      </c>
      <c r="BR456">
        <v>110</v>
      </c>
      <c r="BS456">
        <v>100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25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2</v>
      </c>
      <c r="BY456" s="73" t="b">
        <v>0</v>
      </c>
      <c r="CY456" t="s">
        <v>538</v>
      </c>
      <c r="CZ456">
        <v>1</v>
      </c>
      <c r="DA456" s="76">
        <v>145</v>
      </c>
      <c r="DB456" s="76">
        <v>70</v>
      </c>
      <c r="DC456">
        <f ca="1">INDIRECT(ADDRESS(11+(MATCH(RIGHT(Table14[[#This Row],[spawner_sku]],LEN(Table14[[#This Row],[spawner_sku]])-FIND("/",Table14[[#This Row],[spawner_sku]])),Table1[Entity Prefab],0)),10,1,1,"Entities"))</f>
        <v>75</v>
      </c>
      <c r="DD456">
        <f ca="1">ROUND((Table14[[#This Row],[XP]]*Table14[[#This Row],[entity_spawned (AVG)]])*(Table14[[#This Row],[activating_chance]]/100),0)</f>
        <v>53</v>
      </c>
      <c r="DE456" s="73" t="s">
        <v>343</v>
      </c>
    </row>
    <row r="457" spans="2:109" x14ac:dyDescent="0.25">
      <c r="B457" s="74" t="s">
        <v>446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6">
        <v>1</v>
      </c>
      <c r="J457" s="76">
        <v>1</v>
      </c>
      <c r="K457" s="73" t="b">
        <v>0</v>
      </c>
      <c r="BP457" t="s">
        <v>256</v>
      </c>
      <c r="BQ457">
        <v>1</v>
      </c>
      <c r="BR457">
        <v>200</v>
      </c>
      <c r="BS457">
        <v>100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25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CY457" t="s">
        <v>538</v>
      </c>
      <c r="CZ457">
        <v>1</v>
      </c>
      <c r="DA457" s="76">
        <v>145</v>
      </c>
      <c r="DB457" s="76">
        <v>80</v>
      </c>
      <c r="DC457">
        <f ca="1">INDIRECT(ADDRESS(11+(MATCH(RIGHT(Table14[[#This Row],[spawner_sku]],LEN(Table14[[#This Row],[spawner_sku]])-FIND("/",Table14[[#This Row],[spawner_sku]])),Table1[Entity Prefab],0)),10,1,1,"Entities"))</f>
        <v>75</v>
      </c>
      <c r="DD457">
        <f ca="1">ROUND((Table14[[#This Row],[XP]]*Table14[[#This Row],[entity_spawned (AVG)]])*(Table14[[#This Row],[activating_chance]]/100),0)</f>
        <v>60</v>
      </c>
      <c r="DE457" s="73" t="s">
        <v>343</v>
      </c>
    </row>
    <row r="458" spans="2:109" x14ac:dyDescent="0.25">
      <c r="B458" s="74" t="s">
        <v>446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6">
        <v>1</v>
      </c>
      <c r="J458" s="76">
        <v>1</v>
      </c>
      <c r="K458" s="73" t="b">
        <v>0</v>
      </c>
      <c r="BP458" t="s">
        <v>642</v>
      </c>
      <c r="BQ458">
        <v>1</v>
      </c>
      <c r="BR458">
        <v>80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CY458" t="s">
        <v>538</v>
      </c>
      <c r="CZ458">
        <v>1</v>
      </c>
      <c r="DA458" s="76">
        <v>145</v>
      </c>
      <c r="DB458" s="76">
        <v>100</v>
      </c>
      <c r="DC458">
        <f ca="1">INDIRECT(ADDRESS(11+(MATCH(RIGHT(Table14[[#This Row],[spawner_sku]],LEN(Table14[[#This Row],[spawner_sku]])-FIND("/",Table14[[#This Row],[spawner_sku]])),Table1[Entity Prefab],0)),10,1,1,"Entities"))</f>
        <v>75</v>
      </c>
      <c r="DD458">
        <f ca="1">ROUND((Table14[[#This Row],[XP]]*Table14[[#This Row],[entity_spawned (AVG)]])*(Table14[[#This Row],[activating_chance]]/100),0)</f>
        <v>75</v>
      </c>
      <c r="DE458" s="73" t="s">
        <v>343</v>
      </c>
    </row>
    <row r="459" spans="2:109" x14ac:dyDescent="0.25">
      <c r="B459" s="74" t="s">
        <v>608</v>
      </c>
      <c r="C459">
        <v>1</v>
      </c>
      <c r="D459">
        <v>5000</v>
      </c>
      <c r="E459">
        <v>30</v>
      </c>
      <c r="F459" s="76">
        <f ca="1">INDIRECT(ADDRESS(11+(MATCH(RIGHT(Table245[[#This Row],[spawner_sku]],LEN(Table245[[#This Row],[spawner_sku]])-FIND("/",Table245[[#This Row],[spawner_sku]])),Table1[Entity Prefab],0)),10,1,1,"Entities"))</f>
        <v>75</v>
      </c>
      <c r="G459" s="76">
        <f ca="1">ROUND((Table245[[#This Row],[XP]]*Table245[[#This Row],[entity_spawned (AVG)]])*(Table245[[#This Row],[activating_chance]]/100),0)</f>
        <v>23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6">
        <v>1</v>
      </c>
      <c r="J459" s="76">
        <v>1</v>
      </c>
      <c r="K459" s="73" t="b">
        <v>0</v>
      </c>
      <c r="BP459" t="s">
        <v>608</v>
      </c>
      <c r="BQ459">
        <v>1</v>
      </c>
      <c r="BR459">
        <v>5000</v>
      </c>
      <c r="BS459">
        <v>30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59" s="76">
        <f ca="1">ROUND((Table61011[[#This Row],[XP]]*Table61011[[#This Row],[entity_spawned (AVG)]])*(Table61011[[#This Row],[activating_chance]]/100),0)</f>
        <v>23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CY459" t="s">
        <v>457</v>
      </c>
      <c r="CZ459">
        <v>1</v>
      </c>
      <c r="DA459" s="76">
        <v>145</v>
      </c>
      <c r="DB459" s="76">
        <v>100</v>
      </c>
      <c r="DC459">
        <f ca="1">INDIRECT(ADDRESS(11+(MATCH(RIGHT(Table14[[#This Row],[spawner_sku]],LEN(Table14[[#This Row],[spawner_sku]])-FIND("/",Table14[[#This Row],[spawner_sku]])),Table1[Entity Prefab],0)),10,1,1,"Entities"))</f>
        <v>75</v>
      </c>
      <c r="DD459">
        <f ca="1">ROUND((Table14[[#This Row],[XP]]*Table14[[#This Row],[entity_spawned (AVG)]])*(Table14[[#This Row],[activating_chance]]/100),0)</f>
        <v>75</v>
      </c>
      <c r="DE459" s="73" t="s">
        <v>343</v>
      </c>
    </row>
    <row r="460" spans="2:109" x14ac:dyDescent="0.25">
      <c r="B460" s="74" t="s">
        <v>608</v>
      </c>
      <c r="C460">
        <v>1</v>
      </c>
      <c r="D460">
        <v>5000</v>
      </c>
      <c r="E460">
        <v>30</v>
      </c>
      <c r="F460" s="76">
        <f ca="1">INDIRECT(ADDRESS(11+(MATCH(RIGHT(Table245[[#This Row],[spawner_sku]],LEN(Table245[[#This Row],[spawner_sku]])-FIND("/",Table245[[#This Row],[spawner_sku]])),Table1[Entity Prefab],0)),10,1,1,"Entities"))</f>
        <v>75</v>
      </c>
      <c r="G460" s="76">
        <f ca="1">ROUND((Table245[[#This Row],[XP]]*Table245[[#This Row],[entity_spawned (AVG)]])*(Table245[[#This Row],[activating_chance]]/100),0)</f>
        <v>23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6">
        <v>1</v>
      </c>
      <c r="J460" s="76">
        <v>1</v>
      </c>
      <c r="K460" s="73" t="b">
        <v>0</v>
      </c>
      <c r="BP460" t="s">
        <v>246</v>
      </c>
      <c r="BQ460">
        <v>2</v>
      </c>
      <c r="BR460">
        <v>200</v>
      </c>
      <c r="BS460">
        <v>100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50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2</v>
      </c>
      <c r="BX460" s="73">
        <v>3</v>
      </c>
      <c r="BY460" s="73" t="b">
        <v>0</v>
      </c>
      <c r="CY460" t="s">
        <v>228</v>
      </c>
      <c r="CZ460">
        <v>6</v>
      </c>
      <c r="DA460" s="76">
        <v>140</v>
      </c>
      <c r="DB460" s="76">
        <v>100</v>
      </c>
      <c r="DC460">
        <f ca="1">INDIRECT(ADDRESS(11+(MATCH(RIGHT(Table14[[#This Row],[spawner_sku]],LEN(Table14[[#This Row],[spawner_sku]])-FIND("/",Table14[[#This Row],[spawner_sku]])),Table1[Entity Prefab],0)),10,1,1,"Entities"))</f>
        <v>25</v>
      </c>
      <c r="DD460">
        <f ca="1">ROUND((Table14[[#This Row],[XP]]*Table14[[#This Row],[entity_spawned (AVG)]])*(Table14[[#This Row],[activating_chance]]/100),0)</f>
        <v>150</v>
      </c>
      <c r="DE460" s="73" t="s">
        <v>343</v>
      </c>
    </row>
    <row r="461" spans="2:109" x14ac:dyDescent="0.25">
      <c r="B461" s="74" t="s">
        <v>608</v>
      </c>
      <c r="C461">
        <v>1</v>
      </c>
      <c r="D461">
        <v>5000</v>
      </c>
      <c r="E461">
        <v>30</v>
      </c>
      <c r="F461" s="76">
        <f ca="1">INDIRECT(ADDRESS(11+(MATCH(RIGHT(Table245[[#This Row],[spawner_sku]],LEN(Table245[[#This Row],[spawner_sku]])-FIND("/",Table245[[#This Row],[spawner_sku]])),Table1[Entity Prefab],0)),10,1,1,"Entities"))</f>
        <v>75</v>
      </c>
      <c r="G461" s="76">
        <f ca="1">ROUND((Table245[[#This Row],[XP]]*Table245[[#This Row],[entity_spawned (AVG)]])*(Table245[[#This Row],[activating_chance]]/100),0)</f>
        <v>23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6">
        <v>1</v>
      </c>
      <c r="J461" s="76">
        <v>1</v>
      </c>
      <c r="K461" s="73" t="b">
        <v>0</v>
      </c>
      <c r="BP461" t="s">
        <v>454</v>
      </c>
      <c r="BQ461">
        <v>1</v>
      </c>
      <c r="BR461">
        <v>300</v>
      </c>
      <c r="BS461">
        <v>100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61" s="76">
        <f ca="1">ROUND((Table61011[[#This Row],[XP]]*Table61011[[#This Row],[entity_spawned (AVG)]])*(Table61011[[#This Row],[activating_chance]]/100),0)</f>
        <v>75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1" s="73">
        <v>1</v>
      </c>
      <c r="BX461" s="73">
        <v>1</v>
      </c>
      <c r="BY461" s="73" t="b">
        <v>0</v>
      </c>
      <c r="CY461" t="s">
        <v>228</v>
      </c>
      <c r="CZ461">
        <v>3</v>
      </c>
      <c r="DA461" s="76">
        <v>140</v>
      </c>
      <c r="DB461" s="76">
        <v>100</v>
      </c>
      <c r="DC461">
        <f ca="1">INDIRECT(ADDRESS(11+(MATCH(RIGHT(Table14[[#This Row],[spawner_sku]],LEN(Table14[[#This Row],[spawner_sku]])-FIND("/",Table14[[#This Row],[spawner_sku]])),Table1[Entity Prefab],0)),10,1,1,"Entities"))</f>
        <v>25</v>
      </c>
      <c r="DD461">
        <f ca="1">ROUND((Table14[[#This Row],[XP]]*Table14[[#This Row],[entity_spawned (AVG)]])*(Table14[[#This Row],[activating_chance]]/100),0)</f>
        <v>75</v>
      </c>
      <c r="DE461" s="73" t="s">
        <v>343</v>
      </c>
    </row>
    <row r="462" spans="2:109" x14ac:dyDescent="0.25">
      <c r="B462" s="74" t="s">
        <v>608</v>
      </c>
      <c r="C462">
        <v>1</v>
      </c>
      <c r="D462">
        <v>5000</v>
      </c>
      <c r="E462">
        <v>30</v>
      </c>
      <c r="F462" s="76">
        <f ca="1">INDIRECT(ADDRESS(11+(MATCH(RIGHT(Table245[[#This Row],[spawner_sku]],LEN(Table245[[#This Row],[spawner_sku]])-FIND("/",Table245[[#This Row],[spawner_sku]])),Table1[Entity Prefab],0)),10,1,1,"Entities"))</f>
        <v>75</v>
      </c>
      <c r="G462" s="76">
        <f ca="1">ROUND((Table245[[#This Row],[XP]]*Table245[[#This Row],[entity_spawned (AVG)]])*(Table245[[#This Row],[activating_chance]]/100),0)</f>
        <v>23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6">
        <v>1</v>
      </c>
      <c r="J462" s="76">
        <v>1</v>
      </c>
      <c r="K462" s="73" t="b">
        <v>0</v>
      </c>
      <c r="BP462" t="s">
        <v>253</v>
      </c>
      <c r="BQ462">
        <v>1</v>
      </c>
      <c r="BR462">
        <v>190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62" s="76">
        <f ca="1">ROUND((Table61011[[#This Row],[XP]]*Table61011[[#This Row],[entity_spawned (AVG)]])*(Table61011[[#This Row],[activating_chance]]/100),0)</f>
        <v>75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CY462" t="s">
        <v>228</v>
      </c>
      <c r="CZ462">
        <v>3</v>
      </c>
      <c r="DA462" s="76">
        <v>140</v>
      </c>
      <c r="DB462" s="76">
        <v>80</v>
      </c>
      <c r="DC462">
        <f ca="1">INDIRECT(ADDRESS(11+(MATCH(RIGHT(Table14[[#This Row],[spawner_sku]],LEN(Table14[[#This Row],[spawner_sku]])-FIND("/",Table14[[#This Row],[spawner_sku]])),Table1[Entity Prefab],0)),10,1,1,"Entities"))</f>
        <v>25</v>
      </c>
      <c r="DD462">
        <f ca="1">ROUND((Table14[[#This Row],[XP]]*Table14[[#This Row],[entity_spawned (AVG)]])*(Table14[[#This Row],[activating_chance]]/100),0)</f>
        <v>60</v>
      </c>
      <c r="DE462" s="73" t="s">
        <v>343</v>
      </c>
    </row>
    <row r="463" spans="2:109" x14ac:dyDescent="0.25">
      <c r="B463" s="74" t="s">
        <v>608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6">
        <v>1</v>
      </c>
      <c r="J463" s="76">
        <v>1</v>
      </c>
      <c r="K463" s="73" t="b">
        <v>0</v>
      </c>
      <c r="BP463" t="s">
        <v>396</v>
      </c>
      <c r="BQ463">
        <v>1</v>
      </c>
      <c r="BR463">
        <v>150</v>
      </c>
      <c r="BS463">
        <v>100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6">
        <f ca="1">ROUND((Table61011[[#This Row],[XP]]*Table61011[[#This Row],[entity_spawned (AVG)]])*(Table61011[[#This Row],[activating_chance]]/100),0)</f>
        <v>50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2</v>
      </c>
      <c r="BY463" s="73" t="b">
        <v>0</v>
      </c>
      <c r="CY463" t="s">
        <v>228</v>
      </c>
      <c r="CZ463">
        <v>6</v>
      </c>
      <c r="DA463" s="76">
        <v>140</v>
      </c>
      <c r="DB463" s="76">
        <v>30</v>
      </c>
      <c r="DC463">
        <f ca="1">INDIRECT(ADDRESS(11+(MATCH(RIGHT(Table14[[#This Row],[spawner_sku]],LEN(Table14[[#This Row],[spawner_sku]])-FIND("/",Table14[[#This Row],[spawner_sku]])),Table1[Entity Prefab],0)),10,1,1,"Entities"))</f>
        <v>25</v>
      </c>
      <c r="DD463">
        <f ca="1">ROUND((Table14[[#This Row],[XP]]*Table14[[#This Row],[entity_spawned (AVG)]])*(Table14[[#This Row],[activating_chance]]/100),0)</f>
        <v>45</v>
      </c>
      <c r="DE463" s="73" t="s">
        <v>343</v>
      </c>
    </row>
    <row r="464" spans="2:109" x14ac:dyDescent="0.25">
      <c r="B464" s="74" t="s">
        <v>608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6">
        <v>1</v>
      </c>
      <c r="J464" s="76">
        <v>1</v>
      </c>
      <c r="K464" s="73" t="b">
        <v>0</v>
      </c>
      <c r="BP464" t="s">
        <v>492</v>
      </c>
      <c r="BQ464">
        <v>1</v>
      </c>
      <c r="BR464">
        <v>160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CY464" t="s">
        <v>228</v>
      </c>
      <c r="CZ464">
        <v>3</v>
      </c>
      <c r="DA464" s="76">
        <v>140</v>
      </c>
      <c r="DB464" s="76">
        <v>100</v>
      </c>
      <c r="DC464">
        <f ca="1">INDIRECT(ADDRESS(11+(MATCH(RIGHT(Table14[[#This Row],[spawner_sku]],LEN(Table14[[#This Row],[spawner_sku]])-FIND("/",Table14[[#This Row],[spawner_sku]])),Table1[Entity Prefab],0)),10,1,1,"Entities"))</f>
        <v>25</v>
      </c>
      <c r="DD464">
        <f ca="1">ROUND((Table14[[#This Row],[XP]]*Table14[[#This Row],[entity_spawned (AVG)]])*(Table14[[#This Row],[activating_chance]]/100),0)</f>
        <v>75</v>
      </c>
      <c r="DE464" s="73" t="s">
        <v>343</v>
      </c>
    </row>
    <row r="465" spans="2:109" x14ac:dyDescent="0.25">
      <c r="B465" s="74" t="s">
        <v>608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6">
        <v>1</v>
      </c>
      <c r="J465" s="76">
        <v>1</v>
      </c>
      <c r="K465" s="73" t="b">
        <v>0</v>
      </c>
      <c r="BP465" t="s">
        <v>386</v>
      </c>
      <c r="BQ465">
        <v>1</v>
      </c>
      <c r="BR465">
        <v>220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65" s="76">
        <f ca="1">ROUND((Table61011[[#This Row],[XP]]*Table61011[[#This Row],[entity_spawned (AVG)]])*(Table61011[[#This Row],[activating_chance]]/100),0)</f>
        <v>75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CY465" t="s">
        <v>228</v>
      </c>
      <c r="CZ465">
        <v>3</v>
      </c>
      <c r="DA465" s="76">
        <v>140</v>
      </c>
      <c r="DB465" s="76">
        <v>10</v>
      </c>
      <c r="DC465">
        <f ca="1">INDIRECT(ADDRESS(11+(MATCH(RIGHT(Table14[[#This Row],[spawner_sku]],LEN(Table14[[#This Row],[spawner_sku]])-FIND("/",Table14[[#This Row],[spawner_sku]])),Table1[Entity Prefab],0)),10,1,1,"Entities"))</f>
        <v>25</v>
      </c>
      <c r="DD465">
        <f ca="1">ROUND((Table14[[#This Row],[XP]]*Table14[[#This Row],[entity_spawned (AVG)]])*(Table14[[#This Row],[activating_chance]]/100),0)</f>
        <v>8</v>
      </c>
      <c r="DE465" s="73" t="s">
        <v>343</v>
      </c>
    </row>
    <row r="466" spans="2:109" x14ac:dyDescent="0.25">
      <c r="B466" s="74" t="s">
        <v>247</v>
      </c>
      <c r="C466">
        <v>1</v>
      </c>
      <c r="D466">
        <v>500</v>
      </c>
      <c r="E466">
        <v>75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56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6">
        <v>1</v>
      </c>
      <c r="J466" s="76">
        <v>1</v>
      </c>
      <c r="K466" s="73" t="b">
        <v>0</v>
      </c>
      <c r="BP466" t="s">
        <v>237</v>
      </c>
      <c r="BQ466">
        <v>1</v>
      </c>
      <c r="BR466">
        <v>200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66" s="76">
        <f ca="1">ROUND((Table61011[[#This Row],[XP]]*Table61011[[#This Row],[entity_spawned (AVG)]])*(Table61011[[#This Row],[activating_chance]]/100),0)</f>
        <v>70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6" s="73">
        <v>1</v>
      </c>
      <c r="BX466" s="73">
        <v>1</v>
      </c>
      <c r="BY466" s="73" t="b">
        <v>0</v>
      </c>
      <c r="CY466" t="s">
        <v>237</v>
      </c>
      <c r="CZ466">
        <v>1</v>
      </c>
      <c r="DA466" s="76">
        <v>140</v>
      </c>
      <c r="DB466" s="76">
        <v>100</v>
      </c>
      <c r="DC466">
        <f ca="1">INDIRECT(ADDRESS(11+(MATCH(RIGHT(Table14[[#This Row],[spawner_sku]],LEN(Table14[[#This Row],[spawner_sku]])-FIND("/",Table14[[#This Row],[spawner_sku]])),Table1[Entity Prefab],0)),10,1,1,"Entities"))</f>
        <v>70</v>
      </c>
      <c r="DD466">
        <f ca="1">ROUND((Table14[[#This Row],[XP]]*Table14[[#This Row],[entity_spawned (AVG)]])*(Table14[[#This Row],[activating_chance]]/100),0)</f>
        <v>70</v>
      </c>
      <c r="DE466" s="73" t="s">
        <v>343</v>
      </c>
    </row>
    <row r="467" spans="2:109" x14ac:dyDescent="0.25">
      <c r="B467" s="74" t="s">
        <v>247</v>
      </c>
      <c r="C467">
        <v>1</v>
      </c>
      <c r="D467">
        <v>500</v>
      </c>
      <c r="E467">
        <v>75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56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6">
        <v>1</v>
      </c>
      <c r="J467" s="76">
        <v>1</v>
      </c>
      <c r="K467" s="73" t="b">
        <v>0</v>
      </c>
      <c r="BP467" t="s">
        <v>403</v>
      </c>
      <c r="BQ467">
        <v>1</v>
      </c>
      <c r="BR467">
        <v>340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467" s="76">
        <f ca="1">ROUND((Table61011[[#This Row],[XP]]*Table61011[[#This Row],[entity_spawned (AVG)]])*(Table61011[[#This Row],[activating_chance]]/100),0)</f>
        <v>263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7" s="73">
        <v>1</v>
      </c>
      <c r="BX467" s="73">
        <v>1</v>
      </c>
      <c r="BY467" s="73" t="b">
        <v>0</v>
      </c>
      <c r="CY467" t="s">
        <v>237</v>
      </c>
      <c r="CZ467">
        <v>1</v>
      </c>
      <c r="DA467" s="76">
        <v>140</v>
      </c>
      <c r="DB467" s="76">
        <v>100</v>
      </c>
      <c r="DC467">
        <f ca="1">INDIRECT(ADDRESS(11+(MATCH(RIGHT(Table14[[#This Row],[spawner_sku]],LEN(Table14[[#This Row],[spawner_sku]])-FIND("/",Table14[[#This Row],[spawner_sku]])),Table1[Entity Prefab],0)),10,1,1,"Entities"))</f>
        <v>70</v>
      </c>
      <c r="DD467">
        <f ca="1">ROUND((Table14[[#This Row],[XP]]*Table14[[#This Row],[entity_spawned (AVG)]])*(Table14[[#This Row],[activating_chance]]/100),0)</f>
        <v>70</v>
      </c>
      <c r="DE467" s="73" t="s">
        <v>343</v>
      </c>
    </row>
    <row r="468" spans="2:109" x14ac:dyDescent="0.25">
      <c r="B468" s="74" t="s">
        <v>491</v>
      </c>
      <c r="C468">
        <v>1</v>
      </c>
      <c r="D468">
        <v>220</v>
      </c>
      <c r="E468">
        <v>100</v>
      </c>
      <c r="F468" s="76">
        <f ca="1">INDIRECT(ADDRESS(11+(MATCH(RIGHT(Table245[[#This Row],[spawner_sku]],LEN(Table245[[#This Row],[spawner_sku]])-FIND("/",Table245[[#This Row],[spawner_sku]])),Table1[Entity Prefab],0)),10,1,1,"Entities"))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6">
        <v>1</v>
      </c>
      <c r="J468" s="76">
        <v>1</v>
      </c>
      <c r="K468" s="73" t="b">
        <v>0</v>
      </c>
      <c r="BP468" t="s">
        <v>446</v>
      </c>
      <c r="BQ468">
        <v>1</v>
      </c>
      <c r="BR468">
        <v>200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8" s="76">
        <f ca="1">ROUND((Table61011[[#This Row],[XP]]*Table61011[[#This Row],[entity_spawned (AVG)]])*(Table61011[[#This Row],[activating_chance]]/100),0)</f>
        <v>25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8" s="73">
        <v>1</v>
      </c>
      <c r="BX468" s="73">
        <v>1</v>
      </c>
      <c r="BY468" s="73" t="b">
        <v>0</v>
      </c>
      <c r="CY468" t="s">
        <v>237</v>
      </c>
      <c r="CZ468">
        <v>1</v>
      </c>
      <c r="DA468" s="76">
        <v>140</v>
      </c>
      <c r="DB468" s="76">
        <v>100</v>
      </c>
      <c r="DC468">
        <f ca="1">INDIRECT(ADDRESS(11+(MATCH(RIGHT(Table14[[#This Row],[spawner_sku]],LEN(Table14[[#This Row],[spawner_sku]])-FIND("/",Table14[[#This Row],[spawner_sku]])),Table1[Entity Prefab],0)),10,1,1,"Entities"))</f>
        <v>70</v>
      </c>
      <c r="DD468">
        <f ca="1">ROUND((Table14[[#This Row],[XP]]*Table14[[#This Row],[entity_spawned (AVG)]])*(Table14[[#This Row],[activating_chance]]/100),0)</f>
        <v>70</v>
      </c>
      <c r="DE468" s="73" t="s">
        <v>343</v>
      </c>
    </row>
    <row r="469" spans="2:109" x14ac:dyDescent="0.25">
      <c r="B469" s="74" t="s">
        <v>491</v>
      </c>
      <c r="C469">
        <v>1</v>
      </c>
      <c r="D469">
        <v>220</v>
      </c>
      <c r="E469">
        <v>100</v>
      </c>
      <c r="F469" s="76">
        <f ca="1">INDIRECT(ADDRESS(11+(MATCH(RIGHT(Table245[[#This Row],[spawner_sku]],LEN(Table245[[#This Row],[spawner_sku]])-FIND("/",Table245[[#This Row],[spawner_sku]])),Table1[Entity Prefab],0)),10,1,1,"Entities"))</f>
        <v>55</v>
      </c>
      <c r="G469" s="76">
        <f ca="1">ROUND((Table245[[#This Row],[XP]]*Table245[[#This Row],[entity_spawned (AVG)]])*(Table245[[#This Row],[activating_chance]]/100),0)</f>
        <v>55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6">
        <v>1</v>
      </c>
      <c r="J469" s="76">
        <v>1</v>
      </c>
      <c r="K469" s="73" t="b">
        <v>0</v>
      </c>
      <c r="BP469" t="s">
        <v>396</v>
      </c>
      <c r="BQ469">
        <v>4</v>
      </c>
      <c r="BR469">
        <v>220</v>
      </c>
      <c r="BS469">
        <v>80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160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4</v>
      </c>
      <c r="BX469" s="73">
        <v>4</v>
      </c>
      <c r="BY469" s="73" t="b">
        <v>0</v>
      </c>
      <c r="CY469" t="s">
        <v>518</v>
      </c>
      <c r="CZ469">
        <v>1</v>
      </c>
      <c r="DA469" s="76">
        <v>140</v>
      </c>
      <c r="DB469" s="76">
        <v>100</v>
      </c>
      <c r="DC469">
        <f ca="1">INDIRECT(ADDRESS(11+(MATCH(RIGHT(Table14[[#This Row],[spawner_sku]],LEN(Table14[[#This Row],[spawner_sku]])-FIND("/",Table14[[#This Row],[spawner_sku]])),Table1[Entity Prefab],0)),10,1,1,"Entities"))</f>
        <v>95</v>
      </c>
      <c r="DD469">
        <f ca="1">ROUND((Table14[[#This Row],[XP]]*Table14[[#This Row],[entity_spawned (AVG)]])*(Table14[[#This Row],[activating_chance]]/100),0)</f>
        <v>95</v>
      </c>
      <c r="DE469" s="73" t="s">
        <v>344</v>
      </c>
    </row>
    <row r="470" spans="2:109" x14ac:dyDescent="0.25">
      <c r="B470" s="74" t="s">
        <v>491</v>
      </c>
      <c r="C470">
        <v>1</v>
      </c>
      <c r="D470">
        <v>200</v>
      </c>
      <c r="E470">
        <v>100</v>
      </c>
      <c r="F470" s="76">
        <f ca="1">INDIRECT(ADDRESS(11+(MATCH(RIGHT(Table245[[#This Row],[spawner_sku]],LEN(Table245[[#This Row],[spawner_sku]])-FIND("/",Table245[[#This Row],[spawner_sku]])),Table1[Entity Prefab],0)),10,1,1,"Entities"))</f>
        <v>55</v>
      </c>
      <c r="G470" s="76">
        <f ca="1">ROUND((Table245[[#This Row],[XP]]*Table245[[#This Row],[entity_spawned (AVG)]])*(Table245[[#This Row],[activating_chance]]/100),0)</f>
        <v>55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6">
        <v>1</v>
      </c>
      <c r="J470" s="76">
        <v>1</v>
      </c>
      <c r="K470" s="73" t="b">
        <v>0</v>
      </c>
      <c r="BP470" t="s">
        <v>446</v>
      </c>
      <c r="BQ470">
        <v>1</v>
      </c>
      <c r="BR470">
        <v>180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0" s="76">
        <f ca="1">ROUND((Table61011[[#This Row],[XP]]*Table61011[[#This Row],[entity_spawned (AVG)]])*(Table61011[[#This Row],[activating_chance]]/100),0)</f>
        <v>25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0" s="73">
        <v>1</v>
      </c>
      <c r="BX470" s="73">
        <v>1</v>
      </c>
      <c r="BY470" s="73" t="b">
        <v>0</v>
      </c>
      <c r="CY470" t="s">
        <v>518</v>
      </c>
      <c r="CZ470">
        <v>1</v>
      </c>
      <c r="DA470" s="76">
        <v>140</v>
      </c>
      <c r="DB470" s="76">
        <v>100</v>
      </c>
      <c r="DC470">
        <f ca="1">INDIRECT(ADDRESS(11+(MATCH(RIGHT(Table14[[#This Row],[spawner_sku]],LEN(Table14[[#This Row],[spawner_sku]])-FIND("/",Table14[[#This Row],[spawner_sku]])),Table1[Entity Prefab],0)),10,1,1,"Entities"))</f>
        <v>95</v>
      </c>
      <c r="DD470">
        <f ca="1">ROUND((Table14[[#This Row],[XP]]*Table14[[#This Row],[entity_spawned (AVG)]])*(Table14[[#This Row],[activating_chance]]/100),0)</f>
        <v>95</v>
      </c>
      <c r="DE470" s="73" t="s">
        <v>344</v>
      </c>
    </row>
    <row r="471" spans="2:109" x14ac:dyDescent="0.25">
      <c r="B471" s="74" t="s">
        <v>492</v>
      </c>
      <c r="C471">
        <v>1</v>
      </c>
      <c r="D471">
        <v>140</v>
      </c>
      <c r="E471">
        <v>80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6">
        <v>1</v>
      </c>
      <c r="J471" s="76">
        <v>1</v>
      </c>
      <c r="K471" s="73" t="b">
        <v>0</v>
      </c>
      <c r="BP471" t="s">
        <v>337</v>
      </c>
      <c r="BQ471">
        <v>1</v>
      </c>
      <c r="BR471">
        <v>300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471" s="76">
        <f ca="1">ROUND((Table61011[[#This Row],[XP]]*Table61011[[#This Row],[entity_spawned (AVG)]])*(Table61011[[#This Row],[activating_chance]]/100),0)</f>
        <v>195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1" s="73">
        <v>1</v>
      </c>
      <c r="BX471" s="73">
        <v>1</v>
      </c>
      <c r="BY471" s="73" t="b">
        <v>0</v>
      </c>
      <c r="CY471" t="s">
        <v>518</v>
      </c>
      <c r="CZ471">
        <v>1</v>
      </c>
      <c r="DA471" s="76">
        <v>140</v>
      </c>
      <c r="DB471" s="76">
        <v>50</v>
      </c>
      <c r="DC471">
        <f ca="1">INDIRECT(ADDRESS(11+(MATCH(RIGHT(Table14[[#This Row],[spawner_sku]],LEN(Table14[[#This Row],[spawner_sku]])-FIND("/",Table14[[#This Row],[spawner_sku]])),Table1[Entity Prefab],0)),10,1,1,"Entities"))</f>
        <v>95</v>
      </c>
      <c r="DD471">
        <f ca="1">ROUND((Table14[[#This Row],[XP]]*Table14[[#This Row],[entity_spawned (AVG)]])*(Table14[[#This Row],[activating_chance]]/100),0)</f>
        <v>48</v>
      </c>
      <c r="DE471" s="73" t="s">
        <v>344</v>
      </c>
    </row>
    <row r="472" spans="2:109" x14ac:dyDescent="0.25">
      <c r="B472" s="74" t="s">
        <v>492</v>
      </c>
      <c r="C472">
        <v>1</v>
      </c>
      <c r="D472">
        <v>160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25</v>
      </c>
      <c r="G472" s="76">
        <f ca="1">ROUND((Table245[[#This Row],[XP]]*Table245[[#This Row],[entity_spawned (AVG)]])*(Table245[[#This Row],[activating_chance]]/100),0)</f>
        <v>25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6">
        <v>1</v>
      </c>
      <c r="J472" s="76">
        <v>1</v>
      </c>
      <c r="K472" s="73" t="b">
        <v>0</v>
      </c>
      <c r="BP472" t="s">
        <v>236</v>
      </c>
      <c r="BQ472">
        <v>1</v>
      </c>
      <c r="BR472">
        <v>180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2" s="76">
        <f ca="1">ROUND((Table61011[[#This Row],[XP]]*Table61011[[#This Row],[entity_spawned (AVG)]])*(Table61011[[#This Row],[activating_chance]]/100),0)</f>
        <v>25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2" s="73">
        <v>1</v>
      </c>
      <c r="BX472" s="73">
        <v>1</v>
      </c>
      <c r="BY472" s="73" t="b">
        <v>0</v>
      </c>
      <c r="CY472" t="s">
        <v>518</v>
      </c>
      <c r="CZ472">
        <v>1</v>
      </c>
      <c r="DA472" s="76">
        <v>140</v>
      </c>
      <c r="DB472" s="76">
        <v>50</v>
      </c>
      <c r="DC472">
        <f ca="1">INDIRECT(ADDRESS(11+(MATCH(RIGHT(Table14[[#This Row],[spawner_sku]],LEN(Table14[[#This Row],[spawner_sku]])-FIND("/",Table14[[#This Row],[spawner_sku]])),Table1[Entity Prefab],0)),10,1,1,"Entities"))</f>
        <v>95</v>
      </c>
      <c r="DD472">
        <f ca="1">ROUND((Table14[[#This Row],[XP]]*Table14[[#This Row],[entity_spawned (AVG)]])*(Table14[[#This Row],[activating_chance]]/100),0)</f>
        <v>48</v>
      </c>
      <c r="DE472" s="73" t="s">
        <v>344</v>
      </c>
    </row>
    <row r="473" spans="2:109" x14ac:dyDescent="0.25">
      <c r="B473" s="74" t="s">
        <v>492</v>
      </c>
      <c r="C473">
        <v>1</v>
      </c>
      <c r="D473">
        <v>140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25</v>
      </c>
      <c r="G473" s="76">
        <f ca="1">ROUND((Table245[[#This Row],[XP]]*Table245[[#This Row],[entity_spawned (AVG)]])*(Table245[[#This Row],[activating_chance]]/100),0)</f>
        <v>25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6">
        <v>1</v>
      </c>
      <c r="J473" s="76">
        <v>1</v>
      </c>
      <c r="K473" s="73" t="b">
        <v>0</v>
      </c>
      <c r="BP473" t="s">
        <v>229</v>
      </c>
      <c r="BQ473">
        <v>1</v>
      </c>
      <c r="BR473">
        <v>160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3" s="76">
        <f ca="1">ROUND((Table61011[[#This Row],[XP]]*Table61011[[#This Row],[entity_spawned (AVG)]])*(Table61011[[#This Row],[activating_chance]]/100),0)</f>
        <v>25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2</v>
      </c>
      <c r="BY473" s="73" t="b">
        <v>0</v>
      </c>
      <c r="CY473" t="s">
        <v>518</v>
      </c>
      <c r="CZ473">
        <v>1</v>
      </c>
      <c r="DA473" s="76">
        <v>140</v>
      </c>
      <c r="DB473" s="76">
        <v>100</v>
      </c>
      <c r="DC473">
        <f ca="1">INDIRECT(ADDRESS(11+(MATCH(RIGHT(Table14[[#This Row],[spawner_sku]],LEN(Table14[[#This Row],[spawner_sku]])-FIND("/",Table14[[#This Row],[spawner_sku]])),Table1[Entity Prefab],0)),10,1,1,"Entities"))</f>
        <v>95</v>
      </c>
      <c r="DD473">
        <f ca="1">ROUND((Table14[[#This Row],[XP]]*Table14[[#This Row],[entity_spawned (AVG)]])*(Table14[[#This Row],[activating_chance]]/100),0)</f>
        <v>95</v>
      </c>
      <c r="DE473" s="73" t="s">
        <v>344</v>
      </c>
    </row>
    <row r="474" spans="2:109" x14ac:dyDescent="0.25">
      <c r="B474" s="74" t="s">
        <v>492</v>
      </c>
      <c r="C474">
        <v>1</v>
      </c>
      <c r="D474">
        <v>120</v>
      </c>
      <c r="E474">
        <v>80</v>
      </c>
      <c r="F474" s="76">
        <f ca="1">INDIRECT(ADDRESS(11+(MATCH(RIGHT(Table245[[#This Row],[spawner_sku]],LEN(Table245[[#This Row],[spawner_sku]])-FIND("/",Table245[[#This Row],[spawner_sku]])),Table1[Entity Prefab],0)),10,1,1,"Entities"))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6">
        <v>1</v>
      </c>
      <c r="J474" s="76">
        <v>1</v>
      </c>
      <c r="K474" s="73" t="b">
        <v>0</v>
      </c>
      <c r="BP474" t="s">
        <v>251</v>
      </c>
      <c r="BQ474">
        <v>1</v>
      </c>
      <c r="BR474">
        <v>230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474" s="76">
        <f ca="1">ROUND((Table61011[[#This Row],[XP]]*Table61011[[#This Row],[entity_spawned (AVG)]])*(Table61011[[#This Row],[activating_chance]]/100),0)</f>
        <v>55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CY474" t="s">
        <v>518</v>
      </c>
      <c r="CZ474">
        <v>1</v>
      </c>
      <c r="DA474" s="76">
        <v>140</v>
      </c>
      <c r="DB474" s="76">
        <v>100</v>
      </c>
      <c r="DC474">
        <f ca="1">INDIRECT(ADDRESS(11+(MATCH(RIGHT(Table14[[#This Row],[spawner_sku]],LEN(Table14[[#This Row],[spawner_sku]])-FIND("/",Table14[[#This Row],[spawner_sku]])),Table1[Entity Prefab],0)),10,1,1,"Entities"))</f>
        <v>95</v>
      </c>
      <c r="DD474">
        <f ca="1">ROUND((Table14[[#This Row],[XP]]*Table14[[#This Row],[entity_spawned (AVG)]])*(Table14[[#This Row],[activating_chance]]/100),0)</f>
        <v>95</v>
      </c>
      <c r="DE474" s="73" t="s">
        <v>344</v>
      </c>
    </row>
    <row r="475" spans="2:109" x14ac:dyDescent="0.25">
      <c r="B475" s="74" t="s">
        <v>492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6">
        <v>1</v>
      </c>
      <c r="J475" s="76">
        <v>1</v>
      </c>
      <c r="K475" s="73" t="b">
        <v>0</v>
      </c>
      <c r="BP475" t="s">
        <v>246</v>
      </c>
      <c r="BQ475">
        <v>2</v>
      </c>
      <c r="BR475">
        <v>120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2</v>
      </c>
      <c r="BX475" s="73">
        <v>2</v>
      </c>
      <c r="BY475" s="73" t="b">
        <v>0</v>
      </c>
      <c r="CY475" t="s">
        <v>518</v>
      </c>
      <c r="CZ475">
        <v>1</v>
      </c>
      <c r="DA475" s="76">
        <v>140</v>
      </c>
      <c r="DB475" s="76">
        <v>50</v>
      </c>
      <c r="DC475">
        <f ca="1">INDIRECT(ADDRESS(11+(MATCH(RIGHT(Table14[[#This Row],[spawner_sku]],LEN(Table14[[#This Row],[spawner_sku]])-FIND("/",Table14[[#This Row],[spawner_sku]])),Table1[Entity Prefab],0)),10,1,1,"Entities"))</f>
        <v>95</v>
      </c>
      <c r="DD475">
        <f ca="1">ROUND((Table14[[#This Row],[XP]]*Table14[[#This Row],[entity_spawned (AVG)]])*(Table14[[#This Row],[activating_chance]]/100),0)</f>
        <v>48</v>
      </c>
      <c r="DE475" s="73" t="s">
        <v>344</v>
      </c>
    </row>
    <row r="476" spans="2:109" x14ac:dyDescent="0.25">
      <c r="B476" s="74" t="s">
        <v>492</v>
      </c>
      <c r="C476">
        <v>1</v>
      </c>
      <c r="D476">
        <v>150</v>
      </c>
      <c r="E4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6">
        <v>1</v>
      </c>
      <c r="J476" s="76">
        <v>1</v>
      </c>
      <c r="K476" s="73" t="b">
        <v>0</v>
      </c>
      <c r="BP476" t="s">
        <v>258</v>
      </c>
      <c r="BQ476">
        <v>1</v>
      </c>
      <c r="BR476">
        <v>200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CY476" t="s">
        <v>518</v>
      </c>
      <c r="CZ476">
        <v>1</v>
      </c>
      <c r="DA476" s="76">
        <v>140</v>
      </c>
      <c r="DB476" s="76">
        <v>50</v>
      </c>
      <c r="DC476">
        <f ca="1">INDIRECT(ADDRESS(11+(MATCH(RIGHT(Table14[[#This Row],[spawner_sku]],LEN(Table14[[#This Row],[spawner_sku]])-FIND("/",Table14[[#This Row],[spawner_sku]])),Table1[Entity Prefab],0)),10,1,1,"Entities"))</f>
        <v>95</v>
      </c>
      <c r="DD476">
        <f ca="1">ROUND((Table14[[#This Row],[XP]]*Table14[[#This Row],[entity_spawned (AVG)]])*(Table14[[#This Row],[activating_chance]]/100),0)</f>
        <v>48</v>
      </c>
      <c r="DE476" s="73" t="s">
        <v>344</v>
      </c>
    </row>
    <row r="477" spans="2:109" x14ac:dyDescent="0.25">
      <c r="B477" s="74" t="s">
        <v>248</v>
      </c>
      <c r="C477">
        <v>1</v>
      </c>
      <c r="D477">
        <v>420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83</v>
      </c>
      <c r="G477" s="76">
        <f ca="1">ROUND((Table245[[#This Row],[XP]]*Table245[[#This Row],[entity_spawned (AVG)]])*(Table245[[#This Row],[activating_chance]]/100),0)</f>
        <v>83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6">
        <v>1</v>
      </c>
      <c r="J477" s="76">
        <v>1</v>
      </c>
      <c r="K477" s="73" t="b">
        <v>0</v>
      </c>
      <c r="BP477" t="s">
        <v>256</v>
      </c>
      <c r="BQ477">
        <v>1</v>
      </c>
      <c r="BR477">
        <v>150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7" s="76">
        <f ca="1">ROUND((Table61011[[#This Row],[XP]]*Table61011[[#This Row],[entity_spawned (AVG)]])*(Table61011[[#This Row],[activating_chance]]/100),0)</f>
        <v>25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CY477" t="s">
        <v>521</v>
      </c>
      <c r="CZ477">
        <v>1</v>
      </c>
      <c r="DA477" s="76">
        <v>140</v>
      </c>
      <c r="DB477" s="76">
        <v>100</v>
      </c>
      <c r="DC477">
        <f ca="1">INDIRECT(ADDRESS(11+(MATCH(RIGHT(Table14[[#This Row],[spawner_sku]],LEN(Table14[[#This Row],[spawner_sku]])-FIND("/",Table14[[#This Row],[spawner_sku]])),Table1[Entity Prefab],0)),10,1,1,"Entities"))</f>
        <v>35</v>
      </c>
      <c r="DD477">
        <f ca="1">ROUND((Table14[[#This Row],[XP]]*Table14[[#This Row],[entity_spawned (AVG)]])*(Table14[[#This Row],[activating_chance]]/100),0)</f>
        <v>35</v>
      </c>
      <c r="DE477" s="73" t="s">
        <v>343</v>
      </c>
    </row>
    <row r="478" spans="2:109" x14ac:dyDescent="0.25">
      <c r="B478" s="74" t="s">
        <v>248</v>
      </c>
      <c r="C478">
        <v>1</v>
      </c>
      <c r="D478">
        <v>420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83</v>
      </c>
      <c r="G478" s="76">
        <f ca="1">ROUND((Table245[[#This Row],[XP]]*Table245[[#This Row],[entity_spawned (AVG)]])*(Table245[[#This Row],[activating_chance]]/100),0)</f>
        <v>83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6">
        <v>1</v>
      </c>
      <c r="J478" s="76">
        <v>1</v>
      </c>
      <c r="K478" s="73" t="b">
        <v>0</v>
      </c>
      <c r="BP478" t="s">
        <v>255</v>
      </c>
      <c r="BQ478">
        <v>1</v>
      </c>
      <c r="BR478">
        <v>170</v>
      </c>
      <c r="BS478">
        <v>80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78" s="76">
        <f ca="1">ROUND((Table61011[[#This Row],[XP]]*Table61011[[#This Row],[entity_spawned (AVG)]])*(Table61011[[#This Row],[activating_chance]]/100),0)</f>
        <v>56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8" s="73">
        <v>1</v>
      </c>
      <c r="BX478" s="73">
        <v>1</v>
      </c>
      <c r="BY478" s="73" t="b">
        <v>0</v>
      </c>
      <c r="CY478" t="s">
        <v>386</v>
      </c>
      <c r="CZ478">
        <v>1</v>
      </c>
      <c r="DA478" s="76">
        <v>140</v>
      </c>
      <c r="DB478" s="76">
        <v>100</v>
      </c>
      <c r="DC478">
        <f ca="1">INDIRECT(ADDRESS(11+(MATCH(RIGHT(Table14[[#This Row],[spawner_sku]],LEN(Table14[[#This Row],[spawner_sku]])-FIND("/",Table14[[#This Row],[spawner_sku]])),Table1[Entity Prefab],0)),10,1,1,"Entities"))</f>
        <v>75</v>
      </c>
      <c r="DD478">
        <f ca="1">ROUND((Table14[[#This Row],[XP]]*Table14[[#This Row],[entity_spawned (AVG)]])*(Table14[[#This Row],[activating_chance]]/100),0)</f>
        <v>75</v>
      </c>
      <c r="DE478" s="73" t="s">
        <v>343</v>
      </c>
    </row>
    <row r="479" spans="2:109" x14ac:dyDescent="0.25">
      <c r="B479" s="74" t="s">
        <v>249</v>
      </c>
      <c r="C479">
        <v>1</v>
      </c>
      <c r="D479">
        <v>300</v>
      </c>
      <c r="E479">
        <v>50</v>
      </c>
      <c r="F479" s="76">
        <f ca="1">INDIRECT(ADDRESS(11+(MATCH(RIGHT(Table245[[#This Row],[spawner_sku]],LEN(Table245[[#This Row],[spawner_sku]])-FIND("/",Table245[[#This Row],[spawner_sku]])),Table1[Entity Prefab],0)),10,1,1,"Entities"))</f>
        <v>75</v>
      </c>
      <c r="G479" s="76">
        <f ca="1">ROUND((Table245[[#This Row],[XP]]*Table245[[#This Row],[entity_spawned (AVG)]])*(Table245[[#This Row],[activating_chance]]/100),0)</f>
        <v>38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6">
        <v>1</v>
      </c>
      <c r="J479" s="76">
        <v>1</v>
      </c>
      <c r="K479" s="73" t="b">
        <v>0</v>
      </c>
      <c r="BP479" t="s">
        <v>447</v>
      </c>
      <c r="BQ479">
        <v>1</v>
      </c>
      <c r="BR479">
        <v>310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479" s="76">
        <f ca="1">ROUND((Table61011[[#This Row],[XP]]*Table61011[[#This Row],[entity_spawned (AVG)]])*(Table61011[[#This Row],[activating_chance]]/100),0)</f>
        <v>55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9" s="73">
        <v>1</v>
      </c>
      <c r="BX479" s="73">
        <v>1</v>
      </c>
      <c r="BY479" s="73" t="b">
        <v>0</v>
      </c>
      <c r="CY479" t="s">
        <v>386</v>
      </c>
      <c r="CZ479">
        <v>1</v>
      </c>
      <c r="DA479" s="76">
        <v>140</v>
      </c>
      <c r="DB479" s="76">
        <v>100</v>
      </c>
      <c r="DC479">
        <f ca="1">INDIRECT(ADDRESS(11+(MATCH(RIGHT(Table14[[#This Row],[spawner_sku]],LEN(Table14[[#This Row],[spawner_sku]])-FIND("/",Table14[[#This Row],[spawner_sku]])),Table1[Entity Prefab],0)),10,1,1,"Entities"))</f>
        <v>75</v>
      </c>
      <c r="DD479">
        <f ca="1">ROUND((Table14[[#This Row],[XP]]*Table14[[#This Row],[entity_spawned (AVG)]])*(Table14[[#This Row],[activating_chance]]/100),0)</f>
        <v>75</v>
      </c>
      <c r="DE479" s="73" t="s">
        <v>343</v>
      </c>
    </row>
    <row r="480" spans="2:109" x14ac:dyDescent="0.25">
      <c r="B480" s="74" t="s">
        <v>249</v>
      </c>
      <c r="C480">
        <v>1</v>
      </c>
      <c r="D480">
        <v>300</v>
      </c>
      <c r="E480">
        <v>100</v>
      </c>
      <c r="F480" s="76">
        <f ca="1">INDIRECT(ADDRESS(11+(MATCH(RIGHT(Table245[[#This Row],[spawner_sku]],LEN(Table245[[#This Row],[spawner_sku]])-FIND("/",Table245[[#This Row],[spawner_sku]])),Table1[Entity Prefab],0)),10,1,1,"Entities"))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6">
        <v>1</v>
      </c>
      <c r="J480" s="76">
        <v>2</v>
      </c>
      <c r="K480" s="73" t="b">
        <v>0</v>
      </c>
      <c r="BP480" t="s">
        <v>386</v>
      </c>
      <c r="BQ480">
        <v>1</v>
      </c>
      <c r="BR480">
        <v>200</v>
      </c>
      <c r="BS480">
        <v>100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80" s="76">
        <f ca="1">ROUND((Table61011[[#This Row],[XP]]*Table61011[[#This Row],[entity_spawned (AVG)]])*(Table61011[[#This Row],[activating_chance]]/100),0)</f>
        <v>75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CY480" t="s">
        <v>539</v>
      </c>
      <c r="CZ480">
        <v>1</v>
      </c>
      <c r="DA480" s="76">
        <v>140</v>
      </c>
      <c r="DB480" s="76">
        <v>100</v>
      </c>
      <c r="DC480">
        <f ca="1">INDIRECT(ADDRESS(11+(MATCH(RIGHT(Table14[[#This Row],[spawner_sku]],LEN(Table14[[#This Row],[spawner_sku]])-FIND("/",Table14[[#This Row],[spawner_sku]])),Table1[Entity Prefab],0)),10,1,1,"Entities"))</f>
        <v>75</v>
      </c>
      <c r="DD480">
        <f ca="1">ROUND((Table14[[#This Row],[XP]]*Table14[[#This Row],[entity_spawned (AVG)]])*(Table14[[#This Row],[activating_chance]]/100),0)</f>
        <v>75</v>
      </c>
      <c r="DE480" s="73" t="s">
        <v>343</v>
      </c>
    </row>
    <row r="481" spans="2:109" x14ac:dyDescent="0.25">
      <c r="B481" s="74" t="s">
        <v>249</v>
      </c>
      <c r="C481">
        <v>1</v>
      </c>
      <c r="D481">
        <v>300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75</v>
      </c>
      <c r="G481" s="76">
        <f ca="1">ROUND((Table245[[#This Row],[XP]]*Table245[[#This Row],[entity_spawned (AVG)]])*(Table245[[#This Row],[activating_chance]]/100),0)</f>
        <v>60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6">
        <v>1</v>
      </c>
      <c r="J481" s="76">
        <v>1</v>
      </c>
      <c r="K481" s="73" t="b">
        <v>0</v>
      </c>
      <c r="BP481" t="s">
        <v>238</v>
      </c>
      <c r="BQ481">
        <v>1</v>
      </c>
      <c r="BR481">
        <v>2500</v>
      </c>
      <c r="BS481">
        <v>80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481" s="76">
        <f ca="1">ROUND((Table61011[[#This Row],[XP]]*Table61011[[#This Row],[entity_spawned (AVG)]])*(Table61011[[#This Row],[activating_chance]]/100),0)</f>
        <v>210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1" s="73">
        <v>1</v>
      </c>
      <c r="BX481" s="73">
        <v>1</v>
      </c>
      <c r="BY481" s="73" t="b">
        <v>0</v>
      </c>
      <c r="CY481" t="s">
        <v>539</v>
      </c>
      <c r="CZ481">
        <v>1</v>
      </c>
      <c r="DA481" s="76">
        <v>140</v>
      </c>
      <c r="DB481" s="76">
        <v>80</v>
      </c>
      <c r="DC481">
        <f ca="1">INDIRECT(ADDRESS(11+(MATCH(RIGHT(Table14[[#This Row],[spawner_sku]],LEN(Table14[[#This Row],[spawner_sku]])-FIND("/",Table14[[#This Row],[spawner_sku]])),Table1[Entity Prefab],0)),10,1,1,"Entities"))</f>
        <v>75</v>
      </c>
      <c r="DD481">
        <f ca="1">ROUND((Table14[[#This Row],[XP]]*Table14[[#This Row],[entity_spawned (AVG)]])*(Table14[[#This Row],[activating_chance]]/100),0)</f>
        <v>60</v>
      </c>
      <c r="DE481" s="73" t="s">
        <v>343</v>
      </c>
    </row>
    <row r="482" spans="2:109" x14ac:dyDescent="0.25">
      <c r="B482" s="74" t="s">
        <v>249</v>
      </c>
      <c r="C482">
        <v>1</v>
      </c>
      <c r="D482">
        <v>300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6">
        <v>1</v>
      </c>
      <c r="J482" s="76">
        <v>1</v>
      </c>
      <c r="K482" s="73" t="b">
        <v>0</v>
      </c>
      <c r="BP482" t="s">
        <v>7336</v>
      </c>
      <c r="BQ482">
        <v>1</v>
      </c>
      <c r="BR482">
        <v>120</v>
      </c>
      <c r="BS482">
        <v>100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50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CY482" t="s">
        <v>538</v>
      </c>
      <c r="CZ482">
        <v>1</v>
      </c>
      <c r="DA482" s="76">
        <v>140</v>
      </c>
      <c r="DB482" s="76">
        <v>100</v>
      </c>
      <c r="DC482">
        <f ca="1">INDIRECT(ADDRESS(11+(MATCH(RIGHT(Table14[[#This Row],[spawner_sku]],LEN(Table14[[#This Row],[spawner_sku]])-FIND("/",Table14[[#This Row],[spawner_sku]])),Table1[Entity Prefab],0)),10,1,1,"Entities"))</f>
        <v>75</v>
      </c>
      <c r="DD482">
        <f ca="1">ROUND((Table14[[#This Row],[XP]]*Table14[[#This Row],[entity_spawned (AVG)]])*(Table14[[#This Row],[activating_chance]]/100),0)</f>
        <v>75</v>
      </c>
      <c r="DE482" s="73" t="s">
        <v>343</v>
      </c>
    </row>
    <row r="483" spans="2:109" x14ac:dyDescent="0.25">
      <c r="B483" s="74" t="s">
        <v>249</v>
      </c>
      <c r="C483">
        <v>1</v>
      </c>
      <c r="D483">
        <v>260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6">
        <v>1</v>
      </c>
      <c r="J483" s="76">
        <v>1</v>
      </c>
      <c r="K483" s="73" t="b">
        <v>0</v>
      </c>
      <c r="BP483" t="s">
        <v>446</v>
      </c>
      <c r="BQ483">
        <v>1</v>
      </c>
      <c r="BR483">
        <v>220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3" s="76">
        <f ca="1">ROUND((Table61011[[#This Row],[XP]]*Table61011[[#This Row],[entity_spawned (AVG)]])*(Table61011[[#This Row],[activating_chance]]/100),0)</f>
        <v>25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3" s="73">
        <v>1</v>
      </c>
      <c r="BX483" s="73">
        <v>1</v>
      </c>
      <c r="BY483" s="73" t="b">
        <v>0</v>
      </c>
      <c r="CY483" t="s">
        <v>538</v>
      </c>
      <c r="CZ483">
        <v>1</v>
      </c>
      <c r="DA483" s="76">
        <v>140</v>
      </c>
      <c r="DB483" s="76">
        <v>100</v>
      </c>
      <c r="DC483">
        <f ca="1">INDIRECT(ADDRESS(11+(MATCH(RIGHT(Table14[[#This Row],[spawner_sku]],LEN(Table14[[#This Row],[spawner_sku]])-FIND("/",Table14[[#This Row],[spawner_sku]])),Table1[Entity Prefab],0)),10,1,1,"Entities"))</f>
        <v>75</v>
      </c>
      <c r="DD483">
        <f ca="1">ROUND((Table14[[#This Row],[XP]]*Table14[[#This Row],[entity_spawned (AVG)]])*(Table14[[#This Row],[activating_chance]]/100),0)</f>
        <v>75</v>
      </c>
      <c r="DE483" s="73" t="s">
        <v>343</v>
      </c>
    </row>
    <row r="484" spans="2:109" x14ac:dyDescent="0.25">
      <c r="B484" s="74" t="s">
        <v>401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6">
        <v>1</v>
      </c>
      <c r="J484" s="76">
        <v>1</v>
      </c>
      <c r="K484" s="73" t="b">
        <v>0</v>
      </c>
      <c r="BP484" t="s">
        <v>446</v>
      </c>
      <c r="BQ484">
        <v>1</v>
      </c>
      <c r="BR484">
        <v>200</v>
      </c>
      <c r="BS484">
        <v>100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4" s="76">
        <f ca="1">ROUND((Table61011[[#This Row],[XP]]*Table61011[[#This Row],[entity_spawned (AVG)]])*(Table61011[[#This Row],[activating_chance]]/100),0)</f>
        <v>25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4" s="73">
        <v>1</v>
      </c>
      <c r="BX484" s="73">
        <v>1</v>
      </c>
      <c r="BY484" s="73" t="b">
        <v>0</v>
      </c>
      <c r="CY484" t="s">
        <v>538</v>
      </c>
      <c r="CZ484">
        <v>1</v>
      </c>
      <c r="DA484" s="76">
        <v>140</v>
      </c>
      <c r="DB484" s="76">
        <v>100</v>
      </c>
      <c r="DC484">
        <f ca="1">INDIRECT(ADDRESS(11+(MATCH(RIGHT(Table14[[#This Row],[spawner_sku]],LEN(Table14[[#This Row],[spawner_sku]])-FIND("/",Table14[[#This Row],[spawner_sku]])),Table1[Entity Prefab],0)),10,1,1,"Entities"))</f>
        <v>75</v>
      </c>
      <c r="DD484">
        <f ca="1">ROUND((Table14[[#This Row],[XP]]*Table14[[#This Row],[entity_spawned (AVG)]])*(Table14[[#This Row],[activating_chance]]/100),0)</f>
        <v>75</v>
      </c>
      <c r="DE484" s="73" t="s">
        <v>343</v>
      </c>
    </row>
    <row r="485" spans="2:109" x14ac:dyDescent="0.25">
      <c r="B485" s="74" t="s">
        <v>401</v>
      </c>
      <c r="C485">
        <v>1</v>
      </c>
      <c r="D485">
        <v>300</v>
      </c>
      <c r="E485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6">
        <v>1</v>
      </c>
      <c r="J485" s="76">
        <v>1</v>
      </c>
      <c r="K485" s="73" t="b">
        <v>0</v>
      </c>
      <c r="BP485" t="s">
        <v>237</v>
      </c>
      <c r="BQ485">
        <v>1</v>
      </c>
      <c r="BR485">
        <v>220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85" s="76">
        <f ca="1">ROUND((Table61011[[#This Row],[XP]]*Table61011[[#This Row],[entity_spawned (AVG)]])*(Table61011[[#This Row],[activating_chance]]/100),0)</f>
        <v>70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5" s="73">
        <v>1</v>
      </c>
      <c r="BX485" s="73">
        <v>1</v>
      </c>
      <c r="BY485" s="73" t="b">
        <v>0</v>
      </c>
      <c r="CY485" t="s">
        <v>538</v>
      </c>
      <c r="CZ485">
        <v>1</v>
      </c>
      <c r="DA485" s="76">
        <v>140</v>
      </c>
      <c r="DB485" s="76">
        <v>100</v>
      </c>
      <c r="DC485">
        <f ca="1">INDIRECT(ADDRESS(11+(MATCH(RIGHT(Table14[[#This Row],[spawner_sku]],LEN(Table14[[#This Row],[spawner_sku]])-FIND("/",Table14[[#This Row],[spawner_sku]])),Table1[Entity Prefab],0)),10,1,1,"Entities"))</f>
        <v>75</v>
      </c>
      <c r="DD485">
        <f ca="1">ROUND((Table14[[#This Row],[XP]]*Table14[[#This Row],[entity_spawned (AVG)]])*(Table14[[#This Row],[activating_chance]]/100),0)</f>
        <v>75</v>
      </c>
      <c r="DE485" s="73" t="s">
        <v>343</v>
      </c>
    </row>
    <row r="486" spans="2:109" x14ac:dyDescent="0.25">
      <c r="B486" s="74" t="s">
        <v>401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6">
        <v>1</v>
      </c>
      <c r="J486" s="76">
        <v>1</v>
      </c>
      <c r="K486" s="73" t="b">
        <v>0</v>
      </c>
      <c r="BP486" t="s">
        <v>337</v>
      </c>
      <c r="BQ486">
        <v>1</v>
      </c>
      <c r="BR486">
        <v>300</v>
      </c>
      <c r="BS486">
        <v>100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486" s="76">
        <f ca="1">ROUND((Table61011[[#This Row],[XP]]*Table61011[[#This Row],[entity_spawned (AVG)]])*(Table61011[[#This Row],[activating_chance]]/100),0)</f>
        <v>195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6" s="73">
        <v>1</v>
      </c>
      <c r="BX486" s="73">
        <v>1</v>
      </c>
      <c r="BY486" s="73" t="b">
        <v>0</v>
      </c>
      <c r="CY486" t="s">
        <v>538</v>
      </c>
      <c r="CZ486">
        <v>1</v>
      </c>
      <c r="DA486" s="76">
        <v>140</v>
      </c>
      <c r="DB486" s="76">
        <v>100</v>
      </c>
      <c r="DC486">
        <f ca="1">INDIRECT(ADDRESS(11+(MATCH(RIGHT(Table14[[#This Row],[spawner_sku]],LEN(Table14[[#This Row],[spawner_sku]])-FIND("/",Table14[[#This Row],[spawner_sku]])),Table1[Entity Prefab],0)),10,1,1,"Entities"))</f>
        <v>75</v>
      </c>
      <c r="DD486">
        <f ca="1">ROUND((Table14[[#This Row],[XP]]*Table14[[#This Row],[entity_spawned (AVG)]])*(Table14[[#This Row],[activating_chance]]/100),0)</f>
        <v>75</v>
      </c>
      <c r="DE486" s="73" t="s">
        <v>343</v>
      </c>
    </row>
    <row r="487" spans="2:109" x14ac:dyDescent="0.25">
      <c r="B487" s="74" t="s">
        <v>401</v>
      </c>
      <c r="C487">
        <v>1</v>
      </c>
      <c r="D487">
        <v>300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6">
        <v>1</v>
      </c>
      <c r="J487" s="76">
        <v>1</v>
      </c>
      <c r="K487" s="73" t="b">
        <v>0</v>
      </c>
      <c r="BP487" t="s">
        <v>258</v>
      </c>
      <c r="BQ487">
        <v>1</v>
      </c>
      <c r="BR487">
        <v>240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CY487" t="s">
        <v>538</v>
      </c>
      <c r="CZ487">
        <v>1</v>
      </c>
      <c r="DA487" s="76">
        <v>140</v>
      </c>
      <c r="DB487" s="76">
        <v>100</v>
      </c>
      <c r="DC487">
        <f ca="1">INDIRECT(ADDRESS(11+(MATCH(RIGHT(Table14[[#This Row],[spawner_sku]],LEN(Table14[[#This Row],[spawner_sku]])-FIND("/",Table14[[#This Row],[spawner_sku]])),Table1[Entity Prefab],0)),10,1,1,"Entities"))</f>
        <v>75</v>
      </c>
      <c r="DD487">
        <f ca="1">ROUND((Table14[[#This Row],[XP]]*Table14[[#This Row],[entity_spawned (AVG)]])*(Table14[[#This Row],[activating_chance]]/100),0)</f>
        <v>75</v>
      </c>
      <c r="DE487" s="73" t="s">
        <v>343</v>
      </c>
    </row>
    <row r="488" spans="2:109" x14ac:dyDescent="0.25">
      <c r="B488" s="74" t="s">
        <v>402</v>
      </c>
      <c r="C488">
        <v>1</v>
      </c>
      <c r="D488">
        <v>270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6">
        <v>1</v>
      </c>
      <c r="J488" s="76">
        <v>1</v>
      </c>
      <c r="K488" s="73" t="b">
        <v>0</v>
      </c>
      <c r="BP488" t="s">
        <v>237</v>
      </c>
      <c r="BQ488">
        <v>1</v>
      </c>
      <c r="BR488">
        <v>200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88" s="76">
        <f ca="1">ROUND((Table61011[[#This Row],[XP]]*Table61011[[#This Row],[entity_spawned (AVG)]])*(Table61011[[#This Row],[activating_chance]]/100),0)</f>
        <v>70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8" s="73">
        <v>1</v>
      </c>
      <c r="BX488" s="73">
        <v>1</v>
      </c>
      <c r="BY488" s="73" t="b">
        <v>0</v>
      </c>
      <c r="CY488" t="s">
        <v>538</v>
      </c>
      <c r="CZ488">
        <v>1</v>
      </c>
      <c r="DA488" s="76">
        <v>140</v>
      </c>
      <c r="DB488" s="76">
        <v>100</v>
      </c>
      <c r="DC488">
        <f ca="1">INDIRECT(ADDRESS(11+(MATCH(RIGHT(Table14[[#This Row],[spawner_sku]],LEN(Table14[[#This Row],[spawner_sku]])-FIND("/",Table14[[#This Row],[spawner_sku]])),Table1[Entity Prefab],0)),10,1,1,"Entities"))</f>
        <v>75</v>
      </c>
      <c r="DD488">
        <f ca="1">ROUND((Table14[[#This Row],[XP]]*Table14[[#This Row],[entity_spawned (AVG)]])*(Table14[[#This Row],[activating_chance]]/100),0)</f>
        <v>75</v>
      </c>
      <c r="DE488" s="73" t="s">
        <v>343</v>
      </c>
    </row>
    <row r="489" spans="2:109" x14ac:dyDescent="0.25">
      <c r="B489" s="74" t="s">
        <v>402</v>
      </c>
      <c r="C489">
        <v>1</v>
      </c>
      <c r="D489">
        <v>270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6">
        <v>1</v>
      </c>
      <c r="J489" s="76">
        <v>1</v>
      </c>
      <c r="K489" s="73" t="b">
        <v>0</v>
      </c>
      <c r="BP489" t="s">
        <v>258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CY489" t="s">
        <v>538</v>
      </c>
      <c r="CZ489">
        <v>1</v>
      </c>
      <c r="DA489" s="76">
        <v>140</v>
      </c>
      <c r="DB489" s="76">
        <v>100</v>
      </c>
      <c r="DC489">
        <f ca="1">INDIRECT(ADDRESS(11+(MATCH(RIGHT(Table14[[#This Row],[spawner_sku]],LEN(Table14[[#This Row],[spawner_sku]])-FIND("/",Table14[[#This Row],[spawner_sku]])),Table1[Entity Prefab],0)),10,1,1,"Entities"))</f>
        <v>75</v>
      </c>
      <c r="DD489">
        <f ca="1">ROUND((Table14[[#This Row],[XP]]*Table14[[#This Row],[entity_spawned (AVG)]])*(Table14[[#This Row],[activating_chance]]/100),0)</f>
        <v>75</v>
      </c>
      <c r="DE489" s="73" t="s">
        <v>343</v>
      </c>
    </row>
    <row r="490" spans="2:109" x14ac:dyDescent="0.25">
      <c r="B490" s="74" t="s">
        <v>402</v>
      </c>
      <c r="C490">
        <v>1</v>
      </c>
      <c r="D490">
        <v>270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6">
        <v>1</v>
      </c>
      <c r="J490" s="76">
        <v>1</v>
      </c>
      <c r="K490" s="73" t="b">
        <v>0</v>
      </c>
      <c r="BP490" t="s">
        <v>403</v>
      </c>
      <c r="BQ490">
        <v>1</v>
      </c>
      <c r="BR490">
        <v>340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490" s="76">
        <f ca="1">ROUND((Table61011[[#This Row],[XP]]*Table61011[[#This Row],[entity_spawned (AVG)]])*(Table61011[[#This Row],[activating_chance]]/100),0)</f>
        <v>263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0" s="73">
        <v>1</v>
      </c>
      <c r="BX490" s="73">
        <v>1</v>
      </c>
      <c r="BY490" s="73" t="b">
        <v>0</v>
      </c>
      <c r="CY490" t="s">
        <v>538</v>
      </c>
      <c r="CZ490">
        <v>1</v>
      </c>
      <c r="DA490" s="76">
        <v>140</v>
      </c>
      <c r="DB490" s="76">
        <v>100</v>
      </c>
      <c r="DC490">
        <f ca="1">INDIRECT(ADDRESS(11+(MATCH(RIGHT(Table14[[#This Row],[spawner_sku]],LEN(Table14[[#This Row],[spawner_sku]])-FIND("/",Table14[[#This Row],[spawner_sku]])),Table1[Entity Prefab],0)),10,1,1,"Entities"))</f>
        <v>75</v>
      </c>
      <c r="DD490">
        <f ca="1">ROUND((Table14[[#This Row],[XP]]*Table14[[#This Row],[entity_spawned (AVG)]])*(Table14[[#This Row],[activating_chance]]/100),0)</f>
        <v>75</v>
      </c>
      <c r="DE490" s="73" t="s">
        <v>343</v>
      </c>
    </row>
    <row r="491" spans="2:109" x14ac:dyDescent="0.25">
      <c r="B491" s="74" t="s">
        <v>402</v>
      </c>
      <c r="C491">
        <v>1</v>
      </c>
      <c r="D491">
        <v>270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6">
        <v>1</v>
      </c>
      <c r="J491" s="76">
        <v>1</v>
      </c>
      <c r="K491" s="73" t="b">
        <v>0</v>
      </c>
      <c r="BP491" t="s">
        <v>229</v>
      </c>
      <c r="BQ491">
        <v>1</v>
      </c>
      <c r="BR491">
        <v>110</v>
      </c>
      <c r="BS491">
        <v>100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1" s="76">
        <f ca="1">ROUND((Table61011[[#This Row],[XP]]*Table61011[[#This Row],[entity_spawned (AVG)]])*(Table61011[[#This Row],[activating_chance]]/100),0)</f>
        <v>25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2</v>
      </c>
      <c r="BY491" s="73" t="b">
        <v>0</v>
      </c>
      <c r="CY491" t="s">
        <v>538</v>
      </c>
      <c r="CZ491">
        <v>1</v>
      </c>
      <c r="DA491" s="76">
        <v>140</v>
      </c>
      <c r="DB491" s="76">
        <v>100</v>
      </c>
      <c r="DC491">
        <f ca="1">INDIRECT(ADDRESS(11+(MATCH(RIGHT(Table14[[#This Row],[spawner_sku]],LEN(Table14[[#This Row],[spawner_sku]])-FIND("/",Table14[[#This Row],[spawner_sku]])),Table1[Entity Prefab],0)),10,1,1,"Entities"))</f>
        <v>75</v>
      </c>
      <c r="DD491">
        <f ca="1">ROUND((Table14[[#This Row],[XP]]*Table14[[#This Row],[entity_spawned (AVG)]])*(Table14[[#This Row],[activating_chance]]/100),0)</f>
        <v>75</v>
      </c>
      <c r="DE491" s="73" t="s">
        <v>343</v>
      </c>
    </row>
    <row r="492" spans="2:109" x14ac:dyDescent="0.25">
      <c r="B492" s="74" t="s">
        <v>447</v>
      </c>
      <c r="C492">
        <v>1</v>
      </c>
      <c r="D492">
        <v>280</v>
      </c>
      <c r="E492">
        <v>50</v>
      </c>
      <c r="F492" s="76">
        <f ca="1">INDIRECT(ADDRESS(11+(MATCH(RIGHT(Table245[[#This Row],[spawner_sku]],LEN(Table245[[#This Row],[spawner_sku]])-FIND("/",Table245[[#This Row],[spawner_sku]])),Table1[Entity Prefab],0)),10,1,1,"Entities"))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6">
        <v>1</v>
      </c>
      <c r="J492" s="76">
        <v>1</v>
      </c>
      <c r="K492" s="73" t="b">
        <v>0</v>
      </c>
      <c r="BP492" t="s">
        <v>246</v>
      </c>
      <c r="BQ492">
        <v>3</v>
      </c>
      <c r="BR492">
        <v>200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2" s="76">
        <f ca="1">ROUND((Table61011[[#This Row],[XP]]*Table61011[[#This Row],[entity_spawned (AVG)]])*(Table61011[[#This Row],[activating_chance]]/100),0)</f>
        <v>75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2</v>
      </c>
      <c r="BX492" s="73">
        <v>4</v>
      </c>
      <c r="BY492" s="73" t="b">
        <v>0</v>
      </c>
      <c r="CY492" t="s">
        <v>538</v>
      </c>
      <c r="CZ492">
        <v>1</v>
      </c>
      <c r="DA492" s="76">
        <v>140</v>
      </c>
      <c r="DB492" s="76">
        <v>80</v>
      </c>
      <c r="DC492">
        <f ca="1">INDIRECT(ADDRESS(11+(MATCH(RIGHT(Table14[[#This Row],[spawner_sku]],LEN(Table14[[#This Row],[spawner_sku]])-FIND("/",Table14[[#This Row],[spawner_sku]])),Table1[Entity Prefab],0)),10,1,1,"Entities"))</f>
        <v>75</v>
      </c>
      <c r="DD492">
        <f ca="1">ROUND((Table14[[#This Row],[XP]]*Table14[[#This Row],[entity_spawned (AVG)]])*(Table14[[#This Row],[activating_chance]]/100),0)</f>
        <v>60</v>
      </c>
      <c r="DE492" s="73" t="s">
        <v>343</v>
      </c>
    </row>
    <row r="493" spans="2:109" x14ac:dyDescent="0.25">
      <c r="B493" s="74" t="s">
        <v>447</v>
      </c>
      <c r="C493">
        <v>1</v>
      </c>
      <c r="D493">
        <v>310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6">
        <v>1</v>
      </c>
      <c r="J493" s="76">
        <v>1</v>
      </c>
      <c r="K493" s="73" t="b">
        <v>0</v>
      </c>
      <c r="BP493" t="s">
        <v>386</v>
      </c>
      <c r="BQ493">
        <v>1</v>
      </c>
      <c r="BR493">
        <v>200</v>
      </c>
      <c r="BS493">
        <v>100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3" s="76">
        <f ca="1">ROUND((Table61011[[#This Row],[XP]]*Table61011[[#This Row],[entity_spawned (AVG)]])*(Table61011[[#This Row],[activating_chance]]/100),0)</f>
        <v>75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CY493" t="s">
        <v>538</v>
      </c>
      <c r="CZ493">
        <v>1</v>
      </c>
      <c r="DA493" s="76">
        <v>140</v>
      </c>
      <c r="DB493" s="76">
        <v>100</v>
      </c>
      <c r="DC493">
        <f ca="1">INDIRECT(ADDRESS(11+(MATCH(RIGHT(Table14[[#This Row],[spawner_sku]],LEN(Table14[[#This Row],[spawner_sku]])-FIND("/",Table14[[#This Row],[spawner_sku]])),Table1[Entity Prefab],0)),10,1,1,"Entities"))</f>
        <v>75</v>
      </c>
      <c r="DD493">
        <f ca="1">ROUND((Table14[[#This Row],[XP]]*Table14[[#This Row],[entity_spawned (AVG)]])*(Table14[[#This Row],[activating_chance]]/100),0)</f>
        <v>75</v>
      </c>
      <c r="DE493" s="73" t="s">
        <v>343</v>
      </c>
    </row>
    <row r="494" spans="2:109" x14ac:dyDescent="0.25">
      <c r="B494" s="74" t="s">
        <v>447</v>
      </c>
      <c r="C494">
        <v>1</v>
      </c>
      <c r="D494">
        <v>310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55</v>
      </c>
      <c r="G494" s="76">
        <f ca="1">ROUND((Table245[[#This Row],[XP]]*Table245[[#This Row],[entity_spawned (AVG)]])*(Table245[[#This Row],[activating_chance]]/100),0)</f>
        <v>55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6">
        <v>1</v>
      </c>
      <c r="J494" s="76">
        <v>1</v>
      </c>
      <c r="K494" s="73" t="b">
        <v>0</v>
      </c>
      <c r="BP494" t="s">
        <v>256</v>
      </c>
      <c r="BQ494">
        <v>1</v>
      </c>
      <c r="BR494">
        <v>100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4" s="76">
        <f ca="1">ROUND((Table61011[[#This Row],[XP]]*Table61011[[#This Row],[entity_spawned (AVG)]])*(Table61011[[#This Row],[activating_chance]]/100),0)</f>
        <v>25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CY494" t="s">
        <v>538</v>
      </c>
      <c r="CZ494">
        <v>1</v>
      </c>
      <c r="DA494" s="76">
        <v>140</v>
      </c>
      <c r="DB494" s="76">
        <v>100</v>
      </c>
      <c r="DC494">
        <f ca="1">INDIRECT(ADDRESS(11+(MATCH(RIGHT(Table14[[#This Row],[spawner_sku]],LEN(Table14[[#This Row],[spawner_sku]])-FIND("/",Table14[[#This Row],[spawner_sku]])),Table1[Entity Prefab],0)),10,1,1,"Entities"))</f>
        <v>75</v>
      </c>
      <c r="DD494">
        <f ca="1">ROUND((Table14[[#This Row],[XP]]*Table14[[#This Row],[entity_spawned (AVG)]])*(Table14[[#This Row],[activating_chance]]/100),0)</f>
        <v>75</v>
      </c>
      <c r="DE494" s="73" t="s">
        <v>343</v>
      </c>
    </row>
    <row r="495" spans="2:109" x14ac:dyDescent="0.25">
      <c r="B495" s="74" t="s">
        <v>447</v>
      </c>
      <c r="C495">
        <v>1</v>
      </c>
      <c r="D495">
        <v>280</v>
      </c>
      <c r="E495">
        <v>50</v>
      </c>
      <c r="F495" s="76">
        <f ca="1">INDIRECT(ADDRESS(11+(MATCH(RIGHT(Table245[[#This Row],[spawner_sku]],LEN(Table245[[#This Row],[spawner_sku]])-FIND("/",Table245[[#This Row],[spawner_sku]])),Table1[Entity Prefab],0)),10,1,1,"Entities"))</f>
        <v>55</v>
      </c>
      <c r="G495" s="76">
        <f ca="1">ROUND((Table245[[#This Row],[XP]]*Table245[[#This Row],[entity_spawned (AVG)]])*(Table245[[#This Row],[activating_chance]]/100),0)</f>
        <v>28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6">
        <v>1</v>
      </c>
      <c r="J495" s="76">
        <v>1</v>
      </c>
      <c r="K495" s="73" t="b">
        <v>0</v>
      </c>
      <c r="BP495" t="s">
        <v>237</v>
      </c>
      <c r="BQ495">
        <v>1</v>
      </c>
      <c r="BR495">
        <v>220</v>
      </c>
      <c r="BS495">
        <v>100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95" s="76">
        <f ca="1">ROUND((Table61011[[#This Row],[XP]]*Table61011[[#This Row],[entity_spawned (AVG)]])*(Table61011[[#This Row],[activating_chance]]/100),0)</f>
        <v>70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5" s="73">
        <v>1</v>
      </c>
      <c r="BX495" s="73">
        <v>1</v>
      </c>
      <c r="BY495" s="73" t="b">
        <v>0</v>
      </c>
      <c r="CY495" t="s">
        <v>538</v>
      </c>
      <c r="CZ495">
        <v>1</v>
      </c>
      <c r="DA495" s="76">
        <v>140</v>
      </c>
      <c r="DB495" s="76">
        <v>100</v>
      </c>
      <c r="DC495">
        <f ca="1">INDIRECT(ADDRESS(11+(MATCH(RIGHT(Table14[[#This Row],[spawner_sku]],LEN(Table14[[#This Row],[spawner_sku]])-FIND("/",Table14[[#This Row],[spawner_sku]])),Table1[Entity Prefab],0)),10,1,1,"Entities"))</f>
        <v>75</v>
      </c>
      <c r="DD495">
        <f ca="1">ROUND((Table14[[#This Row],[XP]]*Table14[[#This Row],[entity_spawned (AVG)]])*(Table14[[#This Row],[activating_chance]]/100),0)</f>
        <v>75</v>
      </c>
      <c r="DE495" s="73" t="s">
        <v>343</v>
      </c>
    </row>
    <row r="496" spans="2:109" x14ac:dyDescent="0.25">
      <c r="B496" s="74" t="s">
        <v>250</v>
      </c>
      <c r="C496">
        <v>1</v>
      </c>
      <c r="D496">
        <v>230</v>
      </c>
      <c r="E496">
        <v>80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50</v>
      </c>
      <c r="G496" s="76">
        <f ca="1">ROUND((Table245[[#This Row],[XP]]*Table245[[#This Row],[entity_spawned (AVG)]])*(Table245[[#This Row],[activating_chance]]/100),0)</f>
        <v>40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6">
        <v>1</v>
      </c>
      <c r="J496" s="76">
        <v>1</v>
      </c>
      <c r="K496" s="73" t="b">
        <v>0</v>
      </c>
      <c r="BP496" t="s">
        <v>470</v>
      </c>
      <c r="BQ496">
        <v>1</v>
      </c>
      <c r="BR496">
        <v>220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6" s="73">
        <v>1</v>
      </c>
      <c r="BX496" s="73">
        <v>1</v>
      </c>
      <c r="BY496" s="73" t="b">
        <v>0</v>
      </c>
      <c r="CY496" t="s">
        <v>538</v>
      </c>
      <c r="CZ496">
        <v>1</v>
      </c>
      <c r="DA496" s="76">
        <v>140</v>
      </c>
      <c r="DB496" s="76">
        <v>100</v>
      </c>
      <c r="DC496">
        <f ca="1">INDIRECT(ADDRESS(11+(MATCH(RIGHT(Table14[[#This Row],[spawner_sku]],LEN(Table14[[#This Row],[spawner_sku]])-FIND("/",Table14[[#This Row],[spawner_sku]])),Table1[Entity Prefab],0)),10,1,1,"Entities"))</f>
        <v>75</v>
      </c>
      <c r="DD496">
        <f ca="1">ROUND((Table14[[#This Row],[XP]]*Table14[[#This Row],[entity_spawned (AVG)]])*(Table14[[#This Row],[activating_chance]]/100),0)</f>
        <v>75</v>
      </c>
      <c r="DE496" s="73" t="s">
        <v>343</v>
      </c>
    </row>
    <row r="497" spans="2:109" x14ac:dyDescent="0.25">
      <c r="B497" s="74" t="s">
        <v>251</v>
      </c>
      <c r="C497">
        <v>1</v>
      </c>
      <c r="D497">
        <v>270</v>
      </c>
      <c r="E497">
        <v>20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11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6">
        <v>1</v>
      </c>
      <c r="J497" s="76">
        <v>1</v>
      </c>
      <c r="K497" s="73" t="b">
        <v>0</v>
      </c>
      <c r="BP497" t="s">
        <v>229</v>
      </c>
      <c r="BQ497">
        <v>1</v>
      </c>
      <c r="BR497">
        <v>160</v>
      </c>
      <c r="BS497">
        <v>80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7" s="76">
        <f ca="1">ROUND((Table61011[[#This Row],[XP]]*Table61011[[#This Row],[entity_spawned (AVG)]])*(Table61011[[#This Row],[activating_chance]]/100),0)</f>
        <v>20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2</v>
      </c>
      <c r="BY497" s="73" t="b">
        <v>0</v>
      </c>
      <c r="CY497" t="s">
        <v>538</v>
      </c>
      <c r="CZ497">
        <v>1</v>
      </c>
      <c r="DA497" s="76">
        <v>140</v>
      </c>
      <c r="DB497" s="76">
        <v>80</v>
      </c>
      <c r="DC497">
        <f ca="1">INDIRECT(ADDRESS(11+(MATCH(RIGHT(Table14[[#This Row],[spawner_sku]],LEN(Table14[[#This Row],[spawner_sku]])-FIND("/",Table14[[#This Row],[spawner_sku]])),Table1[Entity Prefab],0)),10,1,1,"Entities"))</f>
        <v>75</v>
      </c>
      <c r="DD497">
        <f ca="1">ROUND((Table14[[#This Row],[XP]]*Table14[[#This Row],[entity_spawned (AVG)]])*(Table14[[#This Row],[activating_chance]]/100),0)</f>
        <v>60</v>
      </c>
      <c r="DE497" s="73" t="s">
        <v>343</v>
      </c>
    </row>
    <row r="498" spans="2:109" x14ac:dyDescent="0.25">
      <c r="B498" s="74" t="s">
        <v>251</v>
      </c>
      <c r="C498">
        <v>1</v>
      </c>
      <c r="D498">
        <v>270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6">
        <v>1</v>
      </c>
      <c r="J498" s="76">
        <v>1</v>
      </c>
      <c r="K498" s="73" t="b">
        <v>0</v>
      </c>
      <c r="BP498" t="s">
        <v>258</v>
      </c>
      <c r="BQ498">
        <v>1</v>
      </c>
      <c r="BR498">
        <v>240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6">
        <f ca="1">ROUND((Table61011[[#This Row],[XP]]*Table61011[[#This Row],[entity_spawned (AVG)]])*(Table61011[[#This Row],[activating_chance]]/100),0)</f>
        <v>50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CY498" t="s">
        <v>538</v>
      </c>
      <c r="CZ498">
        <v>1</v>
      </c>
      <c r="DA498" s="76">
        <v>140</v>
      </c>
      <c r="DB498" s="76">
        <v>100</v>
      </c>
      <c r="DC498">
        <f ca="1">INDIRECT(ADDRESS(11+(MATCH(RIGHT(Table14[[#This Row],[spawner_sku]],LEN(Table14[[#This Row],[spawner_sku]])-FIND("/",Table14[[#This Row],[spawner_sku]])),Table1[Entity Prefab],0)),10,1,1,"Entities"))</f>
        <v>75</v>
      </c>
      <c r="DD498">
        <f ca="1">ROUND((Table14[[#This Row],[XP]]*Table14[[#This Row],[entity_spawned (AVG)]])*(Table14[[#This Row],[activating_chance]]/100),0)</f>
        <v>75</v>
      </c>
      <c r="DE498" s="73" t="s">
        <v>343</v>
      </c>
    </row>
    <row r="499" spans="2:109" x14ac:dyDescent="0.25">
      <c r="B499" s="74" t="s">
        <v>251</v>
      </c>
      <c r="C499">
        <v>1</v>
      </c>
      <c r="D499">
        <v>230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6">
        <v>1</v>
      </c>
      <c r="J499" s="76">
        <v>1</v>
      </c>
      <c r="K499" s="73" t="b">
        <v>0</v>
      </c>
      <c r="BP499" t="s">
        <v>237</v>
      </c>
      <c r="BQ499">
        <v>1</v>
      </c>
      <c r="BR499">
        <v>200</v>
      </c>
      <c r="BS499">
        <v>100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99" s="76">
        <f ca="1">ROUND((Table61011[[#This Row],[XP]]*Table61011[[#This Row],[entity_spawned (AVG)]])*(Table61011[[#This Row],[activating_chance]]/100),0)</f>
        <v>70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9" s="73">
        <v>1</v>
      </c>
      <c r="BX499" s="73">
        <v>1</v>
      </c>
      <c r="BY499" s="73" t="b">
        <v>0</v>
      </c>
      <c r="CY499" t="s">
        <v>538</v>
      </c>
      <c r="CZ499">
        <v>1</v>
      </c>
      <c r="DA499" s="76">
        <v>140</v>
      </c>
      <c r="DB499" s="76">
        <v>100</v>
      </c>
      <c r="DC499">
        <f ca="1">INDIRECT(ADDRESS(11+(MATCH(RIGHT(Table14[[#This Row],[spawner_sku]],LEN(Table14[[#This Row],[spawner_sku]])-FIND("/",Table14[[#This Row],[spawner_sku]])),Table1[Entity Prefab],0)),10,1,1,"Entities"))</f>
        <v>75</v>
      </c>
      <c r="DD499">
        <f ca="1">ROUND((Table14[[#This Row],[XP]]*Table14[[#This Row],[entity_spawned (AVG)]])*(Table14[[#This Row],[activating_chance]]/100),0)</f>
        <v>75</v>
      </c>
      <c r="DE499" s="73" t="s">
        <v>343</v>
      </c>
    </row>
    <row r="500" spans="2:109" x14ac:dyDescent="0.25">
      <c r="B500" s="74" t="s">
        <v>251</v>
      </c>
      <c r="C500">
        <v>1</v>
      </c>
      <c r="D500">
        <v>240</v>
      </c>
      <c r="E500">
        <v>40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22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6">
        <v>1</v>
      </c>
      <c r="J500" s="76">
        <v>1</v>
      </c>
      <c r="K500" s="73" t="b">
        <v>0</v>
      </c>
      <c r="BP500" t="s">
        <v>229</v>
      </c>
      <c r="BQ500">
        <v>1</v>
      </c>
      <c r="BR500">
        <v>110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0" s="76">
        <f ca="1">ROUND((Table61011[[#This Row],[XP]]*Table61011[[#This Row],[entity_spawned (AVG)]])*(Table61011[[#This Row],[activating_chance]]/100),0)</f>
        <v>25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2</v>
      </c>
      <c r="BY500" s="73" t="b">
        <v>0</v>
      </c>
      <c r="CY500" t="s">
        <v>538</v>
      </c>
      <c r="CZ500">
        <v>1</v>
      </c>
      <c r="DA500" s="76">
        <v>140</v>
      </c>
      <c r="DB500" s="76">
        <v>100</v>
      </c>
      <c r="DC500">
        <f ca="1">INDIRECT(ADDRESS(11+(MATCH(RIGHT(Table14[[#This Row],[spawner_sku]],LEN(Table14[[#This Row],[spawner_sku]])-FIND("/",Table14[[#This Row],[spawner_sku]])),Table1[Entity Prefab],0)),10,1,1,"Entities"))</f>
        <v>75</v>
      </c>
      <c r="DD500">
        <f ca="1">ROUND((Table14[[#This Row],[XP]]*Table14[[#This Row],[entity_spawned (AVG)]])*(Table14[[#This Row],[activating_chance]]/100),0)</f>
        <v>75</v>
      </c>
      <c r="DE500" s="73" t="s">
        <v>343</v>
      </c>
    </row>
    <row r="501" spans="2:109" x14ac:dyDescent="0.25">
      <c r="B501" s="74" t="s">
        <v>251</v>
      </c>
      <c r="C501">
        <v>1</v>
      </c>
      <c r="D501">
        <v>230</v>
      </c>
      <c r="E501">
        <v>100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55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6">
        <v>1</v>
      </c>
      <c r="J501" s="76">
        <v>1</v>
      </c>
      <c r="K501" s="73" t="b">
        <v>0</v>
      </c>
      <c r="BP501" t="s">
        <v>447</v>
      </c>
      <c r="BQ501">
        <v>1</v>
      </c>
      <c r="BR501">
        <v>210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501" s="76">
        <f ca="1">ROUND((Table61011[[#This Row],[XP]]*Table61011[[#This Row],[entity_spawned (AVG)]])*(Table61011[[#This Row],[activating_chance]]/100),0)</f>
        <v>55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1" s="73">
        <v>1</v>
      </c>
      <c r="BX501" s="73">
        <v>1</v>
      </c>
      <c r="BY501" s="73" t="b">
        <v>0</v>
      </c>
      <c r="CY501" t="s">
        <v>538</v>
      </c>
      <c r="CZ501">
        <v>1</v>
      </c>
      <c r="DA501" s="76">
        <v>140</v>
      </c>
      <c r="DB501" s="76">
        <v>100</v>
      </c>
      <c r="DC501">
        <f ca="1">INDIRECT(ADDRESS(11+(MATCH(RIGHT(Table14[[#This Row],[spawner_sku]],LEN(Table14[[#This Row],[spawner_sku]])-FIND("/",Table14[[#This Row],[spawner_sku]])),Table1[Entity Prefab],0)),10,1,1,"Entities"))</f>
        <v>75</v>
      </c>
      <c r="DD501">
        <f ca="1">ROUND((Table14[[#This Row],[XP]]*Table14[[#This Row],[entity_spawned (AVG)]])*(Table14[[#This Row],[activating_chance]]/100),0)</f>
        <v>75</v>
      </c>
      <c r="DE501" s="73" t="s">
        <v>343</v>
      </c>
    </row>
    <row r="502" spans="2:109" x14ac:dyDescent="0.25">
      <c r="B502" s="74" t="s">
        <v>251</v>
      </c>
      <c r="C502">
        <v>1</v>
      </c>
      <c r="D502">
        <v>230</v>
      </c>
      <c r="E502">
        <v>60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33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6">
        <v>1</v>
      </c>
      <c r="J502" s="76">
        <v>1</v>
      </c>
      <c r="K502" s="73" t="b">
        <v>0</v>
      </c>
      <c r="BP502" t="s">
        <v>256</v>
      </c>
      <c r="BQ502">
        <v>1</v>
      </c>
      <c r="BR502">
        <v>150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2" s="76">
        <f ca="1">ROUND((Table61011[[#This Row],[XP]]*Table61011[[#This Row],[entity_spawned (AVG)]])*(Table61011[[#This Row],[activating_chance]]/100),0)</f>
        <v>25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CY502" t="s">
        <v>538</v>
      </c>
      <c r="CZ502">
        <v>1</v>
      </c>
      <c r="DA502" s="76">
        <v>140</v>
      </c>
      <c r="DB502" s="76">
        <v>100</v>
      </c>
      <c r="DC502">
        <f ca="1">INDIRECT(ADDRESS(11+(MATCH(RIGHT(Table14[[#This Row],[spawner_sku]],LEN(Table14[[#This Row],[spawner_sku]])-FIND("/",Table14[[#This Row],[spawner_sku]])),Table1[Entity Prefab],0)),10,1,1,"Entities"))</f>
        <v>75</v>
      </c>
      <c r="DD502">
        <f ca="1">ROUND((Table14[[#This Row],[XP]]*Table14[[#This Row],[entity_spawned (AVG)]])*(Table14[[#This Row],[activating_chance]]/100),0)</f>
        <v>75</v>
      </c>
      <c r="DE502" s="73" t="s">
        <v>343</v>
      </c>
    </row>
    <row r="503" spans="2:109" x14ac:dyDescent="0.25">
      <c r="B503" s="74" t="s">
        <v>339</v>
      </c>
      <c r="C503">
        <v>1</v>
      </c>
      <c r="D503">
        <v>230</v>
      </c>
      <c r="E503">
        <v>60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33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6">
        <v>1</v>
      </c>
      <c r="J503" s="76">
        <v>1</v>
      </c>
      <c r="K503" s="73" t="b">
        <v>0</v>
      </c>
      <c r="BP503" t="s">
        <v>237</v>
      </c>
      <c r="BQ503">
        <v>1</v>
      </c>
      <c r="BR503">
        <v>200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503" s="76">
        <f ca="1">ROUND((Table61011[[#This Row],[XP]]*Table61011[[#This Row],[entity_spawned (AVG)]])*(Table61011[[#This Row],[activating_chance]]/100),0)</f>
        <v>70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3" s="73">
        <v>1</v>
      </c>
      <c r="BX503" s="73">
        <v>1</v>
      </c>
      <c r="BY503" s="73" t="b">
        <v>0</v>
      </c>
      <c r="CY503" t="s">
        <v>538</v>
      </c>
      <c r="CZ503">
        <v>1</v>
      </c>
      <c r="DA503" s="76">
        <v>140</v>
      </c>
      <c r="DB503" s="76">
        <v>100</v>
      </c>
      <c r="DC503">
        <f ca="1">INDIRECT(ADDRESS(11+(MATCH(RIGHT(Table14[[#This Row],[spawner_sku]],LEN(Table14[[#This Row],[spawner_sku]])-FIND("/",Table14[[#This Row],[spawner_sku]])),Table1[Entity Prefab],0)),10,1,1,"Entities"))</f>
        <v>75</v>
      </c>
      <c r="DD503">
        <f ca="1">ROUND((Table14[[#This Row],[XP]]*Table14[[#This Row],[entity_spawned (AVG)]])*(Table14[[#This Row],[activating_chance]]/100),0)</f>
        <v>75</v>
      </c>
      <c r="DE503" s="73" t="s">
        <v>343</v>
      </c>
    </row>
    <row r="504" spans="2:109" x14ac:dyDescent="0.25">
      <c r="B504" s="74" t="s">
        <v>448</v>
      </c>
      <c r="C504">
        <v>1</v>
      </c>
      <c r="D504">
        <v>260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6">
        <v>1</v>
      </c>
      <c r="J504" s="76">
        <v>1</v>
      </c>
      <c r="K504" s="73" t="b">
        <v>0</v>
      </c>
      <c r="BP504" t="s">
        <v>396</v>
      </c>
      <c r="BQ504">
        <v>6</v>
      </c>
      <c r="BR504">
        <v>220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6">
        <f ca="1">ROUND((Table61011[[#This Row],[XP]]*Table61011[[#This Row],[entity_spawned (AVG)]])*(Table61011[[#This Row],[activating_chance]]/100),0)</f>
        <v>300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5</v>
      </c>
      <c r="BX504" s="73">
        <v>8</v>
      </c>
      <c r="BY504" s="73" t="b">
        <v>1</v>
      </c>
      <c r="CY504" t="s">
        <v>538</v>
      </c>
      <c r="CZ504">
        <v>1</v>
      </c>
      <c r="DA504" s="76">
        <v>140</v>
      </c>
      <c r="DB504" s="76">
        <v>100</v>
      </c>
      <c r="DC504">
        <f ca="1">INDIRECT(ADDRESS(11+(MATCH(RIGHT(Table14[[#This Row],[spawner_sku]],LEN(Table14[[#This Row],[spawner_sku]])-FIND("/",Table14[[#This Row],[spawner_sku]])),Table1[Entity Prefab],0)),10,1,1,"Entities"))</f>
        <v>75</v>
      </c>
      <c r="DD504">
        <f ca="1">ROUND((Table14[[#This Row],[XP]]*Table14[[#This Row],[entity_spawned (AVG)]])*(Table14[[#This Row],[activating_chance]]/100),0)</f>
        <v>75</v>
      </c>
      <c r="DE504" s="73" t="s">
        <v>343</v>
      </c>
    </row>
    <row r="505" spans="2:109" x14ac:dyDescent="0.25">
      <c r="B505" s="74" t="s">
        <v>448</v>
      </c>
      <c r="C505">
        <v>1</v>
      </c>
      <c r="D505">
        <v>260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75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6">
        <v>1</v>
      </c>
      <c r="J505" s="76">
        <v>1</v>
      </c>
      <c r="K505" s="73" t="b">
        <v>0</v>
      </c>
      <c r="BP505" t="s">
        <v>403</v>
      </c>
      <c r="BQ505">
        <v>1</v>
      </c>
      <c r="BR505">
        <v>340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505" s="76">
        <f ca="1">ROUND((Table61011[[#This Row],[XP]]*Table61011[[#This Row],[entity_spawned (AVG)]])*(Table61011[[#This Row],[activating_chance]]/100),0)</f>
        <v>263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5" s="73">
        <v>1</v>
      </c>
      <c r="BX505" s="73">
        <v>1</v>
      </c>
      <c r="BY505" s="73" t="b">
        <v>0</v>
      </c>
      <c r="CY505" t="s">
        <v>457</v>
      </c>
      <c r="CZ505">
        <v>1</v>
      </c>
      <c r="DA505" s="76">
        <v>140</v>
      </c>
      <c r="DB505" s="76">
        <v>100</v>
      </c>
      <c r="DC505">
        <f ca="1">INDIRECT(ADDRESS(11+(MATCH(RIGHT(Table14[[#This Row],[spawner_sku]],LEN(Table14[[#This Row],[spawner_sku]])-FIND("/",Table14[[#This Row],[spawner_sku]])),Table1[Entity Prefab],0)),10,1,1,"Entities"))</f>
        <v>75</v>
      </c>
      <c r="DD505">
        <f ca="1">ROUND((Table14[[#This Row],[XP]]*Table14[[#This Row],[entity_spawned (AVG)]])*(Table14[[#This Row],[activating_chance]]/100),0)</f>
        <v>75</v>
      </c>
      <c r="DE505" s="73" t="s">
        <v>343</v>
      </c>
    </row>
    <row r="506" spans="2:109" x14ac:dyDescent="0.25">
      <c r="B506" s="74" t="s">
        <v>252</v>
      </c>
      <c r="C506">
        <v>1</v>
      </c>
      <c r="D506">
        <v>260</v>
      </c>
      <c r="E50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83</v>
      </c>
      <c r="G506" s="76">
        <f ca="1">ROUND((Table245[[#This Row],[XP]]*Table245[[#This Row],[entity_spawned (AVG)]])*(Table245[[#This Row],[activating_chance]]/100),0)</f>
        <v>83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6">
        <v>1</v>
      </c>
      <c r="J506" s="76">
        <v>1</v>
      </c>
      <c r="K506" s="73" t="b">
        <v>0</v>
      </c>
      <c r="BP506" t="s">
        <v>642</v>
      </c>
      <c r="BQ506">
        <v>1</v>
      </c>
      <c r="BR506">
        <v>100</v>
      </c>
      <c r="BS506">
        <v>75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6" s="76">
        <f ca="1">ROUND((Table61011[[#This Row],[XP]]*Table61011[[#This Row],[entity_spawned (AVG)]])*(Table61011[[#This Row],[activating_chance]]/100),0)</f>
        <v>19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CY506" t="s">
        <v>457</v>
      </c>
      <c r="CZ506">
        <v>1</v>
      </c>
      <c r="DA506" s="76">
        <v>140</v>
      </c>
      <c r="DB506" s="76">
        <v>100</v>
      </c>
      <c r="DC506">
        <f ca="1">INDIRECT(ADDRESS(11+(MATCH(RIGHT(Table14[[#This Row],[spawner_sku]],LEN(Table14[[#This Row],[spawner_sku]])-FIND("/",Table14[[#This Row],[spawner_sku]])),Table1[Entity Prefab],0)),10,1,1,"Entities"))</f>
        <v>75</v>
      </c>
      <c r="DD506">
        <f ca="1">ROUND((Table14[[#This Row],[XP]]*Table14[[#This Row],[entity_spawned (AVG)]])*(Table14[[#This Row],[activating_chance]]/100),0)</f>
        <v>75</v>
      </c>
      <c r="DE506" s="73" t="s">
        <v>343</v>
      </c>
    </row>
    <row r="507" spans="2:109" x14ac:dyDescent="0.25">
      <c r="B507" s="74" t="s">
        <v>252</v>
      </c>
      <c r="C507">
        <v>1</v>
      </c>
      <c r="D507">
        <v>270</v>
      </c>
      <c r="E507">
        <v>40</v>
      </c>
      <c r="F507" s="76">
        <f ca="1">INDIRECT(ADDRESS(11+(MATCH(RIGHT(Table245[[#This Row],[spawner_sku]],LEN(Table245[[#This Row],[spawner_sku]])-FIND("/",Table245[[#This Row],[spawner_sku]])),Table1[Entity Prefab],0)),10,1,1,"Entities"))</f>
        <v>83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6">
        <v>1</v>
      </c>
      <c r="J507" s="76">
        <v>1</v>
      </c>
      <c r="K507" s="73" t="b">
        <v>0</v>
      </c>
      <c r="BP507" t="s">
        <v>390</v>
      </c>
      <c r="BQ507">
        <v>1</v>
      </c>
      <c r="BR507">
        <v>450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507" s="76">
        <f ca="1">ROUND((Table61011[[#This Row],[XP]]*Table61011[[#This Row],[entity_spawned (AVG)]])*(Table61011[[#This Row],[activating_chance]]/100),0)</f>
        <v>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CY507" t="s">
        <v>491</v>
      </c>
      <c r="CZ507">
        <v>1</v>
      </c>
      <c r="DA507" s="76">
        <v>140</v>
      </c>
      <c r="DB507" s="76">
        <v>10</v>
      </c>
      <c r="DC507">
        <f ca="1">INDIRECT(ADDRESS(11+(MATCH(RIGHT(Table14[[#This Row],[spawner_sku]],LEN(Table14[[#This Row],[spawner_sku]])-FIND("/",Table14[[#This Row],[spawner_sku]])),Table1[Entity Prefab],0)),10,1,1,"Entities"))</f>
        <v>55</v>
      </c>
      <c r="DD507">
        <f ca="1">ROUND((Table14[[#This Row],[XP]]*Table14[[#This Row],[entity_spawned (AVG)]])*(Table14[[#This Row],[activating_chance]]/100),0)</f>
        <v>6</v>
      </c>
      <c r="DE507" s="73" t="s">
        <v>343</v>
      </c>
    </row>
    <row r="508" spans="2:109" x14ac:dyDescent="0.25">
      <c r="B508" s="74" t="s">
        <v>252</v>
      </c>
      <c r="C508">
        <v>1</v>
      </c>
      <c r="D508">
        <v>240</v>
      </c>
      <c r="E508">
        <v>70</v>
      </c>
      <c r="F508" s="76">
        <f ca="1">INDIRECT(ADDRESS(11+(MATCH(RIGHT(Table245[[#This Row],[spawner_sku]],LEN(Table245[[#This Row],[spawner_sku]])-FIND("/",Table245[[#This Row],[spawner_sku]])),Table1[Entity Prefab],0)),10,1,1,"Entities"))</f>
        <v>83</v>
      </c>
      <c r="G508" s="76">
        <f ca="1">ROUND((Table245[[#This Row],[XP]]*Table245[[#This Row],[entity_spawned (AVG)]])*(Table245[[#This Row],[activating_chance]]/100),0)</f>
        <v>58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6">
        <v>1</v>
      </c>
      <c r="J508" s="76">
        <v>1</v>
      </c>
      <c r="K508" s="73" t="b">
        <v>0</v>
      </c>
      <c r="BP508" t="s">
        <v>390</v>
      </c>
      <c r="BQ508">
        <v>1</v>
      </c>
      <c r="BR508">
        <v>450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508" s="76">
        <f ca="1">ROUND((Table61011[[#This Row],[XP]]*Table61011[[#This Row],[entity_spawned (AVG)]])*(Table61011[[#This Row],[activating_chance]]/100),0)</f>
        <v>0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CY508" t="s">
        <v>491</v>
      </c>
      <c r="CZ508">
        <v>1</v>
      </c>
      <c r="DA508" s="76">
        <v>140</v>
      </c>
      <c r="DB508" s="76">
        <v>100</v>
      </c>
      <c r="DC508">
        <f ca="1">INDIRECT(ADDRESS(11+(MATCH(RIGHT(Table14[[#This Row],[spawner_sku]],LEN(Table14[[#This Row],[spawner_sku]])-FIND("/",Table14[[#This Row],[spawner_sku]])),Table1[Entity Prefab],0)),10,1,1,"Entities"))</f>
        <v>55</v>
      </c>
      <c r="DD508">
        <f ca="1">ROUND((Table14[[#This Row],[XP]]*Table14[[#This Row],[entity_spawned (AVG)]])*(Table14[[#This Row],[activating_chance]]/100),0)</f>
        <v>55</v>
      </c>
      <c r="DE508" s="73" t="s">
        <v>343</v>
      </c>
    </row>
    <row r="509" spans="2:109" x14ac:dyDescent="0.25">
      <c r="B509" s="74" t="s">
        <v>252</v>
      </c>
      <c r="C509">
        <v>1</v>
      </c>
      <c r="D509">
        <v>280</v>
      </c>
      <c r="E509">
        <v>20</v>
      </c>
      <c r="F509" s="76">
        <f ca="1">INDIRECT(ADDRESS(11+(MATCH(RIGHT(Table245[[#This Row],[spawner_sku]],LEN(Table245[[#This Row],[spawner_sku]])-FIND("/",Table245[[#This Row],[spawner_sku]])),Table1[Entity Prefab],0)),10,1,1,"Entities"))</f>
        <v>83</v>
      </c>
      <c r="G509" s="76">
        <f ca="1">ROUND((Table245[[#This Row],[XP]]*Table245[[#This Row],[entity_spawned (AVG)]])*(Table245[[#This Row],[activating_chance]]/100),0)</f>
        <v>17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6">
        <v>1</v>
      </c>
      <c r="J509" s="76">
        <v>1</v>
      </c>
      <c r="K509" s="73" t="b">
        <v>0</v>
      </c>
      <c r="CY509" t="s">
        <v>491</v>
      </c>
      <c r="CZ509">
        <v>1</v>
      </c>
      <c r="DA509" s="76">
        <v>140</v>
      </c>
      <c r="DB509" s="76">
        <v>30</v>
      </c>
      <c r="DC509">
        <f ca="1">INDIRECT(ADDRESS(11+(MATCH(RIGHT(Table14[[#This Row],[spawner_sku]],LEN(Table14[[#This Row],[spawner_sku]])-FIND("/",Table14[[#This Row],[spawner_sku]])),Table1[Entity Prefab],0)),10,1,1,"Entities"))</f>
        <v>55</v>
      </c>
      <c r="DD509">
        <f ca="1">ROUND((Table14[[#This Row],[XP]]*Table14[[#This Row],[entity_spawned (AVG)]])*(Table14[[#This Row],[activating_chance]]/100),0)</f>
        <v>17</v>
      </c>
      <c r="DE509" s="73" t="s">
        <v>343</v>
      </c>
    </row>
    <row r="510" spans="2:109" x14ac:dyDescent="0.25">
      <c r="B510" s="74" t="s">
        <v>348</v>
      </c>
      <c r="C510">
        <v>1</v>
      </c>
      <c r="D510">
        <v>180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50</v>
      </c>
      <c r="G510" s="76">
        <f ca="1">ROUND((Table245[[#This Row],[XP]]*Table245[[#This Row],[entity_spawned (AVG)]])*(Table245[[#This Row],[activating_chance]]/100),0)</f>
        <v>50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6">
        <v>1</v>
      </c>
      <c r="J510" s="76">
        <v>1</v>
      </c>
      <c r="K510" s="73" t="b">
        <v>0</v>
      </c>
      <c r="CY510" t="s">
        <v>491</v>
      </c>
      <c r="CZ510">
        <v>1</v>
      </c>
      <c r="DA510" s="76">
        <v>140</v>
      </c>
      <c r="DB510" s="76">
        <v>100</v>
      </c>
      <c r="DC510">
        <f ca="1">INDIRECT(ADDRESS(11+(MATCH(RIGHT(Table14[[#This Row],[spawner_sku]],LEN(Table14[[#This Row],[spawner_sku]])-FIND("/",Table14[[#This Row],[spawner_sku]])),Table1[Entity Prefab],0)),10,1,1,"Entities"))</f>
        <v>55</v>
      </c>
      <c r="DD510">
        <f ca="1">ROUND((Table14[[#This Row],[XP]]*Table14[[#This Row],[entity_spawned (AVG)]])*(Table14[[#This Row],[activating_chance]]/100),0)</f>
        <v>55</v>
      </c>
      <c r="DE510" s="73" t="s">
        <v>343</v>
      </c>
    </row>
    <row r="511" spans="2:109" x14ac:dyDescent="0.25">
      <c r="B511" s="74" t="s">
        <v>253</v>
      </c>
      <c r="C511">
        <v>1</v>
      </c>
      <c r="D511">
        <v>190</v>
      </c>
      <c r="E511">
        <v>60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45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6">
        <v>1</v>
      </c>
      <c r="J511" s="76">
        <v>1</v>
      </c>
      <c r="K511" s="73" t="b">
        <v>0</v>
      </c>
      <c r="CY511" t="s">
        <v>491</v>
      </c>
      <c r="CZ511">
        <v>1</v>
      </c>
      <c r="DA511" s="76">
        <v>140</v>
      </c>
      <c r="DB511" s="76">
        <v>100</v>
      </c>
      <c r="DC511">
        <f ca="1">INDIRECT(ADDRESS(11+(MATCH(RIGHT(Table14[[#This Row],[spawner_sku]],LEN(Table14[[#This Row],[spawner_sku]])-FIND("/",Table14[[#This Row],[spawner_sku]])),Table1[Entity Prefab],0)),10,1,1,"Entities"))</f>
        <v>55</v>
      </c>
      <c r="DD511">
        <f ca="1">ROUND((Table14[[#This Row],[XP]]*Table14[[#This Row],[entity_spawned (AVG)]])*(Table14[[#This Row],[activating_chance]]/100),0)</f>
        <v>55</v>
      </c>
      <c r="DE511" s="73" t="s">
        <v>343</v>
      </c>
    </row>
    <row r="512" spans="2:109" x14ac:dyDescent="0.25">
      <c r="B512" s="74" t="s">
        <v>253</v>
      </c>
      <c r="C512">
        <v>1</v>
      </c>
      <c r="D512">
        <v>190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6">
        <v>1</v>
      </c>
      <c r="J512" s="76">
        <v>1</v>
      </c>
      <c r="K512" s="73" t="b">
        <v>0</v>
      </c>
      <c r="CY512" t="s">
        <v>491</v>
      </c>
      <c r="CZ512">
        <v>1</v>
      </c>
      <c r="DA512" s="76">
        <v>140</v>
      </c>
      <c r="DB512" s="76">
        <v>70</v>
      </c>
      <c r="DC512">
        <f ca="1">INDIRECT(ADDRESS(11+(MATCH(RIGHT(Table14[[#This Row],[spawner_sku]],LEN(Table14[[#This Row],[spawner_sku]])-FIND("/",Table14[[#This Row],[spawner_sku]])),Table1[Entity Prefab],0)),10,1,1,"Entities"))</f>
        <v>55</v>
      </c>
      <c r="DD512">
        <f ca="1">ROUND((Table14[[#This Row],[XP]]*Table14[[#This Row],[entity_spawned (AVG)]])*(Table14[[#This Row],[activating_chance]]/100),0)</f>
        <v>39</v>
      </c>
      <c r="DE512" s="73" t="s">
        <v>343</v>
      </c>
    </row>
    <row r="513" spans="2:109" x14ac:dyDescent="0.25">
      <c r="B513" s="74" t="s">
        <v>253</v>
      </c>
      <c r="C513">
        <v>1</v>
      </c>
      <c r="D513">
        <v>160</v>
      </c>
      <c r="E513">
        <v>100</v>
      </c>
      <c r="F513" s="76">
        <f ca="1">INDIRECT(ADDRESS(11+(MATCH(RIGHT(Table245[[#This Row],[spawner_sku]],LEN(Table245[[#This Row],[spawner_sku]])-FIND("/",Table245[[#This Row],[spawner_sku]])),Table1[Entity Prefab],0)),10,1,1,"Entities"))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6">
        <v>1</v>
      </c>
      <c r="J513" s="76">
        <v>1</v>
      </c>
      <c r="K513" s="73" t="b">
        <v>0</v>
      </c>
      <c r="CY513" t="s">
        <v>491</v>
      </c>
      <c r="CZ513">
        <v>1</v>
      </c>
      <c r="DA513" s="76">
        <v>140</v>
      </c>
      <c r="DB513" s="76">
        <v>100</v>
      </c>
      <c r="DC513">
        <f ca="1">INDIRECT(ADDRESS(11+(MATCH(RIGHT(Table14[[#This Row],[spawner_sku]],LEN(Table14[[#This Row],[spawner_sku]])-FIND("/",Table14[[#This Row],[spawner_sku]])),Table1[Entity Prefab],0)),10,1,1,"Entities"))</f>
        <v>55</v>
      </c>
      <c r="DD513">
        <f ca="1">ROUND((Table14[[#This Row],[XP]]*Table14[[#This Row],[entity_spawned (AVG)]])*(Table14[[#This Row],[activating_chance]]/100),0)</f>
        <v>55</v>
      </c>
      <c r="DE513" s="73" t="s">
        <v>343</v>
      </c>
    </row>
    <row r="514" spans="2:109" x14ac:dyDescent="0.25">
      <c r="B514" s="74" t="s">
        <v>253</v>
      </c>
      <c r="C514">
        <v>1</v>
      </c>
      <c r="D514">
        <v>160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6">
        <v>1</v>
      </c>
      <c r="J514" s="76">
        <v>1</v>
      </c>
      <c r="K514" s="73" t="b">
        <v>0</v>
      </c>
      <c r="CY514" t="s">
        <v>491</v>
      </c>
      <c r="CZ514">
        <v>1</v>
      </c>
      <c r="DA514" s="76">
        <v>140</v>
      </c>
      <c r="DB514" s="76">
        <v>100</v>
      </c>
      <c r="DC514">
        <f ca="1">INDIRECT(ADDRESS(11+(MATCH(RIGHT(Table14[[#This Row],[spawner_sku]],LEN(Table14[[#This Row],[spawner_sku]])-FIND("/",Table14[[#This Row],[spawner_sku]])),Table1[Entity Prefab],0)),10,1,1,"Entities"))</f>
        <v>55</v>
      </c>
      <c r="DD514">
        <f ca="1">ROUND((Table14[[#This Row],[XP]]*Table14[[#This Row],[entity_spawned (AVG)]])*(Table14[[#This Row],[activating_chance]]/100),0)</f>
        <v>55</v>
      </c>
      <c r="DE514" s="73" t="s">
        <v>343</v>
      </c>
    </row>
    <row r="515" spans="2:109" x14ac:dyDescent="0.25">
      <c r="B515" s="74" t="s">
        <v>253</v>
      </c>
      <c r="C515">
        <v>1</v>
      </c>
      <c r="D515">
        <v>180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6">
        <v>1</v>
      </c>
      <c r="J515" s="76">
        <v>1</v>
      </c>
      <c r="K515" s="73" t="b">
        <v>0</v>
      </c>
      <c r="CY515" t="s">
        <v>491</v>
      </c>
      <c r="CZ515">
        <v>1</v>
      </c>
      <c r="DA515" s="76">
        <v>140</v>
      </c>
      <c r="DB515" s="76">
        <v>30</v>
      </c>
      <c r="DC515">
        <f ca="1">INDIRECT(ADDRESS(11+(MATCH(RIGHT(Table14[[#This Row],[spawner_sku]],LEN(Table14[[#This Row],[spawner_sku]])-FIND("/",Table14[[#This Row],[spawner_sku]])),Table1[Entity Prefab],0)),10,1,1,"Entities"))</f>
        <v>55</v>
      </c>
      <c r="DD515">
        <f ca="1">ROUND((Table14[[#This Row],[XP]]*Table14[[#This Row],[entity_spawned (AVG)]])*(Table14[[#This Row],[activating_chance]]/100),0)</f>
        <v>17</v>
      </c>
      <c r="DE515" s="73" t="s">
        <v>343</v>
      </c>
    </row>
    <row r="516" spans="2:109" x14ac:dyDescent="0.25">
      <c r="B516" s="74" t="s">
        <v>253</v>
      </c>
      <c r="C516">
        <v>1</v>
      </c>
      <c r="D516">
        <v>160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6">
        <v>1</v>
      </c>
      <c r="J516" s="76">
        <v>1</v>
      </c>
      <c r="K516" s="73" t="b">
        <v>0</v>
      </c>
      <c r="CY516" t="s">
        <v>386</v>
      </c>
      <c r="CZ516">
        <v>1</v>
      </c>
      <c r="DA516" s="76">
        <v>135</v>
      </c>
      <c r="DB516" s="76">
        <v>100</v>
      </c>
      <c r="DC516">
        <f ca="1">INDIRECT(ADDRESS(11+(MATCH(RIGHT(Table14[[#This Row],[spawner_sku]],LEN(Table14[[#This Row],[spawner_sku]])-FIND("/",Table14[[#This Row],[spawner_sku]])),Table1[Entity Prefab],0)),10,1,1,"Entities"))</f>
        <v>75</v>
      </c>
      <c r="DD516">
        <f ca="1">ROUND((Table14[[#This Row],[XP]]*Table14[[#This Row],[entity_spawned (AVG)]])*(Table14[[#This Row],[activating_chance]]/100),0)</f>
        <v>75</v>
      </c>
      <c r="DE516" s="73" t="s">
        <v>343</v>
      </c>
    </row>
    <row r="517" spans="2:109" x14ac:dyDescent="0.25">
      <c r="B517" s="74" t="s">
        <v>253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6">
        <v>1</v>
      </c>
      <c r="J517" s="76">
        <v>1</v>
      </c>
      <c r="K517" s="73" t="b">
        <v>0</v>
      </c>
      <c r="CY517" t="s">
        <v>539</v>
      </c>
      <c r="CZ517">
        <v>1</v>
      </c>
      <c r="DA517" s="76">
        <v>135</v>
      </c>
      <c r="DB517" s="76">
        <v>100</v>
      </c>
      <c r="DC517">
        <f ca="1">INDIRECT(ADDRESS(11+(MATCH(RIGHT(Table14[[#This Row],[spawner_sku]],LEN(Table14[[#This Row],[spawner_sku]])-FIND("/",Table14[[#This Row],[spawner_sku]])),Table1[Entity Prefab],0)),10,1,1,"Entities"))</f>
        <v>75</v>
      </c>
      <c r="DD517">
        <f ca="1">ROUND((Table14[[#This Row],[XP]]*Table14[[#This Row],[entity_spawned (AVG)]])*(Table14[[#This Row],[activating_chance]]/100),0)</f>
        <v>75</v>
      </c>
      <c r="DE517" s="73" t="s">
        <v>343</v>
      </c>
    </row>
    <row r="518" spans="2:109" x14ac:dyDescent="0.25">
      <c r="B518" s="74" t="s">
        <v>253</v>
      </c>
      <c r="C518">
        <v>1</v>
      </c>
      <c r="D518">
        <v>190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6">
        <v>1</v>
      </c>
      <c r="J518" s="76">
        <v>1</v>
      </c>
      <c r="K518" s="73" t="b">
        <v>0</v>
      </c>
      <c r="CY518" t="s">
        <v>538</v>
      </c>
      <c r="CZ518">
        <v>1</v>
      </c>
      <c r="DA518" s="76">
        <v>135</v>
      </c>
      <c r="DB518" s="76">
        <v>100</v>
      </c>
      <c r="DC518">
        <f ca="1">INDIRECT(ADDRESS(11+(MATCH(RIGHT(Table14[[#This Row],[spawner_sku]],LEN(Table14[[#This Row],[spawner_sku]])-FIND("/",Table14[[#This Row],[spawner_sku]])),Table1[Entity Prefab],0)),10,1,1,"Entities"))</f>
        <v>75</v>
      </c>
      <c r="DD518">
        <f ca="1">ROUND((Table14[[#This Row],[XP]]*Table14[[#This Row],[entity_spawned (AVG)]])*(Table14[[#This Row],[activating_chance]]/100),0)</f>
        <v>75</v>
      </c>
      <c r="DE518" s="73" t="s">
        <v>343</v>
      </c>
    </row>
    <row r="519" spans="2:109" x14ac:dyDescent="0.25">
      <c r="B519" s="74" t="s">
        <v>253</v>
      </c>
      <c r="C519">
        <v>1</v>
      </c>
      <c r="D519">
        <v>220</v>
      </c>
      <c r="E519">
        <v>75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56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6">
        <v>1</v>
      </c>
      <c r="J519" s="76">
        <v>1</v>
      </c>
      <c r="K519" s="73" t="b">
        <v>0</v>
      </c>
      <c r="CY519" t="s">
        <v>538</v>
      </c>
      <c r="CZ519">
        <v>1</v>
      </c>
      <c r="DA519" s="76">
        <v>135</v>
      </c>
      <c r="DB519" s="76">
        <v>100</v>
      </c>
      <c r="DC519">
        <f ca="1">INDIRECT(ADDRESS(11+(MATCH(RIGHT(Table14[[#This Row],[spawner_sku]],LEN(Table14[[#This Row],[spawner_sku]])-FIND("/",Table14[[#This Row],[spawner_sku]])),Table1[Entity Prefab],0)),10,1,1,"Entities"))</f>
        <v>75</v>
      </c>
      <c r="DD519">
        <f ca="1">ROUND((Table14[[#This Row],[XP]]*Table14[[#This Row],[entity_spawned (AVG)]])*(Table14[[#This Row],[activating_chance]]/100),0)</f>
        <v>75</v>
      </c>
      <c r="DE519" s="73" t="s">
        <v>343</v>
      </c>
    </row>
    <row r="520" spans="2:109" x14ac:dyDescent="0.25">
      <c r="B520" s="74" t="s">
        <v>253</v>
      </c>
      <c r="C520">
        <v>1</v>
      </c>
      <c r="D520">
        <v>220</v>
      </c>
      <c r="E520">
        <v>75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6">
        <v>1</v>
      </c>
      <c r="J520" s="76">
        <v>1</v>
      </c>
      <c r="K520" s="73" t="b">
        <v>0</v>
      </c>
      <c r="CY520" t="s">
        <v>538</v>
      </c>
      <c r="CZ520">
        <v>1</v>
      </c>
      <c r="DA520" s="76">
        <v>135</v>
      </c>
      <c r="DB520" s="76">
        <v>100</v>
      </c>
      <c r="DC520">
        <f ca="1">INDIRECT(ADDRESS(11+(MATCH(RIGHT(Table14[[#This Row],[spawner_sku]],LEN(Table14[[#This Row],[spawner_sku]])-FIND("/",Table14[[#This Row],[spawner_sku]])),Table1[Entity Prefab],0)),10,1,1,"Entities"))</f>
        <v>75</v>
      </c>
      <c r="DD520">
        <f ca="1">ROUND((Table14[[#This Row],[XP]]*Table14[[#This Row],[entity_spawned (AVG)]])*(Table14[[#This Row],[activating_chance]]/100),0)</f>
        <v>75</v>
      </c>
      <c r="DE520" s="73" t="s">
        <v>343</v>
      </c>
    </row>
    <row r="521" spans="2:109" x14ac:dyDescent="0.25">
      <c r="B521" s="74" t="s">
        <v>253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6">
        <v>1</v>
      </c>
      <c r="J521" s="76">
        <v>1</v>
      </c>
      <c r="K521" s="73" t="b">
        <v>0</v>
      </c>
      <c r="CY521" t="s">
        <v>538</v>
      </c>
      <c r="CZ521">
        <v>1</v>
      </c>
      <c r="DA521" s="76">
        <v>135</v>
      </c>
      <c r="DB521" s="76">
        <v>100</v>
      </c>
      <c r="DC521">
        <f ca="1">INDIRECT(ADDRESS(11+(MATCH(RIGHT(Table14[[#This Row],[spawner_sku]],LEN(Table14[[#This Row],[spawner_sku]])-FIND("/",Table14[[#This Row],[spawner_sku]])),Table1[Entity Prefab],0)),10,1,1,"Entities"))</f>
        <v>75</v>
      </c>
      <c r="DD521">
        <f ca="1">ROUND((Table14[[#This Row],[XP]]*Table14[[#This Row],[entity_spawned (AVG)]])*(Table14[[#This Row],[activating_chance]]/100),0)</f>
        <v>75</v>
      </c>
      <c r="DE521" s="73" t="s">
        <v>343</v>
      </c>
    </row>
    <row r="522" spans="2:109" x14ac:dyDescent="0.25">
      <c r="B522" s="74" t="s">
        <v>253</v>
      </c>
      <c r="C522">
        <v>1</v>
      </c>
      <c r="D522">
        <v>220</v>
      </c>
      <c r="E522">
        <v>40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6">
        <v>1</v>
      </c>
      <c r="J522" s="76">
        <v>1</v>
      </c>
      <c r="K522" s="73" t="b">
        <v>0</v>
      </c>
      <c r="CY522" t="s">
        <v>538</v>
      </c>
      <c r="CZ522">
        <v>1</v>
      </c>
      <c r="DA522" s="76">
        <v>135</v>
      </c>
      <c r="DB522" s="76">
        <v>100</v>
      </c>
      <c r="DC522">
        <f ca="1">INDIRECT(ADDRESS(11+(MATCH(RIGHT(Table14[[#This Row],[spawner_sku]],LEN(Table14[[#This Row],[spawner_sku]])-FIND("/",Table14[[#This Row],[spawner_sku]])),Table1[Entity Prefab],0)),10,1,1,"Entities"))</f>
        <v>75</v>
      </c>
      <c r="DD522">
        <f ca="1">ROUND((Table14[[#This Row],[XP]]*Table14[[#This Row],[entity_spawned (AVG)]])*(Table14[[#This Row],[activating_chance]]/100),0)</f>
        <v>75</v>
      </c>
      <c r="DE522" s="73" t="s">
        <v>343</v>
      </c>
    </row>
    <row r="523" spans="2:109" x14ac:dyDescent="0.25">
      <c r="B523" s="74" t="s">
        <v>253</v>
      </c>
      <c r="C523">
        <v>1</v>
      </c>
      <c r="D523">
        <v>220</v>
      </c>
      <c r="E523">
        <v>40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6">
        <v>1</v>
      </c>
      <c r="J523" s="76">
        <v>1</v>
      </c>
      <c r="K523" s="73" t="b">
        <v>0</v>
      </c>
      <c r="CY523" t="s">
        <v>538</v>
      </c>
      <c r="CZ523">
        <v>1</v>
      </c>
      <c r="DA523" s="76">
        <v>135</v>
      </c>
      <c r="DB523" s="76">
        <v>100</v>
      </c>
      <c r="DC523">
        <f ca="1">INDIRECT(ADDRESS(11+(MATCH(RIGHT(Table14[[#This Row],[spawner_sku]],LEN(Table14[[#This Row],[spawner_sku]])-FIND("/",Table14[[#This Row],[spawner_sku]])),Table1[Entity Prefab],0)),10,1,1,"Entities"))</f>
        <v>75</v>
      </c>
      <c r="DD523">
        <f ca="1">ROUND((Table14[[#This Row],[XP]]*Table14[[#This Row],[entity_spawned (AVG)]])*(Table14[[#This Row],[activating_chance]]/100),0)</f>
        <v>75</v>
      </c>
      <c r="DE523" s="73" t="s">
        <v>343</v>
      </c>
    </row>
    <row r="524" spans="2:109" x14ac:dyDescent="0.25">
      <c r="B524" s="74" t="s">
        <v>253</v>
      </c>
      <c r="C524">
        <v>1</v>
      </c>
      <c r="D524">
        <v>190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6">
        <v>1</v>
      </c>
      <c r="J524" s="76">
        <v>1</v>
      </c>
      <c r="K524" s="73" t="b">
        <v>0</v>
      </c>
      <c r="CY524" t="s">
        <v>538</v>
      </c>
      <c r="CZ524">
        <v>1</v>
      </c>
      <c r="DA524" s="76">
        <v>135</v>
      </c>
      <c r="DB524" s="76">
        <v>100</v>
      </c>
      <c r="DC524">
        <f ca="1">INDIRECT(ADDRESS(11+(MATCH(RIGHT(Table14[[#This Row],[spawner_sku]],LEN(Table14[[#This Row],[spawner_sku]])-FIND("/",Table14[[#This Row],[spawner_sku]])),Table1[Entity Prefab],0)),10,1,1,"Entities"))</f>
        <v>75</v>
      </c>
      <c r="DD524">
        <f ca="1">ROUND((Table14[[#This Row],[XP]]*Table14[[#This Row],[entity_spawned (AVG)]])*(Table14[[#This Row],[activating_chance]]/100),0)</f>
        <v>75</v>
      </c>
      <c r="DE524" s="73" t="s">
        <v>343</v>
      </c>
    </row>
    <row r="525" spans="2:109" x14ac:dyDescent="0.25">
      <c r="B525" s="74" t="s">
        <v>253</v>
      </c>
      <c r="C525">
        <v>1</v>
      </c>
      <c r="D525">
        <v>170</v>
      </c>
      <c r="E525">
        <v>80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6">
        <v>1</v>
      </c>
      <c r="J525" s="76">
        <v>1</v>
      </c>
      <c r="K525" s="73" t="b">
        <v>0</v>
      </c>
      <c r="CY525" t="s">
        <v>538</v>
      </c>
      <c r="CZ525">
        <v>1</v>
      </c>
      <c r="DA525" s="76">
        <v>135</v>
      </c>
      <c r="DB525" s="76">
        <v>100</v>
      </c>
      <c r="DC525">
        <f ca="1">INDIRECT(ADDRESS(11+(MATCH(RIGHT(Table14[[#This Row],[spawner_sku]],LEN(Table14[[#This Row],[spawner_sku]])-FIND("/",Table14[[#This Row],[spawner_sku]])),Table1[Entity Prefab],0)),10,1,1,"Entities"))</f>
        <v>75</v>
      </c>
      <c r="DD525">
        <f ca="1">ROUND((Table14[[#This Row],[XP]]*Table14[[#This Row],[entity_spawned (AVG)]])*(Table14[[#This Row],[activating_chance]]/100),0)</f>
        <v>75</v>
      </c>
      <c r="DE525" s="73" t="s">
        <v>343</v>
      </c>
    </row>
    <row r="526" spans="2:109" x14ac:dyDescent="0.25">
      <c r="B526" s="74" t="s">
        <v>253</v>
      </c>
      <c r="C526">
        <v>1</v>
      </c>
      <c r="D526">
        <v>160</v>
      </c>
      <c r="E526">
        <v>60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6">
        <v>1</v>
      </c>
      <c r="J526" s="76">
        <v>1</v>
      </c>
      <c r="K526" s="73" t="b">
        <v>0</v>
      </c>
      <c r="CY526" t="s">
        <v>538</v>
      </c>
      <c r="CZ526">
        <v>1</v>
      </c>
      <c r="DA526" s="76">
        <v>135</v>
      </c>
      <c r="DB526" s="76">
        <v>100</v>
      </c>
      <c r="DC526">
        <f ca="1">INDIRECT(ADDRESS(11+(MATCH(RIGHT(Table14[[#This Row],[spawner_sku]],LEN(Table14[[#This Row],[spawner_sku]])-FIND("/",Table14[[#This Row],[spawner_sku]])),Table1[Entity Prefab],0)),10,1,1,"Entities"))</f>
        <v>75</v>
      </c>
      <c r="DD526">
        <f ca="1">ROUND((Table14[[#This Row],[XP]]*Table14[[#This Row],[entity_spawned (AVG)]])*(Table14[[#This Row],[activating_chance]]/100),0)</f>
        <v>75</v>
      </c>
      <c r="DE526" s="73" t="s">
        <v>343</v>
      </c>
    </row>
    <row r="527" spans="2:109" x14ac:dyDescent="0.25">
      <c r="B527" s="74" t="s">
        <v>253</v>
      </c>
      <c r="C527">
        <v>1</v>
      </c>
      <c r="D527">
        <v>160</v>
      </c>
      <c r="E527">
        <v>30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6">
        <v>1</v>
      </c>
      <c r="J527" s="76">
        <v>1</v>
      </c>
      <c r="K527" s="73" t="b">
        <v>0</v>
      </c>
      <c r="CY527" t="s">
        <v>457</v>
      </c>
      <c r="CZ527">
        <v>1</v>
      </c>
      <c r="DA527" s="76">
        <v>135</v>
      </c>
      <c r="DB527" s="76">
        <v>100</v>
      </c>
      <c r="DC527">
        <f ca="1">INDIRECT(ADDRESS(11+(MATCH(RIGHT(Table14[[#This Row],[spawner_sku]],LEN(Table14[[#This Row],[spawner_sku]])-FIND("/",Table14[[#This Row],[spawner_sku]])),Table1[Entity Prefab],0)),10,1,1,"Entities"))</f>
        <v>75</v>
      </c>
      <c r="DD527">
        <f ca="1">ROUND((Table14[[#This Row],[XP]]*Table14[[#This Row],[entity_spawned (AVG)]])*(Table14[[#This Row],[activating_chance]]/100),0)</f>
        <v>75</v>
      </c>
      <c r="DE527" s="73" t="s">
        <v>343</v>
      </c>
    </row>
    <row r="528" spans="2:109" x14ac:dyDescent="0.25">
      <c r="B528" s="74" t="s">
        <v>253</v>
      </c>
      <c r="C528">
        <v>1</v>
      </c>
      <c r="D528">
        <v>170</v>
      </c>
      <c r="E528">
        <v>80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6">
        <v>1</v>
      </c>
      <c r="J528" s="76">
        <v>1</v>
      </c>
      <c r="K528" s="73" t="b">
        <v>0</v>
      </c>
      <c r="CY528" t="s">
        <v>228</v>
      </c>
      <c r="CZ528">
        <v>3</v>
      </c>
      <c r="DA528" s="76">
        <v>130</v>
      </c>
      <c r="DB528" s="76">
        <v>100</v>
      </c>
      <c r="DC528">
        <f ca="1">INDIRECT(ADDRESS(11+(MATCH(RIGHT(Table14[[#This Row],[spawner_sku]],LEN(Table14[[#This Row],[spawner_sku]])-FIND("/",Table14[[#This Row],[spawner_sku]])),Table1[Entity Prefab],0)),10,1,1,"Entities"))</f>
        <v>25</v>
      </c>
      <c r="DD528">
        <f ca="1">ROUND((Table14[[#This Row],[XP]]*Table14[[#This Row],[entity_spawned (AVG)]])*(Table14[[#This Row],[activating_chance]]/100),0)</f>
        <v>75</v>
      </c>
      <c r="DE528" s="73" t="s">
        <v>343</v>
      </c>
    </row>
    <row r="529" spans="2:109" x14ac:dyDescent="0.25">
      <c r="B529" s="74" t="s">
        <v>253</v>
      </c>
      <c r="C529">
        <v>1</v>
      </c>
      <c r="D529">
        <v>160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6">
        <v>1</v>
      </c>
      <c r="J529" s="76">
        <v>1</v>
      </c>
      <c r="K529" s="73" t="b">
        <v>0</v>
      </c>
      <c r="CY529" t="s">
        <v>228</v>
      </c>
      <c r="CZ529">
        <v>3</v>
      </c>
      <c r="DA529" s="76">
        <v>130</v>
      </c>
      <c r="DB529" s="76">
        <v>100</v>
      </c>
      <c r="DC529">
        <f ca="1">INDIRECT(ADDRESS(11+(MATCH(RIGHT(Table14[[#This Row],[spawner_sku]],LEN(Table14[[#This Row],[spawner_sku]])-FIND("/",Table14[[#This Row],[spawner_sku]])),Table1[Entity Prefab],0)),10,1,1,"Entities"))</f>
        <v>25</v>
      </c>
      <c r="DD529">
        <f ca="1">ROUND((Table14[[#This Row],[XP]]*Table14[[#This Row],[entity_spawned (AVG)]])*(Table14[[#This Row],[activating_chance]]/100),0)</f>
        <v>75</v>
      </c>
      <c r="DE529" s="73" t="s">
        <v>343</v>
      </c>
    </row>
    <row r="530" spans="2:109" x14ac:dyDescent="0.25">
      <c r="B530" s="74" t="s">
        <v>253</v>
      </c>
      <c r="C530">
        <v>1</v>
      </c>
      <c r="D530">
        <v>180</v>
      </c>
      <c r="E530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6">
        <v>1</v>
      </c>
      <c r="J530" s="76">
        <v>1</v>
      </c>
      <c r="K530" s="73" t="b">
        <v>0</v>
      </c>
      <c r="CY530" t="s">
        <v>237</v>
      </c>
      <c r="CZ530">
        <v>1</v>
      </c>
      <c r="DA530" s="76">
        <v>130</v>
      </c>
      <c r="DB530" s="76">
        <v>100</v>
      </c>
      <c r="DC530">
        <f ca="1">INDIRECT(ADDRESS(11+(MATCH(RIGHT(Table14[[#This Row],[spawner_sku]],LEN(Table14[[#This Row],[spawner_sku]])-FIND("/",Table14[[#This Row],[spawner_sku]])),Table1[Entity Prefab],0)),10,1,1,"Entities"))</f>
        <v>70</v>
      </c>
      <c r="DD530">
        <f ca="1">ROUND((Table14[[#This Row],[XP]]*Table14[[#This Row],[entity_spawned (AVG)]])*(Table14[[#This Row],[activating_chance]]/100),0)</f>
        <v>70</v>
      </c>
      <c r="DE530" s="73" t="s">
        <v>343</v>
      </c>
    </row>
    <row r="531" spans="2:109" x14ac:dyDescent="0.25">
      <c r="B531" s="74" t="s">
        <v>253</v>
      </c>
      <c r="C531">
        <v>1</v>
      </c>
      <c r="D531">
        <v>180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6">
        <v>1</v>
      </c>
      <c r="J531" s="76">
        <v>1</v>
      </c>
      <c r="K531" s="73" t="b">
        <v>0</v>
      </c>
      <c r="CY531" t="s">
        <v>237</v>
      </c>
      <c r="CZ531">
        <v>1</v>
      </c>
      <c r="DA531" s="76">
        <v>130</v>
      </c>
      <c r="DB531" s="76">
        <v>100</v>
      </c>
      <c r="DC531">
        <f ca="1">INDIRECT(ADDRESS(11+(MATCH(RIGHT(Table14[[#This Row],[spawner_sku]],LEN(Table14[[#This Row],[spawner_sku]])-FIND("/",Table14[[#This Row],[spawner_sku]])),Table1[Entity Prefab],0)),10,1,1,"Entities"))</f>
        <v>70</v>
      </c>
      <c r="DD531">
        <f ca="1">ROUND((Table14[[#This Row],[XP]]*Table14[[#This Row],[entity_spawned (AVG)]])*(Table14[[#This Row],[activating_chance]]/100),0)</f>
        <v>70</v>
      </c>
      <c r="DE531" s="73" t="s">
        <v>343</v>
      </c>
    </row>
    <row r="532" spans="2:109" x14ac:dyDescent="0.25">
      <c r="B532" s="74" t="s">
        <v>253</v>
      </c>
      <c r="C532">
        <v>1</v>
      </c>
      <c r="D532">
        <v>160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6">
        <v>1</v>
      </c>
      <c r="J532" s="76">
        <v>1</v>
      </c>
      <c r="K532" s="73" t="b">
        <v>0</v>
      </c>
      <c r="CY532" t="s">
        <v>237</v>
      </c>
      <c r="CZ532">
        <v>1</v>
      </c>
      <c r="DA532" s="76">
        <v>130</v>
      </c>
      <c r="DB532" s="76">
        <v>100</v>
      </c>
      <c r="DC532">
        <f ca="1">INDIRECT(ADDRESS(11+(MATCH(RIGHT(Table14[[#This Row],[spawner_sku]],LEN(Table14[[#This Row],[spawner_sku]])-FIND("/",Table14[[#This Row],[spawner_sku]])),Table1[Entity Prefab],0)),10,1,1,"Entities"))</f>
        <v>70</v>
      </c>
      <c r="DD532">
        <f ca="1">ROUND((Table14[[#This Row],[XP]]*Table14[[#This Row],[entity_spawned (AVG)]])*(Table14[[#This Row],[activating_chance]]/100),0)</f>
        <v>70</v>
      </c>
      <c r="DE532" s="73" t="s">
        <v>343</v>
      </c>
    </row>
    <row r="533" spans="2:109" x14ac:dyDescent="0.25">
      <c r="B533" s="74" t="s">
        <v>253</v>
      </c>
      <c r="C533">
        <v>1</v>
      </c>
      <c r="D533">
        <v>190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6">
        <v>1</v>
      </c>
      <c r="J533" s="76">
        <v>1</v>
      </c>
      <c r="K533" s="73" t="b">
        <v>0</v>
      </c>
      <c r="CY533" t="s">
        <v>237</v>
      </c>
      <c r="CZ533">
        <v>1</v>
      </c>
      <c r="DA533" s="76">
        <v>130</v>
      </c>
      <c r="DB533" s="76">
        <v>100</v>
      </c>
      <c r="DC533">
        <f ca="1">INDIRECT(ADDRESS(11+(MATCH(RIGHT(Table14[[#This Row],[spawner_sku]],LEN(Table14[[#This Row],[spawner_sku]])-FIND("/",Table14[[#This Row],[spawner_sku]])),Table1[Entity Prefab],0)),10,1,1,"Entities"))</f>
        <v>70</v>
      </c>
      <c r="DD533">
        <f ca="1">ROUND((Table14[[#This Row],[XP]]*Table14[[#This Row],[entity_spawned (AVG)]])*(Table14[[#This Row],[activating_chance]]/100),0)</f>
        <v>70</v>
      </c>
      <c r="DE533" s="73" t="s">
        <v>343</v>
      </c>
    </row>
    <row r="534" spans="2:109" x14ac:dyDescent="0.25">
      <c r="B534" s="74" t="s">
        <v>253</v>
      </c>
      <c r="C534">
        <v>1</v>
      </c>
      <c r="D534">
        <v>160</v>
      </c>
      <c r="E534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6">
        <v>1</v>
      </c>
      <c r="J534" s="76">
        <v>1</v>
      </c>
      <c r="K534" s="73" t="b">
        <v>0</v>
      </c>
      <c r="CY534" t="s">
        <v>237</v>
      </c>
      <c r="CZ534">
        <v>1</v>
      </c>
      <c r="DA534" s="76">
        <v>130</v>
      </c>
      <c r="DB534" s="76">
        <v>100</v>
      </c>
      <c r="DC534">
        <f ca="1">INDIRECT(ADDRESS(11+(MATCH(RIGHT(Table14[[#This Row],[spawner_sku]],LEN(Table14[[#This Row],[spawner_sku]])-FIND("/",Table14[[#This Row],[spawner_sku]])),Table1[Entity Prefab],0)),10,1,1,"Entities"))</f>
        <v>70</v>
      </c>
      <c r="DD534">
        <f ca="1">ROUND((Table14[[#This Row],[XP]]*Table14[[#This Row],[entity_spawned (AVG)]])*(Table14[[#This Row],[activating_chance]]/100),0)</f>
        <v>70</v>
      </c>
      <c r="DE534" s="73" t="s">
        <v>343</v>
      </c>
    </row>
    <row r="535" spans="2:109" x14ac:dyDescent="0.25">
      <c r="B535" s="74" t="s">
        <v>253</v>
      </c>
      <c r="C535">
        <v>1</v>
      </c>
      <c r="D535">
        <v>230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6">
        <v>1</v>
      </c>
      <c r="J535" s="76">
        <v>1</v>
      </c>
      <c r="K535" s="73" t="b">
        <v>0</v>
      </c>
      <c r="CY535" t="s">
        <v>237</v>
      </c>
      <c r="CZ535">
        <v>1</v>
      </c>
      <c r="DA535" s="76">
        <v>130</v>
      </c>
      <c r="DB535" s="76">
        <v>100</v>
      </c>
      <c r="DC535">
        <f ca="1">INDIRECT(ADDRESS(11+(MATCH(RIGHT(Table14[[#This Row],[spawner_sku]],LEN(Table14[[#This Row],[spawner_sku]])-FIND("/",Table14[[#This Row],[spawner_sku]])),Table1[Entity Prefab],0)),10,1,1,"Entities"))</f>
        <v>70</v>
      </c>
      <c r="DD535">
        <f ca="1">ROUND((Table14[[#This Row],[XP]]*Table14[[#This Row],[entity_spawned (AVG)]])*(Table14[[#This Row],[activating_chance]]/100),0)</f>
        <v>70</v>
      </c>
      <c r="DE535" s="73" t="s">
        <v>343</v>
      </c>
    </row>
    <row r="536" spans="2:109" x14ac:dyDescent="0.25">
      <c r="B536" s="74" t="s">
        <v>335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6">
        <v>1</v>
      </c>
      <c r="J536" s="76">
        <v>1</v>
      </c>
      <c r="K536" s="73" t="b">
        <v>0</v>
      </c>
      <c r="CY536" t="s">
        <v>237</v>
      </c>
      <c r="CZ536">
        <v>1</v>
      </c>
      <c r="DA536" s="76">
        <v>130</v>
      </c>
      <c r="DB536" s="76">
        <v>100</v>
      </c>
      <c r="DC536">
        <f ca="1">INDIRECT(ADDRESS(11+(MATCH(RIGHT(Table14[[#This Row],[spawner_sku]],LEN(Table14[[#This Row],[spawner_sku]])-FIND("/",Table14[[#This Row],[spawner_sku]])),Table1[Entity Prefab],0)),10,1,1,"Entities"))</f>
        <v>70</v>
      </c>
      <c r="DD536">
        <f ca="1">ROUND((Table14[[#This Row],[XP]]*Table14[[#This Row],[entity_spawned (AVG)]])*(Table14[[#This Row],[activating_chance]]/100),0)</f>
        <v>70</v>
      </c>
      <c r="DE536" s="73" t="s">
        <v>343</v>
      </c>
    </row>
    <row r="537" spans="2:109" x14ac:dyDescent="0.25">
      <c r="B537" s="74" t="s">
        <v>335</v>
      </c>
      <c r="C537">
        <v>1</v>
      </c>
      <c r="D537">
        <v>190</v>
      </c>
      <c r="E537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6">
        <v>1</v>
      </c>
      <c r="J537" s="76">
        <v>1</v>
      </c>
      <c r="K537" s="73" t="b">
        <v>0</v>
      </c>
      <c r="CY537" t="s">
        <v>237</v>
      </c>
      <c r="CZ537">
        <v>1</v>
      </c>
      <c r="DA537" s="76">
        <v>130</v>
      </c>
      <c r="DB537" s="76">
        <v>100</v>
      </c>
      <c r="DC537">
        <f ca="1">INDIRECT(ADDRESS(11+(MATCH(RIGHT(Table14[[#This Row],[spawner_sku]],LEN(Table14[[#This Row],[spawner_sku]])-FIND("/",Table14[[#This Row],[spawner_sku]])),Table1[Entity Prefab],0)),10,1,1,"Entities"))</f>
        <v>70</v>
      </c>
      <c r="DD537">
        <f ca="1">ROUND((Table14[[#This Row],[XP]]*Table14[[#This Row],[entity_spawned (AVG)]])*(Table14[[#This Row],[activating_chance]]/100),0)</f>
        <v>70</v>
      </c>
      <c r="DE537" s="73" t="s">
        <v>343</v>
      </c>
    </row>
    <row r="538" spans="2:109" x14ac:dyDescent="0.25">
      <c r="B538" s="74" t="s">
        <v>335</v>
      </c>
      <c r="C538">
        <v>1</v>
      </c>
      <c r="D538">
        <v>200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6">
        <v>1</v>
      </c>
      <c r="J538" s="76">
        <v>1</v>
      </c>
      <c r="K538" s="73" t="b">
        <v>0</v>
      </c>
      <c r="CY538" t="s">
        <v>237</v>
      </c>
      <c r="CZ538">
        <v>1</v>
      </c>
      <c r="DA538" s="76">
        <v>130</v>
      </c>
      <c r="DB538" s="76">
        <v>100</v>
      </c>
      <c r="DC538">
        <f ca="1">INDIRECT(ADDRESS(11+(MATCH(RIGHT(Table14[[#This Row],[spawner_sku]],LEN(Table14[[#This Row],[spawner_sku]])-FIND("/",Table14[[#This Row],[spawner_sku]])),Table1[Entity Prefab],0)),10,1,1,"Entities"))</f>
        <v>70</v>
      </c>
      <c r="DD538">
        <f ca="1">ROUND((Table14[[#This Row],[XP]]*Table14[[#This Row],[entity_spawned (AVG)]])*(Table14[[#This Row],[activating_chance]]/100),0)</f>
        <v>70</v>
      </c>
      <c r="DE538" s="73" t="s">
        <v>343</v>
      </c>
    </row>
    <row r="539" spans="2:109" x14ac:dyDescent="0.25">
      <c r="B539" s="74" t="s">
        <v>335</v>
      </c>
      <c r="C539">
        <v>1</v>
      </c>
      <c r="D539">
        <v>220</v>
      </c>
      <c r="E539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6">
        <v>1</v>
      </c>
      <c r="J539" s="76">
        <v>1</v>
      </c>
      <c r="K539" s="73" t="b">
        <v>0</v>
      </c>
      <c r="CY539" t="s">
        <v>237</v>
      </c>
      <c r="CZ539">
        <v>1</v>
      </c>
      <c r="DA539" s="76">
        <v>130</v>
      </c>
      <c r="DB539" s="76">
        <v>100</v>
      </c>
      <c r="DC539">
        <f ca="1">INDIRECT(ADDRESS(11+(MATCH(RIGHT(Table14[[#This Row],[spawner_sku]],LEN(Table14[[#This Row],[spawner_sku]])-FIND("/",Table14[[#This Row],[spawner_sku]])),Table1[Entity Prefab],0)),10,1,1,"Entities"))</f>
        <v>70</v>
      </c>
      <c r="DD539">
        <f ca="1">ROUND((Table14[[#This Row],[XP]]*Table14[[#This Row],[entity_spawned (AVG)]])*(Table14[[#This Row],[activating_chance]]/100),0)</f>
        <v>70</v>
      </c>
      <c r="DE539" s="73" t="s">
        <v>343</v>
      </c>
    </row>
    <row r="540" spans="2:109" x14ac:dyDescent="0.25">
      <c r="B540" s="74" t="s">
        <v>335</v>
      </c>
      <c r="C540">
        <v>1</v>
      </c>
      <c r="D540">
        <v>210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6">
        <v>1</v>
      </c>
      <c r="J540" s="76">
        <v>1</v>
      </c>
      <c r="K540" s="73" t="b">
        <v>0</v>
      </c>
      <c r="CY540" t="s">
        <v>386</v>
      </c>
      <c r="CZ540">
        <v>1</v>
      </c>
      <c r="DA540" s="76">
        <v>130</v>
      </c>
      <c r="DB540" s="76">
        <v>100</v>
      </c>
      <c r="DC540">
        <f ca="1">INDIRECT(ADDRESS(11+(MATCH(RIGHT(Table14[[#This Row],[spawner_sku]],LEN(Table14[[#This Row],[spawner_sku]])-FIND("/",Table14[[#This Row],[spawner_sku]])),Table1[Entity Prefab],0)),10,1,1,"Entities"))</f>
        <v>75</v>
      </c>
      <c r="DD540">
        <f ca="1">ROUND((Table14[[#This Row],[XP]]*Table14[[#This Row],[entity_spawned (AVG)]])*(Table14[[#This Row],[activating_chance]]/100),0)</f>
        <v>75</v>
      </c>
      <c r="DE540" s="73" t="s">
        <v>343</v>
      </c>
    </row>
    <row r="541" spans="2:109" x14ac:dyDescent="0.25">
      <c r="B541" s="74" t="s">
        <v>254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6">
        <v>1</v>
      </c>
      <c r="J541" s="76">
        <v>1</v>
      </c>
      <c r="K541" s="73" t="b">
        <v>0</v>
      </c>
      <c r="CY541" t="s">
        <v>386</v>
      </c>
      <c r="CZ541">
        <v>1</v>
      </c>
      <c r="DA541" s="76">
        <v>130</v>
      </c>
      <c r="DB541" s="76">
        <v>100</v>
      </c>
      <c r="DC541">
        <f ca="1">INDIRECT(ADDRESS(11+(MATCH(RIGHT(Table14[[#This Row],[spawner_sku]],LEN(Table14[[#This Row],[spawner_sku]])-FIND("/",Table14[[#This Row],[spawner_sku]])),Table1[Entity Prefab],0)),10,1,1,"Entities"))</f>
        <v>75</v>
      </c>
      <c r="DD541">
        <f ca="1">ROUND((Table14[[#This Row],[XP]]*Table14[[#This Row],[entity_spawned (AVG)]])*(Table14[[#This Row],[activating_chance]]/100),0)</f>
        <v>75</v>
      </c>
      <c r="DE541" s="73" t="s">
        <v>343</v>
      </c>
    </row>
    <row r="542" spans="2:109" x14ac:dyDescent="0.25">
      <c r="B542" s="74" t="s">
        <v>255</v>
      </c>
      <c r="C542">
        <v>1</v>
      </c>
      <c r="D542">
        <v>175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6">
        <v>1</v>
      </c>
      <c r="J542" s="76">
        <v>1</v>
      </c>
      <c r="K542" s="73" t="b">
        <v>0</v>
      </c>
      <c r="CY542" t="s">
        <v>386</v>
      </c>
      <c r="CZ542">
        <v>1</v>
      </c>
      <c r="DA542" s="76">
        <v>130</v>
      </c>
      <c r="DB542" s="76">
        <v>100</v>
      </c>
      <c r="DC542">
        <f ca="1">INDIRECT(ADDRESS(11+(MATCH(RIGHT(Table14[[#This Row],[spawner_sku]],LEN(Table14[[#This Row],[spawner_sku]])-FIND("/",Table14[[#This Row],[spawner_sku]])),Table1[Entity Prefab],0)),10,1,1,"Entities"))</f>
        <v>75</v>
      </c>
      <c r="DD542">
        <f ca="1">ROUND((Table14[[#This Row],[XP]]*Table14[[#This Row],[entity_spawned (AVG)]])*(Table14[[#This Row],[activating_chance]]/100),0)</f>
        <v>75</v>
      </c>
      <c r="DE542" s="73" t="s">
        <v>343</v>
      </c>
    </row>
    <row r="543" spans="2:109" x14ac:dyDescent="0.25">
      <c r="B543" s="74" t="s">
        <v>255</v>
      </c>
      <c r="C543">
        <v>1</v>
      </c>
      <c r="D543">
        <v>220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6">
        <v>1</v>
      </c>
      <c r="J543" s="76">
        <v>1</v>
      </c>
      <c r="K543" s="73" t="b">
        <v>0</v>
      </c>
      <c r="CY543" t="s">
        <v>539</v>
      </c>
      <c r="CZ543">
        <v>1</v>
      </c>
      <c r="DA543" s="76">
        <v>130</v>
      </c>
      <c r="DB543" s="76">
        <v>100</v>
      </c>
      <c r="DC543">
        <f ca="1">INDIRECT(ADDRESS(11+(MATCH(RIGHT(Table14[[#This Row],[spawner_sku]],LEN(Table14[[#This Row],[spawner_sku]])-FIND("/",Table14[[#This Row],[spawner_sku]])),Table1[Entity Prefab],0)),10,1,1,"Entities"))</f>
        <v>75</v>
      </c>
      <c r="DD543">
        <f ca="1">ROUND((Table14[[#This Row],[XP]]*Table14[[#This Row],[entity_spawned (AVG)]])*(Table14[[#This Row],[activating_chance]]/100),0)</f>
        <v>75</v>
      </c>
      <c r="DE543" s="73" t="s">
        <v>343</v>
      </c>
    </row>
    <row r="544" spans="2:109" x14ac:dyDescent="0.25">
      <c r="B544" s="74" t="s">
        <v>255</v>
      </c>
      <c r="C544">
        <v>1</v>
      </c>
      <c r="D544">
        <v>175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6">
        <v>1</v>
      </c>
      <c r="J544" s="76">
        <v>1</v>
      </c>
      <c r="K544" s="73" t="b">
        <v>0</v>
      </c>
      <c r="CY544" t="s">
        <v>539</v>
      </c>
      <c r="CZ544">
        <v>1</v>
      </c>
      <c r="DA544" s="76">
        <v>130</v>
      </c>
      <c r="DB544" s="76">
        <v>100</v>
      </c>
      <c r="DC544">
        <f ca="1">INDIRECT(ADDRESS(11+(MATCH(RIGHT(Table14[[#This Row],[spawner_sku]],LEN(Table14[[#This Row],[spawner_sku]])-FIND("/",Table14[[#This Row],[spawner_sku]])),Table1[Entity Prefab],0)),10,1,1,"Entities"))</f>
        <v>75</v>
      </c>
      <c r="DD544">
        <f ca="1">ROUND((Table14[[#This Row],[XP]]*Table14[[#This Row],[entity_spawned (AVG)]])*(Table14[[#This Row],[activating_chance]]/100),0)</f>
        <v>75</v>
      </c>
      <c r="DE544" s="73" t="s">
        <v>343</v>
      </c>
    </row>
    <row r="545" spans="2:109" x14ac:dyDescent="0.25">
      <c r="B545" s="74" t="s">
        <v>255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6">
        <v>1</v>
      </c>
      <c r="J545" s="76">
        <v>1</v>
      </c>
      <c r="K545" s="73" t="b">
        <v>0</v>
      </c>
      <c r="CY545" t="s">
        <v>538</v>
      </c>
      <c r="CZ545">
        <v>1</v>
      </c>
      <c r="DA545" s="76">
        <v>130</v>
      </c>
      <c r="DB545" s="76">
        <v>100</v>
      </c>
      <c r="DC545">
        <f ca="1">INDIRECT(ADDRESS(11+(MATCH(RIGHT(Table14[[#This Row],[spawner_sku]],LEN(Table14[[#This Row],[spawner_sku]])-FIND("/",Table14[[#This Row],[spawner_sku]])),Table1[Entity Prefab],0)),10,1,1,"Entities"))</f>
        <v>75</v>
      </c>
      <c r="DD545">
        <f ca="1">ROUND((Table14[[#This Row],[XP]]*Table14[[#This Row],[entity_spawned (AVG)]])*(Table14[[#This Row],[activating_chance]]/100),0)</f>
        <v>75</v>
      </c>
      <c r="DE545" s="73" t="s">
        <v>343</v>
      </c>
    </row>
    <row r="546" spans="2:109" x14ac:dyDescent="0.25">
      <c r="B546" s="74" t="s">
        <v>255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6">
        <v>1</v>
      </c>
      <c r="J546" s="76">
        <v>1</v>
      </c>
      <c r="K546" s="73" t="b">
        <v>0</v>
      </c>
      <c r="CY546" t="s">
        <v>538</v>
      </c>
      <c r="CZ546">
        <v>1</v>
      </c>
      <c r="DA546" s="76">
        <v>130</v>
      </c>
      <c r="DB546" s="76">
        <v>100</v>
      </c>
      <c r="DC546">
        <f ca="1">INDIRECT(ADDRESS(11+(MATCH(RIGHT(Table14[[#This Row],[spawner_sku]],LEN(Table14[[#This Row],[spawner_sku]])-FIND("/",Table14[[#This Row],[spawner_sku]])),Table1[Entity Prefab],0)),10,1,1,"Entities"))</f>
        <v>75</v>
      </c>
      <c r="DD546">
        <f ca="1">ROUND((Table14[[#This Row],[XP]]*Table14[[#This Row],[entity_spawned (AVG)]])*(Table14[[#This Row],[activating_chance]]/100),0)</f>
        <v>75</v>
      </c>
      <c r="DE546" s="73" t="s">
        <v>343</v>
      </c>
    </row>
    <row r="547" spans="2:109" x14ac:dyDescent="0.25">
      <c r="B547" s="74" t="s">
        <v>255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6">
        <v>1</v>
      </c>
      <c r="J547" s="76">
        <v>1</v>
      </c>
      <c r="K547" s="73" t="b">
        <v>0</v>
      </c>
      <c r="CY547" t="s">
        <v>538</v>
      </c>
      <c r="CZ547">
        <v>1</v>
      </c>
      <c r="DA547" s="76">
        <v>130</v>
      </c>
      <c r="DB547" s="76">
        <v>100</v>
      </c>
      <c r="DC547">
        <f ca="1">INDIRECT(ADDRESS(11+(MATCH(RIGHT(Table14[[#This Row],[spawner_sku]],LEN(Table14[[#This Row],[spawner_sku]])-FIND("/",Table14[[#This Row],[spawner_sku]])),Table1[Entity Prefab],0)),10,1,1,"Entities"))</f>
        <v>75</v>
      </c>
      <c r="DD547">
        <f ca="1">ROUND((Table14[[#This Row],[XP]]*Table14[[#This Row],[entity_spawned (AVG)]])*(Table14[[#This Row],[activating_chance]]/100),0)</f>
        <v>75</v>
      </c>
      <c r="DE547" s="73" t="s">
        <v>343</v>
      </c>
    </row>
    <row r="548" spans="2:109" x14ac:dyDescent="0.25">
      <c r="B548" s="74" t="s">
        <v>255</v>
      </c>
      <c r="C548">
        <v>1</v>
      </c>
      <c r="D548">
        <v>220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6">
        <v>1</v>
      </c>
      <c r="J548" s="76">
        <v>1</v>
      </c>
      <c r="K548" s="73" t="b">
        <v>0</v>
      </c>
      <c r="CY548" t="s">
        <v>538</v>
      </c>
      <c r="CZ548">
        <v>1</v>
      </c>
      <c r="DA548" s="76">
        <v>130</v>
      </c>
      <c r="DB548" s="76">
        <v>10</v>
      </c>
      <c r="DC548">
        <f ca="1">INDIRECT(ADDRESS(11+(MATCH(RIGHT(Table14[[#This Row],[spawner_sku]],LEN(Table14[[#This Row],[spawner_sku]])-FIND("/",Table14[[#This Row],[spawner_sku]])),Table1[Entity Prefab],0)),10,1,1,"Entities"))</f>
        <v>75</v>
      </c>
      <c r="DD548">
        <f ca="1">ROUND((Table14[[#This Row],[XP]]*Table14[[#This Row],[entity_spawned (AVG)]])*(Table14[[#This Row],[activating_chance]]/100),0)</f>
        <v>8</v>
      </c>
      <c r="DE548" s="73" t="s">
        <v>343</v>
      </c>
    </row>
    <row r="549" spans="2:109" x14ac:dyDescent="0.25">
      <c r="B549" s="74" t="s">
        <v>255</v>
      </c>
      <c r="C549">
        <v>1</v>
      </c>
      <c r="D549">
        <v>170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6">
        <v>1</v>
      </c>
      <c r="J549" s="76">
        <v>1</v>
      </c>
      <c r="K549" s="73" t="b">
        <v>0</v>
      </c>
      <c r="CY549" t="s">
        <v>538</v>
      </c>
      <c r="CZ549">
        <v>1</v>
      </c>
      <c r="DA549" s="76">
        <v>130</v>
      </c>
      <c r="DB549" s="76">
        <v>30</v>
      </c>
      <c r="DC549">
        <f ca="1">INDIRECT(ADDRESS(11+(MATCH(RIGHT(Table14[[#This Row],[spawner_sku]],LEN(Table14[[#This Row],[spawner_sku]])-FIND("/",Table14[[#This Row],[spawner_sku]])),Table1[Entity Prefab],0)),10,1,1,"Entities"))</f>
        <v>75</v>
      </c>
      <c r="DD549">
        <f ca="1">ROUND((Table14[[#This Row],[XP]]*Table14[[#This Row],[entity_spawned (AVG)]])*(Table14[[#This Row],[activating_chance]]/100),0)</f>
        <v>23</v>
      </c>
      <c r="DE549" s="73" t="s">
        <v>343</v>
      </c>
    </row>
    <row r="550" spans="2:109" x14ac:dyDescent="0.25">
      <c r="B550" s="74" t="s">
        <v>255</v>
      </c>
      <c r="C550">
        <v>1</v>
      </c>
      <c r="D550">
        <v>190</v>
      </c>
      <c r="E550">
        <v>80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6">
        <v>1</v>
      </c>
      <c r="J550" s="76">
        <v>1</v>
      </c>
      <c r="K550" s="73" t="b">
        <v>0</v>
      </c>
      <c r="CY550" t="s">
        <v>538</v>
      </c>
      <c r="CZ550">
        <v>1</v>
      </c>
      <c r="DA550" s="76">
        <v>130</v>
      </c>
      <c r="DB550" s="76">
        <v>70</v>
      </c>
      <c r="DC550">
        <f ca="1">INDIRECT(ADDRESS(11+(MATCH(RIGHT(Table14[[#This Row],[spawner_sku]],LEN(Table14[[#This Row],[spawner_sku]])-FIND("/",Table14[[#This Row],[spawner_sku]])),Table1[Entity Prefab],0)),10,1,1,"Entities"))</f>
        <v>75</v>
      </c>
      <c r="DD550">
        <f ca="1">ROUND((Table14[[#This Row],[XP]]*Table14[[#This Row],[entity_spawned (AVG)]])*(Table14[[#This Row],[activating_chance]]/100),0)</f>
        <v>53</v>
      </c>
      <c r="DE550" s="73" t="s">
        <v>343</v>
      </c>
    </row>
    <row r="551" spans="2:109" x14ac:dyDescent="0.25">
      <c r="B551" s="74" t="s">
        <v>255</v>
      </c>
      <c r="C551">
        <v>1</v>
      </c>
      <c r="D551">
        <v>220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6">
        <v>1</v>
      </c>
      <c r="J551" s="76">
        <v>1</v>
      </c>
      <c r="K551" s="73" t="b">
        <v>0</v>
      </c>
      <c r="CY551" t="s">
        <v>538</v>
      </c>
      <c r="CZ551">
        <v>1</v>
      </c>
      <c r="DA551" s="76">
        <v>130</v>
      </c>
      <c r="DB551" s="76">
        <v>100</v>
      </c>
      <c r="DC551">
        <f ca="1">INDIRECT(ADDRESS(11+(MATCH(RIGHT(Table14[[#This Row],[spawner_sku]],LEN(Table14[[#This Row],[spawner_sku]])-FIND("/",Table14[[#This Row],[spawner_sku]])),Table1[Entity Prefab],0)),10,1,1,"Entities"))</f>
        <v>75</v>
      </c>
      <c r="DD551">
        <f ca="1">ROUND((Table14[[#This Row],[XP]]*Table14[[#This Row],[entity_spawned (AVG)]])*(Table14[[#This Row],[activating_chance]]/100),0)</f>
        <v>75</v>
      </c>
      <c r="DE551" s="73" t="s">
        <v>343</v>
      </c>
    </row>
    <row r="552" spans="2:109" x14ac:dyDescent="0.25">
      <c r="B552" s="74" t="s">
        <v>255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6">
        <v>1</v>
      </c>
      <c r="J552" s="76">
        <v>1</v>
      </c>
      <c r="K552" s="73" t="b">
        <v>0</v>
      </c>
      <c r="CY552" t="s">
        <v>538</v>
      </c>
      <c r="CZ552">
        <v>1</v>
      </c>
      <c r="DA552" s="76">
        <v>130</v>
      </c>
      <c r="DB552" s="76">
        <v>70</v>
      </c>
      <c r="DC552">
        <f ca="1">INDIRECT(ADDRESS(11+(MATCH(RIGHT(Table14[[#This Row],[spawner_sku]],LEN(Table14[[#This Row],[spawner_sku]])-FIND("/",Table14[[#This Row],[spawner_sku]])),Table1[Entity Prefab],0)),10,1,1,"Entities"))</f>
        <v>75</v>
      </c>
      <c r="DD552">
        <f ca="1">ROUND((Table14[[#This Row],[XP]]*Table14[[#This Row],[entity_spawned (AVG)]])*(Table14[[#This Row],[activating_chance]]/100),0)</f>
        <v>53</v>
      </c>
      <c r="DE552" s="73" t="s">
        <v>343</v>
      </c>
    </row>
    <row r="553" spans="2:109" x14ac:dyDescent="0.25">
      <c r="B553" s="74" t="s">
        <v>255</v>
      </c>
      <c r="C553">
        <v>1</v>
      </c>
      <c r="D553">
        <v>175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6">
        <v>1</v>
      </c>
      <c r="J553" s="76">
        <v>1</v>
      </c>
      <c r="K553" s="73" t="b">
        <v>0</v>
      </c>
      <c r="CY553" t="s">
        <v>538</v>
      </c>
      <c r="CZ553">
        <v>1</v>
      </c>
      <c r="DA553" s="76">
        <v>130</v>
      </c>
      <c r="DB553" s="76">
        <v>100</v>
      </c>
      <c r="DC553">
        <f ca="1">INDIRECT(ADDRESS(11+(MATCH(RIGHT(Table14[[#This Row],[spawner_sku]],LEN(Table14[[#This Row],[spawner_sku]])-FIND("/",Table14[[#This Row],[spawner_sku]])),Table1[Entity Prefab],0)),10,1,1,"Entities"))</f>
        <v>75</v>
      </c>
      <c r="DD553">
        <f ca="1">ROUND((Table14[[#This Row],[XP]]*Table14[[#This Row],[entity_spawned (AVG)]])*(Table14[[#This Row],[activating_chance]]/100),0)</f>
        <v>75</v>
      </c>
      <c r="DE553" s="73" t="s">
        <v>343</v>
      </c>
    </row>
    <row r="554" spans="2:109" x14ac:dyDescent="0.25">
      <c r="B554" s="74" t="s">
        <v>255</v>
      </c>
      <c r="C554">
        <v>1</v>
      </c>
      <c r="D554">
        <v>190</v>
      </c>
      <c r="E554">
        <v>90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6">
        <v>1</v>
      </c>
      <c r="J554" s="76">
        <v>1</v>
      </c>
      <c r="K554" s="73" t="b">
        <v>0</v>
      </c>
      <c r="CY554" t="s">
        <v>538</v>
      </c>
      <c r="CZ554">
        <v>1</v>
      </c>
      <c r="DA554" s="76">
        <v>130</v>
      </c>
      <c r="DB554" s="76">
        <v>100</v>
      </c>
      <c r="DC554">
        <f ca="1">INDIRECT(ADDRESS(11+(MATCH(RIGHT(Table14[[#This Row],[spawner_sku]],LEN(Table14[[#This Row],[spawner_sku]])-FIND("/",Table14[[#This Row],[spawner_sku]])),Table1[Entity Prefab],0)),10,1,1,"Entities"))</f>
        <v>75</v>
      </c>
      <c r="DD554">
        <f ca="1">ROUND((Table14[[#This Row],[XP]]*Table14[[#This Row],[entity_spawned (AVG)]])*(Table14[[#This Row],[activating_chance]]/100),0)</f>
        <v>75</v>
      </c>
      <c r="DE554" s="73" t="s">
        <v>343</v>
      </c>
    </row>
    <row r="555" spans="2:109" x14ac:dyDescent="0.25">
      <c r="B555" s="74" t="s">
        <v>255</v>
      </c>
      <c r="C555">
        <v>1</v>
      </c>
      <c r="D555">
        <v>190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6">
        <v>1</v>
      </c>
      <c r="J555" s="76">
        <v>1</v>
      </c>
      <c r="K555" s="73" t="b">
        <v>0</v>
      </c>
      <c r="CY555" t="s">
        <v>538</v>
      </c>
      <c r="CZ555">
        <v>1</v>
      </c>
      <c r="DA555" s="76">
        <v>130</v>
      </c>
      <c r="DB555" s="76">
        <v>100</v>
      </c>
      <c r="DC555">
        <f ca="1">INDIRECT(ADDRESS(11+(MATCH(RIGHT(Table14[[#This Row],[spawner_sku]],LEN(Table14[[#This Row],[spawner_sku]])-FIND("/",Table14[[#This Row],[spawner_sku]])),Table1[Entity Prefab],0)),10,1,1,"Entities"))</f>
        <v>75</v>
      </c>
      <c r="DD555">
        <f ca="1">ROUND((Table14[[#This Row],[XP]]*Table14[[#This Row],[entity_spawned (AVG)]])*(Table14[[#This Row],[activating_chance]]/100),0)</f>
        <v>75</v>
      </c>
      <c r="DE555" s="73" t="s">
        <v>343</v>
      </c>
    </row>
    <row r="556" spans="2:109" x14ac:dyDescent="0.25">
      <c r="B556" s="74" t="s">
        <v>255</v>
      </c>
      <c r="C556">
        <v>1</v>
      </c>
      <c r="D556">
        <v>175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6">
        <v>1</v>
      </c>
      <c r="J556" s="76">
        <v>1</v>
      </c>
      <c r="K556" s="73" t="b">
        <v>0</v>
      </c>
      <c r="CY556" t="s">
        <v>538</v>
      </c>
      <c r="CZ556">
        <v>1</v>
      </c>
      <c r="DA556" s="76">
        <v>130</v>
      </c>
      <c r="DB556" s="76">
        <v>100</v>
      </c>
      <c r="DC556">
        <f ca="1">INDIRECT(ADDRESS(11+(MATCH(RIGHT(Table14[[#This Row],[spawner_sku]],LEN(Table14[[#This Row],[spawner_sku]])-FIND("/",Table14[[#This Row],[spawner_sku]])),Table1[Entity Prefab],0)),10,1,1,"Entities"))</f>
        <v>75</v>
      </c>
      <c r="DD556">
        <f ca="1">ROUND((Table14[[#This Row],[XP]]*Table14[[#This Row],[entity_spawned (AVG)]])*(Table14[[#This Row],[activating_chance]]/100),0)</f>
        <v>75</v>
      </c>
      <c r="DE556" s="73" t="s">
        <v>343</v>
      </c>
    </row>
    <row r="557" spans="2:109" x14ac:dyDescent="0.25">
      <c r="B557" s="74" t="s">
        <v>255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6">
        <v>1</v>
      </c>
      <c r="J557" s="76">
        <v>1</v>
      </c>
      <c r="K557" s="73" t="b">
        <v>0</v>
      </c>
      <c r="CY557" t="s">
        <v>386</v>
      </c>
      <c r="CZ557">
        <v>1</v>
      </c>
      <c r="DA557" s="76">
        <v>125</v>
      </c>
      <c r="DB557" s="76">
        <v>100</v>
      </c>
      <c r="DC557">
        <f ca="1">INDIRECT(ADDRESS(11+(MATCH(RIGHT(Table14[[#This Row],[spawner_sku]],LEN(Table14[[#This Row],[spawner_sku]])-FIND("/",Table14[[#This Row],[spawner_sku]])),Table1[Entity Prefab],0)),10,1,1,"Entities"))</f>
        <v>75</v>
      </c>
      <c r="DD557">
        <f ca="1">ROUND((Table14[[#This Row],[XP]]*Table14[[#This Row],[entity_spawned (AVG)]])*(Table14[[#This Row],[activating_chance]]/100),0)</f>
        <v>75</v>
      </c>
      <c r="DE557" s="73" t="s">
        <v>343</v>
      </c>
    </row>
    <row r="558" spans="2:109" x14ac:dyDescent="0.25">
      <c r="B558" s="74" t="s">
        <v>255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6">
        <v>1</v>
      </c>
      <c r="J558" s="76">
        <v>1</v>
      </c>
      <c r="K558" s="73" t="b">
        <v>0</v>
      </c>
      <c r="CY558" t="s">
        <v>227</v>
      </c>
      <c r="CZ558">
        <v>3</v>
      </c>
      <c r="DA558" s="76">
        <v>120</v>
      </c>
      <c r="DB558" s="76">
        <v>100</v>
      </c>
      <c r="DC558">
        <f ca="1">INDIRECT(ADDRESS(11+(MATCH(RIGHT(Table14[[#This Row],[spawner_sku]],LEN(Table14[[#This Row],[spawner_sku]])-FIND("/",Table14[[#This Row],[spawner_sku]])),Table1[Entity Prefab],0)),10,1,1,"Entities"))</f>
        <v>55</v>
      </c>
      <c r="DD558">
        <f ca="1">ROUND((Table14[[#This Row],[XP]]*Table14[[#This Row],[entity_spawned (AVG)]])*(Table14[[#This Row],[activating_chance]]/100),0)</f>
        <v>165</v>
      </c>
      <c r="DE558" s="73" t="s">
        <v>344</v>
      </c>
    </row>
    <row r="559" spans="2:109" x14ac:dyDescent="0.25">
      <c r="B559" s="74" t="s">
        <v>255</v>
      </c>
      <c r="C559">
        <v>1</v>
      </c>
      <c r="D559">
        <v>220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6">
        <v>1</v>
      </c>
      <c r="J559" s="76">
        <v>1</v>
      </c>
      <c r="K559" s="73" t="b">
        <v>0</v>
      </c>
      <c r="CY559" t="s">
        <v>227</v>
      </c>
      <c r="CZ559">
        <v>1</v>
      </c>
      <c r="DA559" s="76">
        <v>120</v>
      </c>
      <c r="DB559" s="76">
        <v>100</v>
      </c>
      <c r="DC559">
        <f ca="1">INDIRECT(ADDRESS(11+(MATCH(RIGHT(Table14[[#This Row],[spawner_sku]],LEN(Table14[[#This Row],[spawner_sku]])-FIND("/",Table14[[#This Row],[spawner_sku]])),Table1[Entity Prefab],0)),10,1,1,"Entities"))</f>
        <v>55</v>
      </c>
      <c r="DD559">
        <f ca="1">ROUND((Table14[[#This Row],[XP]]*Table14[[#This Row],[entity_spawned (AVG)]])*(Table14[[#This Row],[activating_chance]]/100),0)</f>
        <v>55</v>
      </c>
      <c r="DE559" s="73" t="s">
        <v>344</v>
      </c>
    </row>
    <row r="560" spans="2:109" x14ac:dyDescent="0.25">
      <c r="B560" s="74" t="s">
        <v>255</v>
      </c>
      <c r="C560">
        <v>1</v>
      </c>
      <c r="D560">
        <v>190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6">
        <v>1</v>
      </c>
      <c r="J560" s="76">
        <v>1</v>
      </c>
      <c r="K560" s="73" t="b">
        <v>0</v>
      </c>
      <c r="CY560" t="s">
        <v>228</v>
      </c>
      <c r="CZ560">
        <v>3</v>
      </c>
      <c r="DA560" s="76">
        <v>120</v>
      </c>
      <c r="DB560" s="76">
        <v>100</v>
      </c>
      <c r="DC560">
        <f ca="1">INDIRECT(ADDRESS(11+(MATCH(RIGHT(Table14[[#This Row],[spawner_sku]],LEN(Table14[[#This Row],[spawner_sku]])-FIND("/",Table14[[#This Row],[spawner_sku]])),Table1[Entity Prefab],0)),10,1,1,"Entities"))</f>
        <v>25</v>
      </c>
      <c r="DD560">
        <f ca="1">ROUND((Table14[[#This Row],[XP]]*Table14[[#This Row],[entity_spawned (AVG)]])*(Table14[[#This Row],[activating_chance]]/100),0)</f>
        <v>75</v>
      </c>
      <c r="DE560" s="73" t="s">
        <v>343</v>
      </c>
    </row>
    <row r="561" spans="2:109" x14ac:dyDescent="0.25">
      <c r="B561" s="74" t="s">
        <v>255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6">
        <v>1</v>
      </c>
      <c r="J561" s="76">
        <v>1</v>
      </c>
      <c r="K561" s="73" t="b">
        <v>0</v>
      </c>
      <c r="CY561" t="s">
        <v>228</v>
      </c>
      <c r="CZ561">
        <v>3</v>
      </c>
      <c r="DA561" s="76">
        <v>120</v>
      </c>
      <c r="DB561" s="76">
        <v>100</v>
      </c>
      <c r="DC561">
        <f ca="1">INDIRECT(ADDRESS(11+(MATCH(RIGHT(Table14[[#This Row],[spawner_sku]],LEN(Table14[[#This Row],[spawner_sku]])-FIND("/",Table14[[#This Row],[spawner_sku]])),Table1[Entity Prefab],0)),10,1,1,"Entities"))</f>
        <v>25</v>
      </c>
      <c r="DD561">
        <f ca="1">ROUND((Table14[[#This Row],[XP]]*Table14[[#This Row],[entity_spawned (AVG)]])*(Table14[[#This Row],[activating_chance]]/100),0)</f>
        <v>75</v>
      </c>
      <c r="DE561" s="73" t="s">
        <v>343</v>
      </c>
    </row>
    <row r="562" spans="2:109" x14ac:dyDescent="0.25">
      <c r="B562" s="74" t="s">
        <v>255</v>
      </c>
      <c r="C562">
        <v>1</v>
      </c>
      <c r="D562">
        <v>190</v>
      </c>
      <c r="E562">
        <v>40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6">
        <v>1</v>
      </c>
      <c r="J562" s="76">
        <v>1</v>
      </c>
      <c r="K562" s="73" t="b">
        <v>0</v>
      </c>
      <c r="CY562" t="s">
        <v>228</v>
      </c>
      <c r="CZ562">
        <v>4</v>
      </c>
      <c r="DA562" s="76">
        <v>120</v>
      </c>
      <c r="DB562" s="76">
        <v>80</v>
      </c>
      <c r="DC562">
        <f ca="1">INDIRECT(ADDRESS(11+(MATCH(RIGHT(Table14[[#This Row],[spawner_sku]],LEN(Table14[[#This Row],[spawner_sku]])-FIND("/",Table14[[#This Row],[spawner_sku]])),Table1[Entity Prefab],0)),10,1,1,"Entities"))</f>
        <v>25</v>
      </c>
      <c r="DD562">
        <f ca="1">ROUND((Table14[[#This Row],[XP]]*Table14[[#This Row],[entity_spawned (AVG)]])*(Table14[[#This Row],[activating_chance]]/100),0)</f>
        <v>80</v>
      </c>
      <c r="DE562" s="73" t="s">
        <v>343</v>
      </c>
    </row>
    <row r="563" spans="2:109" x14ac:dyDescent="0.25">
      <c r="B563" s="74" t="s">
        <v>255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6">
        <v>1</v>
      </c>
      <c r="J563" s="76">
        <v>1</v>
      </c>
      <c r="K563" s="73" t="b">
        <v>0</v>
      </c>
      <c r="CY563" t="s">
        <v>228</v>
      </c>
      <c r="CZ563">
        <v>3</v>
      </c>
      <c r="DA563" s="76">
        <v>120</v>
      </c>
      <c r="DB563" s="76">
        <v>80</v>
      </c>
      <c r="DC563">
        <f ca="1">INDIRECT(ADDRESS(11+(MATCH(RIGHT(Table14[[#This Row],[spawner_sku]],LEN(Table14[[#This Row],[spawner_sku]])-FIND("/",Table14[[#This Row],[spawner_sku]])),Table1[Entity Prefab],0)),10,1,1,"Entities"))</f>
        <v>25</v>
      </c>
      <c r="DD563">
        <f ca="1">ROUND((Table14[[#This Row],[XP]]*Table14[[#This Row],[entity_spawned (AVG)]])*(Table14[[#This Row],[activating_chance]]/100),0)</f>
        <v>60</v>
      </c>
      <c r="DE563" s="73" t="s">
        <v>343</v>
      </c>
    </row>
    <row r="564" spans="2:109" x14ac:dyDescent="0.25">
      <c r="B564" s="74" t="s">
        <v>255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6">
        <v>1</v>
      </c>
      <c r="J564" s="76">
        <v>1</v>
      </c>
      <c r="K564" s="73" t="b">
        <v>0</v>
      </c>
      <c r="CY564" t="s">
        <v>228</v>
      </c>
      <c r="CZ564">
        <v>3</v>
      </c>
      <c r="DA564" s="76">
        <v>120</v>
      </c>
      <c r="DB564" s="76">
        <v>30</v>
      </c>
      <c r="DC564">
        <f ca="1">INDIRECT(ADDRESS(11+(MATCH(RIGHT(Table14[[#This Row],[spawner_sku]],LEN(Table14[[#This Row],[spawner_sku]])-FIND("/",Table14[[#This Row],[spawner_sku]])),Table1[Entity Prefab],0)),10,1,1,"Entities"))</f>
        <v>25</v>
      </c>
      <c r="DD564">
        <f ca="1">ROUND((Table14[[#This Row],[XP]]*Table14[[#This Row],[entity_spawned (AVG)]])*(Table14[[#This Row],[activating_chance]]/100),0)</f>
        <v>23</v>
      </c>
      <c r="DE564" s="73" t="s">
        <v>343</v>
      </c>
    </row>
    <row r="565" spans="2:109" x14ac:dyDescent="0.25">
      <c r="B565" s="74" t="s">
        <v>256</v>
      </c>
      <c r="C565">
        <v>1</v>
      </c>
      <c r="D565">
        <v>130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6">
        <v>1</v>
      </c>
      <c r="J565" s="76">
        <v>1</v>
      </c>
      <c r="K565" s="73" t="b">
        <v>0</v>
      </c>
      <c r="CY565" t="s">
        <v>228</v>
      </c>
      <c r="CZ565">
        <v>8</v>
      </c>
      <c r="DA565" s="76">
        <v>120</v>
      </c>
      <c r="DB565" s="76">
        <v>100</v>
      </c>
      <c r="DC565">
        <f ca="1">INDIRECT(ADDRESS(11+(MATCH(RIGHT(Table14[[#This Row],[spawner_sku]],LEN(Table14[[#This Row],[spawner_sku]])-FIND("/",Table14[[#This Row],[spawner_sku]])),Table1[Entity Prefab],0)),10,1,1,"Entities"))</f>
        <v>25</v>
      </c>
      <c r="DD565">
        <f ca="1">ROUND((Table14[[#This Row],[XP]]*Table14[[#This Row],[entity_spawned (AVG)]])*(Table14[[#This Row],[activating_chance]]/100),0)</f>
        <v>200</v>
      </c>
      <c r="DE565" s="73" t="s">
        <v>343</v>
      </c>
    </row>
    <row r="566" spans="2:109" x14ac:dyDescent="0.25">
      <c r="B566" s="74" t="s">
        <v>256</v>
      </c>
      <c r="C566">
        <v>1</v>
      </c>
      <c r="D566">
        <v>190</v>
      </c>
      <c r="E566">
        <v>80</v>
      </c>
      <c r="F56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6">
        <v>1</v>
      </c>
      <c r="J566" s="76">
        <v>1</v>
      </c>
      <c r="K566" s="73" t="b">
        <v>0</v>
      </c>
      <c r="CY566" t="s">
        <v>228</v>
      </c>
      <c r="CZ566">
        <v>3</v>
      </c>
      <c r="DA566" s="76">
        <v>120</v>
      </c>
      <c r="DB566" s="76">
        <v>80</v>
      </c>
      <c r="DC566">
        <f ca="1">INDIRECT(ADDRESS(11+(MATCH(RIGHT(Table14[[#This Row],[spawner_sku]],LEN(Table14[[#This Row],[spawner_sku]])-FIND("/",Table14[[#This Row],[spawner_sku]])),Table1[Entity Prefab],0)),10,1,1,"Entities"))</f>
        <v>25</v>
      </c>
      <c r="DD566">
        <f ca="1">ROUND((Table14[[#This Row],[XP]]*Table14[[#This Row],[entity_spawned (AVG)]])*(Table14[[#This Row],[activating_chance]]/100),0)</f>
        <v>60</v>
      </c>
      <c r="DE566" s="73" t="s">
        <v>343</v>
      </c>
    </row>
    <row r="567" spans="2:109" x14ac:dyDescent="0.25">
      <c r="B567" s="74" t="s">
        <v>256</v>
      </c>
      <c r="C567">
        <v>1</v>
      </c>
      <c r="D567">
        <v>170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6">
        <v>1</v>
      </c>
      <c r="J567" s="76">
        <v>1</v>
      </c>
      <c r="K567" s="73" t="b">
        <v>0</v>
      </c>
      <c r="CY567" t="s">
        <v>228</v>
      </c>
      <c r="CZ567">
        <v>3</v>
      </c>
      <c r="DA567" s="76">
        <v>120</v>
      </c>
      <c r="DB567" s="76">
        <v>80</v>
      </c>
      <c r="DC567">
        <f ca="1">INDIRECT(ADDRESS(11+(MATCH(RIGHT(Table14[[#This Row],[spawner_sku]],LEN(Table14[[#This Row],[spawner_sku]])-FIND("/",Table14[[#This Row],[spawner_sku]])),Table1[Entity Prefab],0)),10,1,1,"Entities"))</f>
        <v>25</v>
      </c>
      <c r="DD567">
        <f ca="1">ROUND((Table14[[#This Row],[XP]]*Table14[[#This Row],[entity_spawned (AVG)]])*(Table14[[#This Row],[activating_chance]]/100),0)</f>
        <v>60</v>
      </c>
      <c r="DE567" s="73" t="s">
        <v>343</v>
      </c>
    </row>
    <row r="568" spans="2:109" x14ac:dyDescent="0.25">
      <c r="B568" s="74" t="s">
        <v>256</v>
      </c>
      <c r="C568">
        <v>1</v>
      </c>
      <c r="D568">
        <v>200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6">
        <v>1</v>
      </c>
      <c r="J568" s="76">
        <v>1</v>
      </c>
      <c r="K568" s="73" t="b">
        <v>0</v>
      </c>
      <c r="CY568" t="s">
        <v>228</v>
      </c>
      <c r="CZ568">
        <v>3</v>
      </c>
      <c r="DA568" s="76">
        <v>120</v>
      </c>
      <c r="DB568" s="76">
        <v>100</v>
      </c>
      <c r="DC568">
        <f ca="1">INDIRECT(ADDRESS(11+(MATCH(RIGHT(Table14[[#This Row],[spawner_sku]],LEN(Table14[[#This Row],[spawner_sku]])-FIND("/",Table14[[#This Row],[spawner_sku]])),Table1[Entity Prefab],0)),10,1,1,"Entities"))</f>
        <v>25</v>
      </c>
      <c r="DD568">
        <f ca="1">ROUND((Table14[[#This Row],[XP]]*Table14[[#This Row],[entity_spawned (AVG)]])*(Table14[[#This Row],[activating_chance]]/100),0)</f>
        <v>75</v>
      </c>
      <c r="DE568" s="73" t="s">
        <v>343</v>
      </c>
    </row>
    <row r="569" spans="2:109" x14ac:dyDescent="0.25">
      <c r="B569" s="74" t="s">
        <v>256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6">
        <v>1</v>
      </c>
      <c r="J569" s="76">
        <v>1</v>
      </c>
      <c r="K569" s="73" t="b">
        <v>0</v>
      </c>
      <c r="CY569" t="s">
        <v>237</v>
      </c>
      <c r="CZ569">
        <v>1</v>
      </c>
      <c r="DA569" s="76">
        <v>120</v>
      </c>
      <c r="DB569" s="76">
        <v>100</v>
      </c>
      <c r="DC569">
        <f ca="1">INDIRECT(ADDRESS(11+(MATCH(RIGHT(Table14[[#This Row],[spawner_sku]],LEN(Table14[[#This Row],[spawner_sku]])-FIND("/",Table14[[#This Row],[spawner_sku]])),Table1[Entity Prefab],0)),10,1,1,"Entities"))</f>
        <v>70</v>
      </c>
      <c r="DD569">
        <f ca="1">ROUND((Table14[[#This Row],[XP]]*Table14[[#This Row],[entity_spawned (AVG)]])*(Table14[[#This Row],[activating_chance]]/100),0)</f>
        <v>70</v>
      </c>
      <c r="DE569" s="73" t="s">
        <v>343</v>
      </c>
    </row>
    <row r="570" spans="2:109" x14ac:dyDescent="0.25">
      <c r="B570" s="74" t="s">
        <v>256</v>
      </c>
      <c r="C570">
        <v>1</v>
      </c>
      <c r="D570">
        <v>170</v>
      </c>
      <c r="E570">
        <v>60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6">
        <v>1</v>
      </c>
      <c r="J570" s="76">
        <v>1</v>
      </c>
      <c r="K570" s="73" t="b">
        <v>0</v>
      </c>
      <c r="CY570" t="s">
        <v>237</v>
      </c>
      <c r="CZ570">
        <v>1</v>
      </c>
      <c r="DA570" s="76">
        <v>120</v>
      </c>
      <c r="DB570" s="76">
        <v>100</v>
      </c>
      <c r="DC570">
        <f ca="1">INDIRECT(ADDRESS(11+(MATCH(RIGHT(Table14[[#This Row],[spawner_sku]],LEN(Table14[[#This Row],[spawner_sku]])-FIND("/",Table14[[#This Row],[spawner_sku]])),Table1[Entity Prefab],0)),10,1,1,"Entities"))</f>
        <v>70</v>
      </c>
      <c r="DD570">
        <f ca="1">ROUND((Table14[[#This Row],[XP]]*Table14[[#This Row],[entity_spawned (AVG)]])*(Table14[[#This Row],[activating_chance]]/100),0)</f>
        <v>70</v>
      </c>
      <c r="DE570" s="73" t="s">
        <v>343</v>
      </c>
    </row>
    <row r="571" spans="2:109" x14ac:dyDescent="0.25">
      <c r="B571" s="74" t="s">
        <v>256</v>
      </c>
      <c r="C571">
        <v>1</v>
      </c>
      <c r="D571">
        <v>140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6">
        <v>1</v>
      </c>
      <c r="J571" s="76">
        <v>1</v>
      </c>
      <c r="K571" s="73" t="b">
        <v>0</v>
      </c>
      <c r="CY571" t="s">
        <v>237</v>
      </c>
      <c r="CZ571">
        <v>1</v>
      </c>
      <c r="DA571" s="76">
        <v>120</v>
      </c>
      <c r="DB571" s="76">
        <v>100</v>
      </c>
      <c r="DC571">
        <f ca="1">INDIRECT(ADDRESS(11+(MATCH(RIGHT(Table14[[#This Row],[spawner_sku]],LEN(Table14[[#This Row],[spawner_sku]])-FIND("/",Table14[[#This Row],[spawner_sku]])),Table1[Entity Prefab],0)),10,1,1,"Entities"))</f>
        <v>70</v>
      </c>
      <c r="DD571">
        <f ca="1">ROUND((Table14[[#This Row],[XP]]*Table14[[#This Row],[entity_spawned (AVG)]])*(Table14[[#This Row],[activating_chance]]/100),0)</f>
        <v>70</v>
      </c>
      <c r="DE571" s="73" t="s">
        <v>343</v>
      </c>
    </row>
    <row r="572" spans="2:109" x14ac:dyDescent="0.25">
      <c r="B572" s="74" t="s">
        <v>256</v>
      </c>
      <c r="C572">
        <v>1</v>
      </c>
      <c r="D572">
        <v>190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6">
        <v>1</v>
      </c>
      <c r="J572" s="76">
        <v>1</v>
      </c>
      <c r="K572" s="73" t="b">
        <v>0</v>
      </c>
      <c r="CY572" t="s">
        <v>237</v>
      </c>
      <c r="CZ572">
        <v>1</v>
      </c>
      <c r="DA572" s="76">
        <v>120</v>
      </c>
      <c r="DB572" s="76">
        <v>100</v>
      </c>
      <c r="DC572">
        <f ca="1">INDIRECT(ADDRESS(11+(MATCH(RIGHT(Table14[[#This Row],[spawner_sku]],LEN(Table14[[#This Row],[spawner_sku]])-FIND("/",Table14[[#This Row],[spawner_sku]])),Table1[Entity Prefab],0)),10,1,1,"Entities"))</f>
        <v>70</v>
      </c>
      <c r="DD572">
        <f ca="1">ROUND((Table14[[#This Row],[XP]]*Table14[[#This Row],[entity_spawned (AVG)]])*(Table14[[#This Row],[activating_chance]]/100),0)</f>
        <v>70</v>
      </c>
      <c r="DE572" s="73" t="s">
        <v>343</v>
      </c>
    </row>
    <row r="573" spans="2:109" x14ac:dyDescent="0.25">
      <c r="B573" s="74" t="s">
        <v>256</v>
      </c>
      <c r="C573">
        <v>1</v>
      </c>
      <c r="D573">
        <v>140</v>
      </c>
      <c r="E573">
        <v>85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6">
        <v>1</v>
      </c>
      <c r="J573" s="76">
        <v>1</v>
      </c>
      <c r="K573" s="73" t="b">
        <v>0</v>
      </c>
      <c r="CY573" t="s">
        <v>237</v>
      </c>
      <c r="CZ573">
        <v>1</v>
      </c>
      <c r="DA573" s="76">
        <v>120</v>
      </c>
      <c r="DB573" s="76">
        <v>100</v>
      </c>
      <c r="DC573">
        <f ca="1">INDIRECT(ADDRESS(11+(MATCH(RIGHT(Table14[[#This Row],[spawner_sku]],LEN(Table14[[#This Row],[spawner_sku]])-FIND("/",Table14[[#This Row],[spawner_sku]])),Table1[Entity Prefab],0)),10,1,1,"Entities"))</f>
        <v>70</v>
      </c>
      <c r="DD573">
        <f ca="1">ROUND((Table14[[#This Row],[XP]]*Table14[[#This Row],[entity_spawned (AVG)]])*(Table14[[#This Row],[activating_chance]]/100),0)</f>
        <v>70</v>
      </c>
      <c r="DE573" s="73" t="s">
        <v>343</v>
      </c>
    </row>
    <row r="574" spans="2:109" x14ac:dyDescent="0.25">
      <c r="B574" s="74" t="s">
        <v>256</v>
      </c>
      <c r="C574">
        <v>1</v>
      </c>
      <c r="D574">
        <v>190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6">
        <v>1</v>
      </c>
      <c r="J574" s="76">
        <v>1</v>
      </c>
      <c r="K574" s="73" t="b">
        <v>0</v>
      </c>
      <c r="CY574" t="s">
        <v>237</v>
      </c>
      <c r="CZ574">
        <v>1</v>
      </c>
      <c r="DA574" s="76">
        <v>120</v>
      </c>
      <c r="DB574" s="76">
        <v>100</v>
      </c>
      <c r="DC574">
        <f ca="1">INDIRECT(ADDRESS(11+(MATCH(RIGHT(Table14[[#This Row],[spawner_sku]],LEN(Table14[[#This Row],[spawner_sku]])-FIND("/",Table14[[#This Row],[spawner_sku]])),Table1[Entity Prefab],0)),10,1,1,"Entities"))</f>
        <v>70</v>
      </c>
      <c r="DD574">
        <f ca="1">ROUND((Table14[[#This Row],[XP]]*Table14[[#This Row],[entity_spawned (AVG)]])*(Table14[[#This Row],[activating_chance]]/100),0)</f>
        <v>70</v>
      </c>
      <c r="DE574" s="73" t="s">
        <v>343</v>
      </c>
    </row>
    <row r="575" spans="2:109" x14ac:dyDescent="0.25">
      <c r="B575" s="74" t="s">
        <v>256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6">
        <v>1</v>
      </c>
      <c r="J575" s="76">
        <v>1</v>
      </c>
      <c r="K575" s="73" t="b">
        <v>0</v>
      </c>
      <c r="CY575" t="s">
        <v>237</v>
      </c>
      <c r="CZ575">
        <v>1</v>
      </c>
      <c r="DA575" s="76">
        <v>120</v>
      </c>
      <c r="DB575" s="76">
        <v>100</v>
      </c>
      <c r="DC575">
        <f ca="1">INDIRECT(ADDRESS(11+(MATCH(RIGHT(Table14[[#This Row],[spawner_sku]],LEN(Table14[[#This Row],[spawner_sku]])-FIND("/",Table14[[#This Row],[spawner_sku]])),Table1[Entity Prefab],0)),10,1,1,"Entities"))</f>
        <v>70</v>
      </c>
      <c r="DD575">
        <f ca="1">ROUND((Table14[[#This Row],[XP]]*Table14[[#This Row],[entity_spawned (AVG)]])*(Table14[[#This Row],[activating_chance]]/100),0)</f>
        <v>70</v>
      </c>
      <c r="DE575" s="73" t="s">
        <v>343</v>
      </c>
    </row>
    <row r="576" spans="2:109" x14ac:dyDescent="0.25">
      <c r="B576" s="74" t="s">
        <v>256</v>
      </c>
      <c r="C576">
        <v>1</v>
      </c>
      <c r="D576">
        <v>190</v>
      </c>
      <c r="E576">
        <v>90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6">
        <v>1</v>
      </c>
      <c r="J576" s="76">
        <v>1</v>
      </c>
      <c r="K576" s="73" t="b">
        <v>0</v>
      </c>
      <c r="CY576" t="s">
        <v>237</v>
      </c>
      <c r="CZ576">
        <v>1</v>
      </c>
      <c r="DA576" s="76">
        <v>120</v>
      </c>
      <c r="DB576" s="76">
        <v>100</v>
      </c>
      <c r="DC576">
        <f ca="1">INDIRECT(ADDRESS(11+(MATCH(RIGHT(Table14[[#This Row],[spawner_sku]],LEN(Table14[[#This Row],[spawner_sku]])-FIND("/",Table14[[#This Row],[spawner_sku]])),Table1[Entity Prefab],0)),10,1,1,"Entities"))</f>
        <v>70</v>
      </c>
      <c r="DD576">
        <f ca="1">ROUND((Table14[[#This Row],[XP]]*Table14[[#This Row],[entity_spawned (AVG)]])*(Table14[[#This Row],[activating_chance]]/100),0)</f>
        <v>70</v>
      </c>
      <c r="DE576" s="73" t="s">
        <v>343</v>
      </c>
    </row>
    <row r="577" spans="2:109" x14ac:dyDescent="0.25">
      <c r="B577" s="74" t="s">
        <v>256</v>
      </c>
      <c r="C577">
        <v>1</v>
      </c>
      <c r="D577">
        <v>200</v>
      </c>
      <c r="E577">
        <v>70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6">
        <v>1</v>
      </c>
      <c r="J577" s="76">
        <v>1</v>
      </c>
      <c r="K577" s="73" t="b">
        <v>0</v>
      </c>
      <c r="CY577" t="s">
        <v>237</v>
      </c>
      <c r="CZ577">
        <v>1</v>
      </c>
      <c r="DA577" s="76">
        <v>120</v>
      </c>
      <c r="DB577" s="76">
        <v>100</v>
      </c>
      <c r="DC577">
        <f ca="1">INDIRECT(ADDRESS(11+(MATCH(RIGHT(Table14[[#This Row],[spawner_sku]],LEN(Table14[[#This Row],[spawner_sku]])-FIND("/",Table14[[#This Row],[spawner_sku]])),Table1[Entity Prefab],0)),10,1,1,"Entities"))</f>
        <v>70</v>
      </c>
      <c r="DD577">
        <f ca="1">ROUND((Table14[[#This Row],[XP]]*Table14[[#This Row],[entity_spawned (AVG)]])*(Table14[[#This Row],[activating_chance]]/100),0)</f>
        <v>70</v>
      </c>
      <c r="DE577" s="73" t="s">
        <v>343</v>
      </c>
    </row>
    <row r="578" spans="2:109" x14ac:dyDescent="0.25">
      <c r="B578" s="74" t="s">
        <v>256</v>
      </c>
      <c r="C578">
        <v>1</v>
      </c>
      <c r="D578">
        <v>170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6">
        <v>1</v>
      </c>
      <c r="J578" s="76">
        <v>1</v>
      </c>
      <c r="K578" s="73" t="b">
        <v>0</v>
      </c>
      <c r="CY578" t="s">
        <v>237</v>
      </c>
      <c r="CZ578">
        <v>1</v>
      </c>
      <c r="DA578" s="76">
        <v>120</v>
      </c>
      <c r="DB578" s="76">
        <v>100</v>
      </c>
      <c r="DC578">
        <f ca="1">INDIRECT(ADDRESS(11+(MATCH(RIGHT(Table14[[#This Row],[spawner_sku]],LEN(Table14[[#This Row],[spawner_sku]])-FIND("/",Table14[[#This Row],[spawner_sku]])),Table1[Entity Prefab],0)),10,1,1,"Entities"))</f>
        <v>70</v>
      </c>
      <c r="DD578">
        <f ca="1">ROUND((Table14[[#This Row],[XP]]*Table14[[#This Row],[entity_spawned (AVG)]])*(Table14[[#This Row],[activating_chance]]/100),0)</f>
        <v>70</v>
      </c>
      <c r="DE578" s="73" t="s">
        <v>343</v>
      </c>
    </row>
    <row r="579" spans="2:109" x14ac:dyDescent="0.25">
      <c r="B579" s="74" t="s">
        <v>256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6">
        <v>1</v>
      </c>
      <c r="J579" s="76">
        <v>1</v>
      </c>
      <c r="K579" s="73" t="b">
        <v>0</v>
      </c>
      <c r="CY579" t="s">
        <v>237</v>
      </c>
      <c r="CZ579">
        <v>1</v>
      </c>
      <c r="DA579" s="76">
        <v>120</v>
      </c>
      <c r="DB579" s="76">
        <v>100</v>
      </c>
      <c r="DC579">
        <f ca="1">INDIRECT(ADDRESS(11+(MATCH(RIGHT(Table14[[#This Row],[spawner_sku]],LEN(Table14[[#This Row],[spawner_sku]])-FIND("/",Table14[[#This Row],[spawner_sku]])),Table1[Entity Prefab],0)),10,1,1,"Entities"))</f>
        <v>70</v>
      </c>
      <c r="DD579">
        <f ca="1">ROUND((Table14[[#This Row],[XP]]*Table14[[#This Row],[entity_spawned (AVG)]])*(Table14[[#This Row],[activating_chance]]/100),0)</f>
        <v>70</v>
      </c>
      <c r="DE579" s="73" t="s">
        <v>343</v>
      </c>
    </row>
    <row r="580" spans="2:109" x14ac:dyDescent="0.25">
      <c r="B580" s="74" t="s">
        <v>256</v>
      </c>
      <c r="C580">
        <v>1</v>
      </c>
      <c r="D580">
        <v>140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6">
        <v>1</v>
      </c>
      <c r="J580" s="76">
        <v>1</v>
      </c>
      <c r="K580" s="73" t="b">
        <v>0</v>
      </c>
      <c r="CY580" t="s">
        <v>237</v>
      </c>
      <c r="CZ580">
        <v>1</v>
      </c>
      <c r="DA580" s="76">
        <v>120</v>
      </c>
      <c r="DB580" s="76">
        <v>100</v>
      </c>
      <c r="DC580">
        <f ca="1">INDIRECT(ADDRESS(11+(MATCH(RIGHT(Table14[[#This Row],[spawner_sku]],LEN(Table14[[#This Row],[spawner_sku]])-FIND("/",Table14[[#This Row],[spawner_sku]])),Table1[Entity Prefab],0)),10,1,1,"Entities"))</f>
        <v>70</v>
      </c>
      <c r="DD580">
        <f ca="1">ROUND((Table14[[#This Row],[XP]]*Table14[[#This Row],[entity_spawned (AVG)]])*(Table14[[#This Row],[activating_chance]]/100),0)</f>
        <v>70</v>
      </c>
      <c r="DE580" s="73" t="s">
        <v>343</v>
      </c>
    </row>
    <row r="581" spans="2:109" x14ac:dyDescent="0.25">
      <c r="B581" s="74" t="s">
        <v>256</v>
      </c>
      <c r="C581">
        <v>1</v>
      </c>
      <c r="D581">
        <v>170</v>
      </c>
      <c r="E581">
        <v>60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6">
        <v>1</v>
      </c>
      <c r="J581" s="76">
        <v>1</v>
      </c>
      <c r="K581" s="73" t="b">
        <v>0</v>
      </c>
      <c r="CY581" t="s">
        <v>237</v>
      </c>
      <c r="CZ581">
        <v>1</v>
      </c>
      <c r="DA581" s="76">
        <v>120</v>
      </c>
      <c r="DB581" s="76">
        <v>100</v>
      </c>
      <c r="DC581">
        <f ca="1">INDIRECT(ADDRESS(11+(MATCH(RIGHT(Table14[[#This Row],[spawner_sku]],LEN(Table14[[#This Row],[spawner_sku]])-FIND("/",Table14[[#This Row],[spawner_sku]])),Table1[Entity Prefab],0)),10,1,1,"Entities"))</f>
        <v>70</v>
      </c>
      <c r="DD581">
        <f ca="1">ROUND((Table14[[#This Row],[XP]]*Table14[[#This Row],[entity_spawned (AVG)]])*(Table14[[#This Row],[activating_chance]]/100),0)</f>
        <v>70</v>
      </c>
      <c r="DE581" s="73" t="s">
        <v>343</v>
      </c>
    </row>
    <row r="582" spans="2:109" x14ac:dyDescent="0.25">
      <c r="B582" s="74" t="s">
        <v>256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6">
        <v>1</v>
      </c>
      <c r="J582" s="76">
        <v>1</v>
      </c>
      <c r="K582" s="73" t="b">
        <v>0</v>
      </c>
      <c r="CY582" t="s">
        <v>237</v>
      </c>
      <c r="CZ582">
        <v>1</v>
      </c>
      <c r="DA582" s="76">
        <v>120</v>
      </c>
      <c r="DB582" s="76">
        <v>100</v>
      </c>
      <c r="DC582">
        <f ca="1">INDIRECT(ADDRESS(11+(MATCH(RIGHT(Table14[[#This Row],[spawner_sku]],LEN(Table14[[#This Row],[spawner_sku]])-FIND("/",Table14[[#This Row],[spawner_sku]])),Table1[Entity Prefab],0)),10,1,1,"Entities"))</f>
        <v>70</v>
      </c>
      <c r="DD582">
        <f ca="1">ROUND((Table14[[#This Row],[XP]]*Table14[[#This Row],[entity_spawned (AVG)]])*(Table14[[#This Row],[activating_chance]]/100),0)</f>
        <v>70</v>
      </c>
      <c r="DE582" s="73" t="s">
        <v>343</v>
      </c>
    </row>
    <row r="583" spans="2:109" x14ac:dyDescent="0.25">
      <c r="B583" s="74" t="s">
        <v>256</v>
      </c>
      <c r="C583">
        <v>1</v>
      </c>
      <c r="D583">
        <v>160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6">
        <v>1</v>
      </c>
      <c r="J583" s="76">
        <v>1</v>
      </c>
      <c r="K583" s="73" t="b">
        <v>0</v>
      </c>
      <c r="CY583" t="s">
        <v>237</v>
      </c>
      <c r="CZ583">
        <v>1</v>
      </c>
      <c r="DA583" s="76">
        <v>120</v>
      </c>
      <c r="DB583" s="76">
        <v>100</v>
      </c>
      <c r="DC583">
        <f ca="1">INDIRECT(ADDRESS(11+(MATCH(RIGHT(Table14[[#This Row],[spawner_sku]],LEN(Table14[[#This Row],[spawner_sku]])-FIND("/",Table14[[#This Row],[spawner_sku]])),Table1[Entity Prefab],0)),10,1,1,"Entities"))</f>
        <v>70</v>
      </c>
      <c r="DD583">
        <f ca="1">ROUND((Table14[[#This Row],[XP]]*Table14[[#This Row],[entity_spawned (AVG)]])*(Table14[[#This Row],[activating_chance]]/100),0)</f>
        <v>70</v>
      </c>
      <c r="DE583" s="73" t="s">
        <v>343</v>
      </c>
    </row>
    <row r="584" spans="2:109" x14ac:dyDescent="0.25">
      <c r="B584" s="74" t="s">
        <v>256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6">
        <v>1</v>
      </c>
      <c r="J584" s="76">
        <v>1</v>
      </c>
      <c r="K584" s="73" t="b">
        <v>0</v>
      </c>
      <c r="CY584" t="s">
        <v>237</v>
      </c>
      <c r="CZ584">
        <v>1</v>
      </c>
      <c r="DA584" s="76">
        <v>120</v>
      </c>
      <c r="DB584" s="76">
        <v>100</v>
      </c>
      <c r="DC584">
        <f ca="1">INDIRECT(ADDRESS(11+(MATCH(RIGHT(Table14[[#This Row],[spawner_sku]],LEN(Table14[[#This Row],[spawner_sku]])-FIND("/",Table14[[#This Row],[spawner_sku]])),Table1[Entity Prefab],0)),10,1,1,"Entities"))</f>
        <v>70</v>
      </c>
      <c r="DD584">
        <f ca="1">ROUND((Table14[[#This Row],[XP]]*Table14[[#This Row],[entity_spawned (AVG)]])*(Table14[[#This Row],[activating_chance]]/100),0)</f>
        <v>70</v>
      </c>
      <c r="DE584" s="73" t="s">
        <v>343</v>
      </c>
    </row>
    <row r="585" spans="2:109" x14ac:dyDescent="0.25">
      <c r="B585" s="74" t="s">
        <v>256</v>
      </c>
      <c r="C585">
        <v>1</v>
      </c>
      <c r="D585">
        <v>140</v>
      </c>
      <c r="E585">
        <v>80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6">
        <v>1</v>
      </c>
      <c r="J585" s="76">
        <v>1</v>
      </c>
      <c r="K585" s="73" t="b">
        <v>0</v>
      </c>
      <c r="CY585" t="s">
        <v>237</v>
      </c>
      <c r="CZ585">
        <v>1</v>
      </c>
      <c r="DA585" s="76">
        <v>120</v>
      </c>
      <c r="DB585" s="76">
        <v>100</v>
      </c>
      <c r="DC585">
        <f ca="1">INDIRECT(ADDRESS(11+(MATCH(RIGHT(Table14[[#This Row],[spawner_sku]],LEN(Table14[[#This Row],[spawner_sku]])-FIND("/",Table14[[#This Row],[spawner_sku]])),Table1[Entity Prefab],0)),10,1,1,"Entities"))</f>
        <v>70</v>
      </c>
      <c r="DD585">
        <f ca="1">ROUND((Table14[[#This Row],[XP]]*Table14[[#This Row],[entity_spawned (AVG)]])*(Table14[[#This Row],[activating_chance]]/100),0)</f>
        <v>70</v>
      </c>
      <c r="DE585" s="73" t="s">
        <v>343</v>
      </c>
    </row>
    <row r="586" spans="2:109" x14ac:dyDescent="0.25">
      <c r="B586" s="74" t="s">
        <v>256</v>
      </c>
      <c r="C586">
        <v>1</v>
      </c>
      <c r="D586">
        <v>200</v>
      </c>
      <c r="E586">
        <v>80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6">
        <v>1</v>
      </c>
      <c r="J586" s="76">
        <v>1</v>
      </c>
      <c r="K586" s="73" t="b">
        <v>0</v>
      </c>
      <c r="CY586" t="s">
        <v>237</v>
      </c>
      <c r="CZ586">
        <v>1</v>
      </c>
      <c r="DA586" s="76">
        <v>120</v>
      </c>
      <c r="DB586" s="76">
        <v>100</v>
      </c>
      <c r="DC586">
        <f ca="1">INDIRECT(ADDRESS(11+(MATCH(RIGHT(Table14[[#This Row],[spawner_sku]],LEN(Table14[[#This Row],[spawner_sku]])-FIND("/",Table14[[#This Row],[spawner_sku]])),Table1[Entity Prefab],0)),10,1,1,"Entities"))</f>
        <v>70</v>
      </c>
      <c r="DD586">
        <f ca="1">ROUND((Table14[[#This Row],[XP]]*Table14[[#This Row],[entity_spawned (AVG)]])*(Table14[[#This Row],[activating_chance]]/100),0)</f>
        <v>70</v>
      </c>
      <c r="DE586" s="73" t="s">
        <v>343</v>
      </c>
    </row>
    <row r="587" spans="2:109" x14ac:dyDescent="0.25">
      <c r="B587" s="74" t="s">
        <v>256</v>
      </c>
      <c r="C587">
        <v>1</v>
      </c>
      <c r="D587">
        <v>190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6">
        <v>1</v>
      </c>
      <c r="J587" s="76">
        <v>1</v>
      </c>
      <c r="K587" s="73" t="b">
        <v>0</v>
      </c>
      <c r="CY587" t="s">
        <v>237</v>
      </c>
      <c r="CZ587">
        <v>1</v>
      </c>
      <c r="DA587" s="76">
        <v>120</v>
      </c>
      <c r="DB587" s="76">
        <v>100</v>
      </c>
      <c r="DC587">
        <f ca="1">INDIRECT(ADDRESS(11+(MATCH(RIGHT(Table14[[#This Row],[spawner_sku]],LEN(Table14[[#This Row],[spawner_sku]])-FIND("/",Table14[[#This Row],[spawner_sku]])),Table1[Entity Prefab],0)),10,1,1,"Entities"))</f>
        <v>70</v>
      </c>
      <c r="DD587">
        <f ca="1">ROUND((Table14[[#This Row],[XP]]*Table14[[#This Row],[entity_spawned (AVG)]])*(Table14[[#This Row],[activating_chance]]/100),0)</f>
        <v>70</v>
      </c>
      <c r="DE587" s="73" t="s">
        <v>343</v>
      </c>
    </row>
    <row r="588" spans="2:109" x14ac:dyDescent="0.25">
      <c r="B588" s="74" t="s">
        <v>256</v>
      </c>
      <c r="C588">
        <v>1</v>
      </c>
      <c r="D588">
        <v>140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6">
        <v>1</v>
      </c>
      <c r="J588" s="76">
        <v>1</v>
      </c>
      <c r="K588" s="73" t="b">
        <v>0</v>
      </c>
      <c r="CY588" t="s">
        <v>237</v>
      </c>
      <c r="CZ588">
        <v>1</v>
      </c>
      <c r="DA588" s="76">
        <v>120</v>
      </c>
      <c r="DB588" s="76">
        <v>100</v>
      </c>
      <c r="DC588">
        <f ca="1">INDIRECT(ADDRESS(11+(MATCH(RIGHT(Table14[[#This Row],[spawner_sku]],LEN(Table14[[#This Row],[spawner_sku]])-FIND("/",Table14[[#This Row],[spawner_sku]])),Table1[Entity Prefab],0)),10,1,1,"Entities"))</f>
        <v>70</v>
      </c>
      <c r="DD588">
        <f ca="1">ROUND((Table14[[#This Row],[XP]]*Table14[[#This Row],[entity_spawned (AVG)]])*(Table14[[#This Row],[activating_chance]]/100),0)</f>
        <v>70</v>
      </c>
      <c r="DE588" s="73" t="s">
        <v>343</v>
      </c>
    </row>
    <row r="589" spans="2:109" x14ac:dyDescent="0.25">
      <c r="B589" s="74" t="s">
        <v>256</v>
      </c>
      <c r="C589">
        <v>1</v>
      </c>
      <c r="D589">
        <v>140</v>
      </c>
      <c r="E589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6">
        <v>1</v>
      </c>
      <c r="J589" s="76">
        <v>1</v>
      </c>
      <c r="K589" s="73" t="b">
        <v>0</v>
      </c>
      <c r="CY589" t="s">
        <v>237</v>
      </c>
      <c r="CZ589">
        <v>1</v>
      </c>
      <c r="DA589" s="76">
        <v>120</v>
      </c>
      <c r="DB589" s="76">
        <v>100</v>
      </c>
      <c r="DC589">
        <f ca="1">INDIRECT(ADDRESS(11+(MATCH(RIGHT(Table14[[#This Row],[spawner_sku]],LEN(Table14[[#This Row],[spawner_sku]])-FIND("/",Table14[[#This Row],[spawner_sku]])),Table1[Entity Prefab],0)),10,1,1,"Entities"))</f>
        <v>70</v>
      </c>
      <c r="DD589">
        <f ca="1">ROUND((Table14[[#This Row],[XP]]*Table14[[#This Row],[entity_spawned (AVG)]])*(Table14[[#This Row],[activating_chance]]/100),0)</f>
        <v>70</v>
      </c>
      <c r="DE589" s="73" t="s">
        <v>343</v>
      </c>
    </row>
    <row r="590" spans="2:109" x14ac:dyDescent="0.25">
      <c r="B590" s="74" t="s">
        <v>256</v>
      </c>
      <c r="C590">
        <v>1</v>
      </c>
      <c r="D590">
        <v>150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6">
        <v>1</v>
      </c>
      <c r="J590" s="76">
        <v>1</v>
      </c>
      <c r="K590" s="73" t="b">
        <v>0</v>
      </c>
      <c r="CY590" t="s">
        <v>237</v>
      </c>
      <c r="CZ590">
        <v>1</v>
      </c>
      <c r="DA590" s="76">
        <v>120</v>
      </c>
      <c r="DB590" s="76">
        <v>100</v>
      </c>
      <c r="DC590">
        <f ca="1">INDIRECT(ADDRESS(11+(MATCH(RIGHT(Table14[[#This Row],[spawner_sku]],LEN(Table14[[#This Row],[spawner_sku]])-FIND("/",Table14[[#This Row],[spawner_sku]])),Table1[Entity Prefab],0)),10,1,1,"Entities"))</f>
        <v>70</v>
      </c>
      <c r="DD590">
        <f ca="1">ROUND((Table14[[#This Row],[XP]]*Table14[[#This Row],[entity_spawned (AVG)]])*(Table14[[#This Row],[activating_chance]]/100),0)</f>
        <v>70</v>
      </c>
      <c r="DE590" s="73" t="s">
        <v>343</v>
      </c>
    </row>
    <row r="591" spans="2:109" x14ac:dyDescent="0.25">
      <c r="B591" s="74" t="s">
        <v>256</v>
      </c>
      <c r="C591">
        <v>1</v>
      </c>
      <c r="D591">
        <v>150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6">
        <v>1</v>
      </c>
      <c r="J591" s="76">
        <v>1</v>
      </c>
      <c r="K591" s="73" t="b">
        <v>0</v>
      </c>
      <c r="CY591" t="s">
        <v>237</v>
      </c>
      <c r="CZ591">
        <v>1</v>
      </c>
      <c r="DA591" s="76">
        <v>120</v>
      </c>
      <c r="DB591" s="76">
        <v>100</v>
      </c>
      <c r="DC591">
        <f ca="1">INDIRECT(ADDRESS(11+(MATCH(RIGHT(Table14[[#This Row],[spawner_sku]],LEN(Table14[[#This Row],[spawner_sku]])-FIND("/",Table14[[#This Row],[spawner_sku]])),Table1[Entity Prefab],0)),10,1,1,"Entities"))</f>
        <v>70</v>
      </c>
      <c r="DD591">
        <f ca="1">ROUND((Table14[[#This Row],[XP]]*Table14[[#This Row],[entity_spawned (AVG)]])*(Table14[[#This Row],[activating_chance]]/100),0)</f>
        <v>70</v>
      </c>
      <c r="DE591" s="73" t="s">
        <v>343</v>
      </c>
    </row>
    <row r="592" spans="2:109" x14ac:dyDescent="0.25">
      <c r="B592" s="74" t="s">
        <v>256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6">
        <v>1</v>
      </c>
      <c r="J592" s="76">
        <v>1</v>
      </c>
      <c r="K592" s="73" t="b">
        <v>0</v>
      </c>
      <c r="CY592" t="s">
        <v>237</v>
      </c>
      <c r="CZ592">
        <v>1</v>
      </c>
      <c r="DA592" s="76">
        <v>120</v>
      </c>
      <c r="DB592" s="76">
        <v>100</v>
      </c>
      <c r="DC592">
        <f ca="1">INDIRECT(ADDRESS(11+(MATCH(RIGHT(Table14[[#This Row],[spawner_sku]],LEN(Table14[[#This Row],[spawner_sku]])-FIND("/",Table14[[#This Row],[spawner_sku]])),Table1[Entity Prefab],0)),10,1,1,"Entities"))</f>
        <v>70</v>
      </c>
      <c r="DD592">
        <f ca="1">ROUND((Table14[[#This Row],[XP]]*Table14[[#This Row],[entity_spawned (AVG)]])*(Table14[[#This Row],[activating_chance]]/100),0)</f>
        <v>70</v>
      </c>
      <c r="DE592" s="73" t="s">
        <v>343</v>
      </c>
    </row>
    <row r="593" spans="2:109" x14ac:dyDescent="0.25">
      <c r="B593" s="74" t="s">
        <v>256</v>
      </c>
      <c r="C593">
        <v>1</v>
      </c>
      <c r="D593">
        <v>160</v>
      </c>
      <c r="E593">
        <v>40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6">
        <v>1</v>
      </c>
      <c r="J593" s="76">
        <v>1</v>
      </c>
      <c r="K593" s="73" t="b">
        <v>0</v>
      </c>
      <c r="CY593" t="s">
        <v>521</v>
      </c>
      <c r="CZ593">
        <v>1</v>
      </c>
      <c r="DA593" s="76">
        <v>120</v>
      </c>
      <c r="DB593" s="76">
        <v>100</v>
      </c>
      <c r="DC593">
        <f ca="1">INDIRECT(ADDRESS(11+(MATCH(RIGHT(Table14[[#This Row],[spawner_sku]],LEN(Table14[[#This Row],[spawner_sku]])-FIND("/",Table14[[#This Row],[spawner_sku]])),Table1[Entity Prefab],0)),10,1,1,"Entities"))</f>
        <v>35</v>
      </c>
      <c r="DD593">
        <f ca="1">ROUND((Table14[[#This Row],[XP]]*Table14[[#This Row],[entity_spawned (AVG)]])*(Table14[[#This Row],[activating_chance]]/100),0)</f>
        <v>35</v>
      </c>
      <c r="DE593" s="73" t="s">
        <v>343</v>
      </c>
    </row>
    <row r="594" spans="2:109" x14ac:dyDescent="0.25">
      <c r="B594" s="74" t="s">
        <v>256</v>
      </c>
      <c r="C594">
        <v>1</v>
      </c>
      <c r="D594">
        <v>170</v>
      </c>
      <c r="E594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6">
        <v>1</v>
      </c>
      <c r="J594" s="76">
        <v>1</v>
      </c>
      <c r="K594" s="73" t="b">
        <v>0</v>
      </c>
      <c r="CY594" t="s">
        <v>521</v>
      </c>
      <c r="CZ594">
        <v>1</v>
      </c>
      <c r="DA594" s="76">
        <v>120</v>
      </c>
      <c r="DB594" s="76">
        <v>80</v>
      </c>
      <c r="DC594">
        <f ca="1">INDIRECT(ADDRESS(11+(MATCH(RIGHT(Table14[[#This Row],[spawner_sku]],LEN(Table14[[#This Row],[spawner_sku]])-FIND("/",Table14[[#This Row],[spawner_sku]])),Table1[Entity Prefab],0)),10,1,1,"Entities"))</f>
        <v>35</v>
      </c>
      <c r="DD594">
        <f ca="1">ROUND((Table14[[#This Row],[XP]]*Table14[[#This Row],[entity_spawned (AVG)]])*(Table14[[#This Row],[activating_chance]]/100),0)</f>
        <v>28</v>
      </c>
      <c r="DE594" s="73" t="s">
        <v>343</v>
      </c>
    </row>
    <row r="595" spans="2:109" x14ac:dyDescent="0.25">
      <c r="B595" s="74" t="s">
        <v>256</v>
      </c>
      <c r="C595">
        <v>1</v>
      </c>
      <c r="D595">
        <v>140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6">
        <v>1</v>
      </c>
      <c r="J595" s="76">
        <v>1</v>
      </c>
      <c r="K595" s="73" t="b">
        <v>0</v>
      </c>
      <c r="CY595" t="s">
        <v>521</v>
      </c>
      <c r="CZ595">
        <v>1</v>
      </c>
      <c r="DA595" s="76">
        <v>120</v>
      </c>
      <c r="DB595" s="76">
        <v>80</v>
      </c>
      <c r="DC595">
        <f ca="1">INDIRECT(ADDRESS(11+(MATCH(RIGHT(Table14[[#This Row],[spawner_sku]],LEN(Table14[[#This Row],[spawner_sku]])-FIND("/",Table14[[#This Row],[spawner_sku]])),Table1[Entity Prefab],0)),10,1,1,"Entities"))</f>
        <v>35</v>
      </c>
      <c r="DD595">
        <f ca="1">ROUND((Table14[[#This Row],[XP]]*Table14[[#This Row],[entity_spawned (AVG)]])*(Table14[[#This Row],[activating_chance]]/100),0)</f>
        <v>28</v>
      </c>
      <c r="DE595" s="73" t="s">
        <v>343</v>
      </c>
    </row>
    <row r="596" spans="2:109" x14ac:dyDescent="0.25">
      <c r="B596" s="74" t="s">
        <v>256</v>
      </c>
      <c r="C596">
        <v>1</v>
      </c>
      <c r="D596">
        <v>170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6">
        <v>1</v>
      </c>
      <c r="J596" s="76">
        <v>1</v>
      </c>
      <c r="K596" s="73" t="b">
        <v>0</v>
      </c>
      <c r="CY596" t="s">
        <v>521</v>
      </c>
      <c r="CZ596">
        <v>2</v>
      </c>
      <c r="DA596" s="76">
        <v>120</v>
      </c>
      <c r="DB596" s="76">
        <v>100</v>
      </c>
      <c r="DC596">
        <f ca="1">INDIRECT(ADDRESS(11+(MATCH(RIGHT(Table14[[#This Row],[spawner_sku]],LEN(Table14[[#This Row],[spawner_sku]])-FIND("/",Table14[[#This Row],[spawner_sku]])),Table1[Entity Prefab],0)),10,1,1,"Entities"))</f>
        <v>35</v>
      </c>
      <c r="DD596">
        <f ca="1">ROUND((Table14[[#This Row],[XP]]*Table14[[#This Row],[entity_spawned (AVG)]])*(Table14[[#This Row],[activating_chance]]/100),0)</f>
        <v>70</v>
      </c>
      <c r="DE596" s="73" t="s">
        <v>343</v>
      </c>
    </row>
    <row r="597" spans="2:109" x14ac:dyDescent="0.25">
      <c r="B597" s="74" t="s">
        <v>256</v>
      </c>
      <c r="C597">
        <v>1</v>
      </c>
      <c r="D597">
        <v>170</v>
      </c>
      <c r="E597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6">
        <v>1</v>
      </c>
      <c r="J597" s="76">
        <v>1</v>
      </c>
      <c r="K597" s="73" t="b">
        <v>0</v>
      </c>
      <c r="CY597" t="s">
        <v>521</v>
      </c>
      <c r="CZ597">
        <v>1</v>
      </c>
      <c r="DA597" s="76">
        <v>120</v>
      </c>
      <c r="DB597" s="76">
        <v>40</v>
      </c>
      <c r="DC597">
        <f ca="1">INDIRECT(ADDRESS(11+(MATCH(RIGHT(Table14[[#This Row],[spawner_sku]],LEN(Table14[[#This Row],[spawner_sku]])-FIND("/",Table14[[#This Row],[spawner_sku]])),Table1[Entity Prefab],0)),10,1,1,"Entities"))</f>
        <v>35</v>
      </c>
      <c r="DD597">
        <f ca="1">ROUND((Table14[[#This Row],[XP]]*Table14[[#This Row],[entity_spawned (AVG)]])*(Table14[[#This Row],[activating_chance]]/100),0)</f>
        <v>14</v>
      </c>
      <c r="DE597" s="73" t="s">
        <v>343</v>
      </c>
    </row>
    <row r="598" spans="2:109" x14ac:dyDescent="0.25">
      <c r="B598" s="74" t="s">
        <v>256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6">
        <v>1</v>
      </c>
      <c r="J598" s="76">
        <v>1</v>
      </c>
      <c r="K598" s="73" t="b">
        <v>0</v>
      </c>
      <c r="CY598" t="s">
        <v>521</v>
      </c>
      <c r="CZ598">
        <v>1</v>
      </c>
      <c r="DA598" s="76">
        <v>120</v>
      </c>
      <c r="DB598" s="76">
        <v>100</v>
      </c>
      <c r="DC598">
        <f ca="1">INDIRECT(ADDRESS(11+(MATCH(RIGHT(Table14[[#This Row],[spawner_sku]],LEN(Table14[[#This Row],[spawner_sku]])-FIND("/",Table14[[#This Row],[spawner_sku]])),Table1[Entity Prefab],0)),10,1,1,"Entities"))</f>
        <v>35</v>
      </c>
      <c r="DD598">
        <f ca="1">ROUND((Table14[[#This Row],[XP]]*Table14[[#This Row],[entity_spawned (AVG)]])*(Table14[[#This Row],[activating_chance]]/100),0)</f>
        <v>35</v>
      </c>
      <c r="DE598" s="73" t="s">
        <v>343</v>
      </c>
    </row>
    <row r="599" spans="2:109" x14ac:dyDescent="0.25">
      <c r="B599" s="74" t="s">
        <v>256</v>
      </c>
      <c r="C599">
        <v>1</v>
      </c>
      <c r="D599">
        <v>170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6">
        <v>1</v>
      </c>
      <c r="J599" s="76">
        <v>1</v>
      </c>
      <c r="K599" s="73" t="b">
        <v>0</v>
      </c>
      <c r="CY599" t="s">
        <v>521</v>
      </c>
      <c r="CZ599">
        <v>1</v>
      </c>
      <c r="DA599" s="76">
        <v>120</v>
      </c>
      <c r="DB599" s="76">
        <v>10</v>
      </c>
      <c r="DC599">
        <f ca="1">INDIRECT(ADDRESS(11+(MATCH(RIGHT(Table14[[#This Row],[spawner_sku]],LEN(Table14[[#This Row],[spawner_sku]])-FIND("/",Table14[[#This Row],[spawner_sku]])),Table1[Entity Prefab],0)),10,1,1,"Entities"))</f>
        <v>35</v>
      </c>
      <c r="DD599">
        <f ca="1">ROUND((Table14[[#This Row],[XP]]*Table14[[#This Row],[entity_spawned (AVG)]])*(Table14[[#This Row],[activating_chance]]/100),0)</f>
        <v>4</v>
      </c>
      <c r="DE599" s="73" t="s">
        <v>343</v>
      </c>
    </row>
    <row r="600" spans="2:109" x14ac:dyDescent="0.25">
      <c r="B600" s="74" t="s">
        <v>256</v>
      </c>
      <c r="C600">
        <v>1</v>
      </c>
      <c r="D600">
        <v>150</v>
      </c>
      <c r="E600">
        <v>80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6">
        <v>1</v>
      </c>
      <c r="J600" s="76">
        <v>1</v>
      </c>
      <c r="K600" s="73" t="b">
        <v>0</v>
      </c>
      <c r="CY600" t="s">
        <v>521</v>
      </c>
      <c r="CZ600">
        <v>1</v>
      </c>
      <c r="DA600" s="76">
        <v>120</v>
      </c>
      <c r="DB600" s="76">
        <v>100</v>
      </c>
      <c r="DC600">
        <f ca="1">INDIRECT(ADDRESS(11+(MATCH(RIGHT(Table14[[#This Row],[spawner_sku]],LEN(Table14[[#This Row],[spawner_sku]])-FIND("/",Table14[[#This Row],[spawner_sku]])),Table1[Entity Prefab],0)),10,1,1,"Entities"))</f>
        <v>35</v>
      </c>
      <c r="DD600">
        <f ca="1">ROUND((Table14[[#This Row],[XP]]*Table14[[#This Row],[entity_spawned (AVG)]])*(Table14[[#This Row],[activating_chance]]/100),0)</f>
        <v>35</v>
      </c>
      <c r="DE600" s="73" t="s">
        <v>343</v>
      </c>
    </row>
    <row r="601" spans="2:109" x14ac:dyDescent="0.25">
      <c r="B601" s="74" t="s">
        <v>256</v>
      </c>
      <c r="C601">
        <v>1</v>
      </c>
      <c r="D601">
        <v>140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6">
        <v>1</v>
      </c>
      <c r="J601" s="76">
        <v>1</v>
      </c>
      <c r="K601" s="73" t="b">
        <v>0</v>
      </c>
      <c r="CY601" t="s">
        <v>521</v>
      </c>
      <c r="CZ601">
        <v>1</v>
      </c>
      <c r="DA601" s="76">
        <v>120</v>
      </c>
      <c r="DB601" s="76">
        <v>10</v>
      </c>
      <c r="DC601">
        <f ca="1">INDIRECT(ADDRESS(11+(MATCH(RIGHT(Table14[[#This Row],[spawner_sku]],LEN(Table14[[#This Row],[spawner_sku]])-FIND("/",Table14[[#This Row],[spawner_sku]])),Table1[Entity Prefab],0)),10,1,1,"Entities"))</f>
        <v>35</v>
      </c>
      <c r="DD601">
        <f ca="1">ROUND((Table14[[#This Row],[XP]]*Table14[[#This Row],[entity_spawned (AVG)]])*(Table14[[#This Row],[activating_chance]]/100),0)</f>
        <v>4</v>
      </c>
      <c r="DE601" s="73" t="s">
        <v>343</v>
      </c>
    </row>
    <row r="602" spans="2:109" x14ac:dyDescent="0.25">
      <c r="B602" s="74" t="s">
        <v>256</v>
      </c>
      <c r="C602">
        <v>1</v>
      </c>
      <c r="D602">
        <v>190</v>
      </c>
      <c r="E602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6">
        <v>1</v>
      </c>
      <c r="J602" s="76">
        <v>1</v>
      </c>
      <c r="K602" s="73" t="b">
        <v>0</v>
      </c>
      <c r="CY602" t="s">
        <v>521</v>
      </c>
      <c r="CZ602">
        <v>2</v>
      </c>
      <c r="DA602" s="76">
        <v>120</v>
      </c>
      <c r="DB602" s="76">
        <v>80</v>
      </c>
      <c r="DC602">
        <f ca="1">INDIRECT(ADDRESS(11+(MATCH(RIGHT(Table14[[#This Row],[spawner_sku]],LEN(Table14[[#This Row],[spawner_sku]])-FIND("/",Table14[[#This Row],[spawner_sku]])),Table1[Entity Prefab],0)),10,1,1,"Entities"))</f>
        <v>35</v>
      </c>
      <c r="DD602">
        <f ca="1">ROUND((Table14[[#This Row],[XP]]*Table14[[#This Row],[entity_spawned (AVG)]])*(Table14[[#This Row],[activating_chance]]/100),0)</f>
        <v>56</v>
      </c>
      <c r="DE602" s="73" t="s">
        <v>343</v>
      </c>
    </row>
    <row r="603" spans="2:109" x14ac:dyDescent="0.25">
      <c r="B603" s="74" t="s">
        <v>256</v>
      </c>
      <c r="C603">
        <v>1</v>
      </c>
      <c r="D603">
        <v>190</v>
      </c>
      <c r="E603">
        <v>80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6">
        <v>1</v>
      </c>
      <c r="J603" s="76">
        <v>1</v>
      </c>
      <c r="K603" s="73" t="b">
        <v>0</v>
      </c>
      <c r="CY603" t="s">
        <v>521</v>
      </c>
      <c r="CZ603">
        <v>2</v>
      </c>
      <c r="DA603" s="76">
        <v>120</v>
      </c>
      <c r="DB603" s="76">
        <v>100</v>
      </c>
      <c r="DC603">
        <f ca="1">INDIRECT(ADDRESS(11+(MATCH(RIGHT(Table14[[#This Row],[spawner_sku]],LEN(Table14[[#This Row],[spawner_sku]])-FIND("/",Table14[[#This Row],[spawner_sku]])),Table1[Entity Prefab],0)),10,1,1,"Entities"))</f>
        <v>35</v>
      </c>
      <c r="DD603">
        <f ca="1">ROUND((Table14[[#This Row],[XP]]*Table14[[#This Row],[entity_spawned (AVG)]])*(Table14[[#This Row],[activating_chance]]/100),0)</f>
        <v>70</v>
      </c>
      <c r="DE603" s="73" t="s">
        <v>343</v>
      </c>
    </row>
    <row r="604" spans="2:109" x14ac:dyDescent="0.25">
      <c r="B604" s="74" t="s">
        <v>256</v>
      </c>
      <c r="C604">
        <v>1</v>
      </c>
      <c r="D604">
        <v>170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6">
        <v>1</v>
      </c>
      <c r="J604" s="76">
        <v>1</v>
      </c>
      <c r="K604" s="73" t="b">
        <v>0</v>
      </c>
      <c r="CY604" t="s">
        <v>521</v>
      </c>
      <c r="CZ604">
        <v>1</v>
      </c>
      <c r="DA604" s="76">
        <v>120</v>
      </c>
      <c r="DB604" s="76">
        <v>100</v>
      </c>
      <c r="DC604">
        <f ca="1">INDIRECT(ADDRESS(11+(MATCH(RIGHT(Table14[[#This Row],[spawner_sku]],LEN(Table14[[#This Row],[spawner_sku]])-FIND("/",Table14[[#This Row],[spawner_sku]])),Table1[Entity Prefab],0)),10,1,1,"Entities"))</f>
        <v>35</v>
      </c>
      <c r="DD604">
        <f ca="1">ROUND((Table14[[#This Row],[XP]]*Table14[[#This Row],[entity_spawned (AVG)]])*(Table14[[#This Row],[activating_chance]]/100),0)</f>
        <v>35</v>
      </c>
      <c r="DE604" s="73" t="s">
        <v>343</v>
      </c>
    </row>
    <row r="605" spans="2:109" x14ac:dyDescent="0.25">
      <c r="B605" s="74" t="s">
        <v>256</v>
      </c>
      <c r="C605">
        <v>1</v>
      </c>
      <c r="D605">
        <v>140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6">
        <v>1</v>
      </c>
      <c r="J605" s="76">
        <v>1</v>
      </c>
      <c r="K605" s="73" t="b">
        <v>0</v>
      </c>
      <c r="CY605" t="s">
        <v>521</v>
      </c>
      <c r="CZ605">
        <v>1</v>
      </c>
      <c r="DA605" s="76">
        <v>120</v>
      </c>
      <c r="DB605" s="76">
        <v>100</v>
      </c>
      <c r="DC605">
        <f ca="1">INDIRECT(ADDRESS(11+(MATCH(RIGHT(Table14[[#This Row],[spawner_sku]],LEN(Table14[[#This Row],[spawner_sku]])-FIND("/",Table14[[#This Row],[spawner_sku]])),Table1[Entity Prefab],0)),10,1,1,"Entities"))</f>
        <v>35</v>
      </c>
      <c r="DD605">
        <f ca="1">ROUND((Table14[[#This Row],[XP]]*Table14[[#This Row],[entity_spawned (AVG)]])*(Table14[[#This Row],[activating_chance]]/100),0)</f>
        <v>35</v>
      </c>
      <c r="DE605" s="73" t="s">
        <v>343</v>
      </c>
    </row>
    <row r="606" spans="2:109" x14ac:dyDescent="0.25">
      <c r="B606" s="74" t="s">
        <v>256</v>
      </c>
      <c r="C606">
        <v>1</v>
      </c>
      <c r="D606">
        <v>160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6">
        <v>1</v>
      </c>
      <c r="J606" s="76">
        <v>1</v>
      </c>
      <c r="K606" s="73" t="b">
        <v>0</v>
      </c>
      <c r="CY606" t="s">
        <v>521</v>
      </c>
      <c r="CZ606">
        <v>2</v>
      </c>
      <c r="DA606" s="76">
        <v>120</v>
      </c>
      <c r="DB606" s="76">
        <v>100</v>
      </c>
      <c r="DC606">
        <f ca="1">INDIRECT(ADDRESS(11+(MATCH(RIGHT(Table14[[#This Row],[spawner_sku]],LEN(Table14[[#This Row],[spawner_sku]])-FIND("/",Table14[[#This Row],[spawner_sku]])),Table1[Entity Prefab],0)),10,1,1,"Entities"))</f>
        <v>35</v>
      </c>
      <c r="DD606">
        <f ca="1">ROUND((Table14[[#This Row],[XP]]*Table14[[#This Row],[entity_spawned (AVG)]])*(Table14[[#This Row],[activating_chance]]/100),0)</f>
        <v>70</v>
      </c>
      <c r="DE606" s="73" t="s">
        <v>343</v>
      </c>
    </row>
    <row r="607" spans="2:109" x14ac:dyDescent="0.25">
      <c r="B607" s="74" t="s">
        <v>256</v>
      </c>
      <c r="C607">
        <v>1</v>
      </c>
      <c r="D607">
        <v>170</v>
      </c>
      <c r="E607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6">
        <v>1</v>
      </c>
      <c r="J607" s="76">
        <v>1</v>
      </c>
      <c r="K607" s="73" t="b">
        <v>0</v>
      </c>
      <c r="CY607" t="s">
        <v>521</v>
      </c>
      <c r="CZ607">
        <v>1</v>
      </c>
      <c r="DA607" s="76">
        <v>120</v>
      </c>
      <c r="DB607" s="76">
        <v>100</v>
      </c>
      <c r="DC607">
        <f ca="1">INDIRECT(ADDRESS(11+(MATCH(RIGHT(Table14[[#This Row],[spawner_sku]],LEN(Table14[[#This Row],[spawner_sku]])-FIND("/",Table14[[#This Row],[spawner_sku]])),Table1[Entity Prefab],0)),10,1,1,"Entities"))</f>
        <v>35</v>
      </c>
      <c r="DD607">
        <f ca="1">ROUND((Table14[[#This Row],[XP]]*Table14[[#This Row],[entity_spawned (AVG)]])*(Table14[[#This Row],[activating_chance]]/100),0)</f>
        <v>35</v>
      </c>
      <c r="DE607" s="73" t="s">
        <v>343</v>
      </c>
    </row>
    <row r="608" spans="2:109" x14ac:dyDescent="0.25">
      <c r="B608" s="74" t="s">
        <v>256</v>
      </c>
      <c r="C608">
        <v>1</v>
      </c>
      <c r="D608">
        <v>190</v>
      </c>
      <c r="E608">
        <v>100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6">
        <v>1</v>
      </c>
      <c r="J608" s="76">
        <v>1</v>
      </c>
      <c r="K608" s="73" t="b">
        <v>0</v>
      </c>
      <c r="CY608" t="s">
        <v>521</v>
      </c>
      <c r="CZ608">
        <v>1</v>
      </c>
      <c r="DA608" s="76">
        <v>120</v>
      </c>
      <c r="DB608" s="76">
        <v>30</v>
      </c>
      <c r="DC608">
        <f ca="1">INDIRECT(ADDRESS(11+(MATCH(RIGHT(Table14[[#This Row],[spawner_sku]],LEN(Table14[[#This Row],[spawner_sku]])-FIND("/",Table14[[#This Row],[spawner_sku]])),Table1[Entity Prefab],0)),10,1,1,"Entities"))</f>
        <v>35</v>
      </c>
      <c r="DD608">
        <f ca="1">ROUND((Table14[[#This Row],[XP]]*Table14[[#This Row],[entity_spawned (AVG)]])*(Table14[[#This Row],[activating_chance]]/100),0)</f>
        <v>11</v>
      </c>
      <c r="DE608" s="73" t="s">
        <v>343</v>
      </c>
    </row>
    <row r="609" spans="2:109" x14ac:dyDescent="0.25">
      <c r="B609" s="74" t="s">
        <v>256</v>
      </c>
      <c r="C609">
        <v>1</v>
      </c>
      <c r="D609">
        <v>150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6">
        <v>1</v>
      </c>
      <c r="J609" s="76">
        <v>1</v>
      </c>
      <c r="K609" s="73" t="b">
        <v>0</v>
      </c>
      <c r="CY609" t="s">
        <v>521</v>
      </c>
      <c r="CZ609">
        <v>1</v>
      </c>
      <c r="DA609" s="76">
        <v>120</v>
      </c>
      <c r="DB609" s="76">
        <v>80</v>
      </c>
      <c r="DC609">
        <f ca="1">INDIRECT(ADDRESS(11+(MATCH(RIGHT(Table14[[#This Row],[spawner_sku]],LEN(Table14[[#This Row],[spawner_sku]])-FIND("/",Table14[[#This Row],[spawner_sku]])),Table1[Entity Prefab],0)),10,1,1,"Entities"))</f>
        <v>35</v>
      </c>
      <c r="DD609">
        <f ca="1">ROUND((Table14[[#This Row],[XP]]*Table14[[#This Row],[entity_spawned (AVG)]])*(Table14[[#This Row],[activating_chance]]/100),0)</f>
        <v>28</v>
      </c>
      <c r="DE609" s="73" t="s">
        <v>343</v>
      </c>
    </row>
    <row r="610" spans="2:109" x14ac:dyDescent="0.25">
      <c r="B610" s="74" t="s">
        <v>256</v>
      </c>
      <c r="C610">
        <v>1</v>
      </c>
      <c r="D610">
        <v>140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6">
        <v>1</v>
      </c>
      <c r="J610" s="76">
        <v>1</v>
      </c>
      <c r="K610" s="73" t="b">
        <v>0</v>
      </c>
      <c r="CY610" t="s">
        <v>521</v>
      </c>
      <c r="CZ610">
        <v>1</v>
      </c>
      <c r="DA610" s="76">
        <v>120</v>
      </c>
      <c r="DB610" s="76">
        <v>70</v>
      </c>
      <c r="DC610">
        <f ca="1">INDIRECT(ADDRESS(11+(MATCH(RIGHT(Table14[[#This Row],[spawner_sku]],LEN(Table14[[#This Row],[spawner_sku]])-FIND("/",Table14[[#This Row],[spawner_sku]])),Table1[Entity Prefab],0)),10,1,1,"Entities"))</f>
        <v>35</v>
      </c>
      <c r="DD610">
        <f ca="1">ROUND((Table14[[#This Row],[XP]]*Table14[[#This Row],[entity_spawned (AVG)]])*(Table14[[#This Row],[activating_chance]]/100),0)</f>
        <v>25</v>
      </c>
      <c r="DE610" s="73" t="s">
        <v>343</v>
      </c>
    </row>
    <row r="611" spans="2:109" x14ac:dyDescent="0.25">
      <c r="B611" s="74" t="s">
        <v>256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6">
        <v>1</v>
      </c>
      <c r="J611" s="76">
        <v>1</v>
      </c>
      <c r="K611" s="73" t="b">
        <v>0</v>
      </c>
      <c r="CY611" t="s">
        <v>521</v>
      </c>
      <c r="CZ611">
        <v>1</v>
      </c>
      <c r="DA611" s="76">
        <v>120</v>
      </c>
      <c r="DB611" s="76">
        <v>100</v>
      </c>
      <c r="DC611">
        <f ca="1">INDIRECT(ADDRESS(11+(MATCH(RIGHT(Table14[[#This Row],[spawner_sku]],LEN(Table14[[#This Row],[spawner_sku]])-FIND("/",Table14[[#This Row],[spawner_sku]])),Table1[Entity Prefab],0)),10,1,1,"Entities"))</f>
        <v>35</v>
      </c>
      <c r="DD611">
        <f ca="1">ROUND((Table14[[#This Row],[XP]]*Table14[[#This Row],[entity_spawned (AVG)]])*(Table14[[#This Row],[activating_chance]]/100),0)</f>
        <v>35</v>
      </c>
      <c r="DE611" s="73" t="s">
        <v>343</v>
      </c>
    </row>
    <row r="612" spans="2:109" x14ac:dyDescent="0.25">
      <c r="B612" s="74" t="s">
        <v>256</v>
      </c>
      <c r="C612">
        <v>1</v>
      </c>
      <c r="D612">
        <v>130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6">
        <v>1</v>
      </c>
      <c r="J612" s="76">
        <v>1</v>
      </c>
      <c r="K612" s="73" t="b">
        <v>0</v>
      </c>
      <c r="CY612" t="s">
        <v>521</v>
      </c>
      <c r="CZ612">
        <v>2</v>
      </c>
      <c r="DA612" s="76">
        <v>120</v>
      </c>
      <c r="DB612" s="76">
        <v>10</v>
      </c>
      <c r="DC612">
        <f ca="1">INDIRECT(ADDRESS(11+(MATCH(RIGHT(Table14[[#This Row],[spawner_sku]],LEN(Table14[[#This Row],[spawner_sku]])-FIND("/",Table14[[#This Row],[spawner_sku]])),Table1[Entity Prefab],0)),10,1,1,"Entities"))</f>
        <v>35</v>
      </c>
      <c r="DD612">
        <f ca="1">ROUND((Table14[[#This Row],[XP]]*Table14[[#This Row],[entity_spawned (AVG)]])*(Table14[[#This Row],[activating_chance]]/100),0)</f>
        <v>7</v>
      </c>
      <c r="DE612" s="73" t="s">
        <v>343</v>
      </c>
    </row>
    <row r="613" spans="2:109" x14ac:dyDescent="0.25">
      <c r="B613" s="74" t="s">
        <v>256</v>
      </c>
      <c r="C613">
        <v>1</v>
      </c>
      <c r="D613">
        <v>190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6">
        <v>1</v>
      </c>
      <c r="J613" s="76">
        <v>1</v>
      </c>
      <c r="K613" s="73" t="b">
        <v>0</v>
      </c>
      <c r="CY613" t="s">
        <v>521</v>
      </c>
      <c r="CZ613">
        <v>2</v>
      </c>
      <c r="DA613" s="76">
        <v>120</v>
      </c>
      <c r="DB613" s="76">
        <v>100</v>
      </c>
      <c r="DC613">
        <f ca="1">INDIRECT(ADDRESS(11+(MATCH(RIGHT(Table14[[#This Row],[spawner_sku]],LEN(Table14[[#This Row],[spawner_sku]])-FIND("/",Table14[[#This Row],[spawner_sku]])),Table1[Entity Prefab],0)),10,1,1,"Entities"))</f>
        <v>35</v>
      </c>
      <c r="DD613">
        <f ca="1">ROUND((Table14[[#This Row],[XP]]*Table14[[#This Row],[entity_spawned (AVG)]])*(Table14[[#This Row],[activating_chance]]/100),0)</f>
        <v>70</v>
      </c>
      <c r="DE613" s="73" t="s">
        <v>343</v>
      </c>
    </row>
    <row r="614" spans="2:109" x14ac:dyDescent="0.25">
      <c r="B614" s="74" t="s">
        <v>256</v>
      </c>
      <c r="C614">
        <v>1</v>
      </c>
      <c r="D614">
        <v>140</v>
      </c>
      <c r="E614">
        <v>90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6">
        <v>1</v>
      </c>
      <c r="J614" s="76">
        <v>1</v>
      </c>
      <c r="K614" s="73" t="b">
        <v>0</v>
      </c>
      <c r="CY614" t="s">
        <v>521</v>
      </c>
      <c r="CZ614">
        <v>2</v>
      </c>
      <c r="DA614" s="76">
        <v>120</v>
      </c>
      <c r="DB614" s="76">
        <v>100</v>
      </c>
      <c r="DC614">
        <f ca="1">INDIRECT(ADDRESS(11+(MATCH(RIGHT(Table14[[#This Row],[spawner_sku]],LEN(Table14[[#This Row],[spawner_sku]])-FIND("/",Table14[[#This Row],[spawner_sku]])),Table1[Entity Prefab],0)),10,1,1,"Entities"))</f>
        <v>35</v>
      </c>
      <c r="DD614">
        <f ca="1">ROUND((Table14[[#This Row],[XP]]*Table14[[#This Row],[entity_spawned (AVG)]])*(Table14[[#This Row],[activating_chance]]/100),0)</f>
        <v>70</v>
      </c>
      <c r="DE614" s="73" t="s">
        <v>343</v>
      </c>
    </row>
    <row r="615" spans="2:109" x14ac:dyDescent="0.25">
      <c r="B615" s="74" t="s">
        <v>256</v>
      </c>
      <c r="C615">
        <v>1</v>
      </c>
      <c r="D615">
        <v>170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6">
        <v>1</v>
      </c>
      <c r="J615" s="76">
        <v>1</v>
      </c>
      <c r="K615" s="73" t="b">
        <v>0</v>
      </c>
      <c r="CY615" t="s">
        <v>386</v>
      </c>
      <c r="CZ615">
        <v>1</v>
      </c>
      <c r="DA615" s="76">
        <v>120</v>
      </c>
      <c r="DB615" s="76">
        <v>100</v>
      </c>
      <c r="DC615">
        <f ca="1">INDIRECT(ADDRESS(11+(MATCH(RIGHT(Table14[[#This Row],[spawner_sku]],LEN(Table14[[#This Row],[spawner_sku]])-FIND("/",Table14[[#This Row],[spawner_sku]])),Table1[Entity Prefab],0)),10,1,1,"Entities"))</f>
        <v>75</v>
      </c>
      <c r="DD615">
        <f ca="1">ROUND((Table14[[#This Row],[XP]]*Table14[[#This Row],[entity_spawned (AVG)]])*(Table14[[#This Row],[activating_chance]]/100),0)</f>
        <v>75</v>
      </c>
      <c r="DE615" s="73" t="s">
        <v>343</v>
      </c>
    </row>
    <row r="616" spans="2:109" x14ac:dyDescent="0.25">
      <c r="B616" s="74" t="s">
        <v>256</v>
      </c>
      <c r="C616">
        <v>1</v>
      </c>
      <c r="D616">
        <v>140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6">
        <v>1</v>
      </c>
      <c r="J616" s="76">
        <v>1</v>
      </c>
      <c r="K616" s="73" t="b">
        <v>0</v>
      </c>
      <c r="CY616" t="s">
        <v>386</v>
      </c>
      <c r="CZ616">
        <v>1</v>
      </c>
      <c r="DA616" s="76">
        <v>120</v>
      </c>
      <c r="DB616" s="76">
        <v>100</v>
      </c>
      <c r="DC616">
        <f ca="1">INDIRECT(ADDRESS(11+(MATCH(RIGHT(Table14[[#This Row],[spawner_sku]],LEN(Table14[[#This Row],[spawner_sku]])-FIND("/",Table14[[#This Row],[spawner_sku]])),Table1[Entity Prefab],0)),10,1,1,"Entities"))</f>
        <v>75</v>
      </c>
      <c r="DD616">
        <f ca="1">ROUND((Table14[[#This Row],[XP]]*Table14[[#This Row],[entity_spawned (AVG)]])*(Table14[[#This Row],[activating_chance]]/100),0)</f>
        <v>75</v>
      </c>
      <c r="DE616" s="73" t="s">
        <v>343</v>
      </c>
    </row>
    <row r="617" spans="2:109" x14ac:dyDescent="0.25">
      <c r="B617" s="74" t="s">
        <v>256</v>
      </c>
      <c r="C617">
        <v>1</v>
      </c>
      <c r="D617">
        <v>170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6">
        <v>1</v>
      </c>
      <c r="J617" s="76">
        <v>1</v>
      </c>
      <c r="K617" s="73" t="b">
        <v>0</v>
      </c>
      <c r="CY617" t="s">
        <v>539</v>
      </c>
      <c r="CZ617">
        <v>1</v>
      </c>
      <c r="DA617" s="76">
        <v>120</v>
      </c>
      <c r="DB617" s="76">
        <v>100</v>
      </c>
      <c r="DC617">
        <f ca="1">INDIRECT(ADDRESS(11+(MATCH(RIGHT(Table14[[#This Row],[spawner_sku]],LEN(Table14[[#This Row],[spawner_sku]])-FIND("/",Table14[[#This Row],[spawner_sku]])),Table1[Entity Prefab],0)),10,1,1,"Entities"))</f>
        <v>75</v>
      </c>
      <c r="DD617">
        <f ca="1">ROUND((Table14[[#This Row],[XP]]*Table14[[#This Row],[entity_spawned (AVG)]])*(Table14[[#This Row],[activating_chance]]/100),0)</f>
        <v>75</v>
      </c>
      <c r="DE617" s="73" t="s">
        <v>343</v>
      </c>
    </row>
    <row r="618" spans="2:109" x14ac:dyDescent="0.25">
      <c r="B618" s="74" t="s">
        <v>256</v>
      </c>
      <c r="C618">
        <v>1</v>
      </c>
      <c r="D618">
        <v>190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6">
        <v>1</v>
      </c>
      <c r="J618" s="76">
        <v>1</v>
      </c>
      <c r="K618" s="73" t="b">
        <v>0</v>
      </c>
      <c r="CY618" t="s">
        <v>539</v>
      </c>
      <c r="CZ618">
        <v>1</v>
      </c>
      <c r="DA618" s="76">
        <v>120</v>
      </c>
      <c r="DB618" s="76">
        <v>100</v>
      </c>
      <c r="DC618">
        <f ca="1">INDIRECT(ADDRESS(11+(MATCH(RIGHT(Table14[[#This Row],[spawner_sku]],LEN(Table14[[#This Row],[spawner_sku]])-FIND("/",Table14[[#This Row],[spawner_sku]])),Table1[Entity Prefab],0)),10,1,1,"Entities"))</f>
        <v>75</v>
      </c>
      <c r="DD618">
        <f ca="1">ROUND((Table14[[#This Row],[XP]]*Table14[[#This Row],[entity_spawned (AVG)]])*(Table14[[#This Row],[activating_chance]]/100),0)</f>
        <v>75</v>
      </c>
      <c r="DE618" s="73" t="s">
        <v>343</v>
      </c>
    </row>
    <row r="619" spans="2:109" x14ac:dyDescent="0.25">
      <c r="B619" s="74" t="s">
        <v>256</v>
      </c>
      <c r="C619">
        <v>1</v>
      </c>
      <c r="D619">
        <v>190</v>
      </c>
      <c r="E619">
        <v>30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6">
        <v>1</v>
      </c>
      <c r="J619" s="76">
        <v>1</v>
      </c>
      <c r="K619" s="73" t="b">
        <v>0</v>
      </c>
      <c r="CY619" t="s">
        <v>538</v>
      </c>
      <c r="CZ619">
        <v>1</v>
      </c>
      <c r="DA619" s="76">
        <v>120</v>
      </c>
      <c r="DB619" s="76">
        <v>100</v>
      </c>
      <c r="DC619">
        <f ca="1">INDIRECT(ADDRESS(11+(MATCH(RIGHT(Table14[[#This Row],[spawner_sku]],LEN(Table14[[#This Row],[spawner_sku]])-FIND("/",Table14[[#This Row],[spawner_sku]])),Table1[Entity Prefab],0)),10,1,1,"Entities"))</f>
        <v>75</v>
      </c>
      <c r="DD619">
        <f ca="1">ROUND((Table14[[#This Row],[XP]]*Table14[[#This Row],[entity_spawned (AVG)]])*(Table14[[#This Row],[activating_chance]]/100),0)</f>
        <v>75</v>
      </c>
      <c r="DE619" s="73" t="s">
        <v>343</v>
      </c>
    </row>
    <row r="620" spans="2:109" x14ac:dyDescent="0.25">
      <c r="B620" s="74" t="s">
        <v>256</v>
      </c>
      <c r="C620">
        <v>1</v>
      </c>
      <c r="D620">
        <v>170</v>
      </c>
      <c r="E620">
        <v>60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6">
        <v>1</v>
      </c>
      <c r="J620" s="76">
        <v>1</v>
      </c>
      <c r="K620" s="73" t="b">
        <v>0</v>
      </c>
      <c r="CY620" t="s">
        <v>538</v>
      </c>
      <c r="CZ620">
        <v>1</v>
      </c>
      <c r="DA620" s="76">
        <v>120</v>
      </c>
      <c r="DB620" s="76">
        <v>100</v>
      </c>
      <c r="DC620">
        <f ca="1">INDIRECT(ADDRESS(11+(MATCH(RIGHT(Table14[[#This Row],[spawner_sku]],LEN(Table14[[#This Row],[spawner_sku]])-FIND("/",Table14[[#This Row],[spawner_sku]])),Table1[Entity Prefab],0)),10,1,1,"Entities"))</f>
        <v>75</v>
      </c>
      <c r="DD620">
        <f ca="1">ROUND((Table14[[#This Row],[XP]]*Table14[[#This Row],[entity_spawned (AVG)]])*(Table14[[#This Row],[activating_chance]]/100),0)</f>
        <v>75</v>
      </c>
      <c r="DE620" s="73" t="s">
        <v>343</v>
      </c>
    </row>
    <row r="621" spans="2:109" x14ac:dyDescent="0.25">
      <c r="B621" s="74" t="s">
        <v>256</v>
      </c>
      <c r="C621">
        <v>1</v>
      </c>
      <c r="D621">
        <v>170</v>
      </c>
      <c r="E621">
        <v>55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6">
        <v>1</v>
      </c>
      <c r="J621" s="76">
        <v>1</v>
      </c>
      <c r="K621" s="73" t="b">
        <v>0</v>
      </c>
      <c r="CY621" t="s">
        <v>538</v>
      </c>
      <c r="CZ621">
        <v>1</v>
      </c>
      <c r="DA621" s="76">
        <v>120</v>
      </c>
      <c r="DB621" s="76">
        <v>100</v>
      </c>
      <c r="DC621">
        <f ca="1">INDIRECT(ADDRESS(11+(MATCH(RIGHT(Table14[[#This Row],[spawner_sku]],LEN(Table14[[#This Row],[spawner_sku]])-FIND("/",Table14[[#This Row],[spawner_sku]])),Table1[Entity Prefab],0)),10,1,1,"Entities"))</f>
        <v>75</v>
      </c>
      <c r="DD621">
        <f ca="1">ROUND((Table14[[#This Row],[XP]]*Table14[[#This Row],[entity_spawned (AVG)]])*(Table14[[#This Row],[activating_chance]]/100),0)</f>
        <v>75</v>
      </c>
      <c r="DE621" s="73" t="s">
        <v>343</v>
      </c>
    </row>
    <row r="622" spans="2:109" x14ac:dyDescent="0.25">
      <c r="B622" s="74" t="s">
        <v>256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6">
        <v>1</v>
      </c>
      <c r="J622" s="76">
        <v>1</v>
      </c>
      <c r="K622" s="73" t="b">
        <v>0</v>
      </c>
      <c r="CY622" t="s">
        <v>538</v>
      </c>
      <c r="CZ622">
        <v>1</v>
      </c>
      <c r="DA622" s="76">
        <v>120</v>
      </c>
      <c r="DB622" s="76">
        <v>100</v>
      </c>
      <c r="DC622">
        <f ca="1">INDIRECT(ADDRESS(11+(MATCH(RIGHT(Table14[[#This Row],[spawner_sku]],LEN(Table14[[#This Row],[spawner_sku]])-FIND("/",Table14[[#This Row],[spawner_sku]])),Table1[Entity Prefab],0)),10,1,1,"Entities"))</f>
        <v>75</v>
      </c>
      <c r="DD622">
        <f ca="1">ROUND((Table14[[#This Row],[XP]]*Table14[[#This Row],[entity_spawned (AVG)]])*(Table14[[#This Row],[activating_chance]]/100),0)</f>
        <v>75</v>
      </c>
      <c r="DE622" s="73" t="s">
        <v>343</v>
      </c>
    </row>
    <row r="623" spans="2:109" x14ac:dyDescent="0.25">
      <c r="B623" s="74" t="s">
        <v>256</v>
      </c>
      <c r="C623">
        <v>1</v>
      </c>
      <c r="D623">
        <v>190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6">
        <v>1</v>
      </c>
      <c r="J623" s="76">
        <v>1</v>
      </c>
      <c r="K623" s="73" t="b">
        <v>0</v>
      </c>
      <c r="CY623" t="s">
        <v>538</v>
      </c>
      <c r="CZ623">
        <v>1</v>
      </c>
      <c r="DA623" s="76">
        <v>120</v>
      </c>
      <c r="DB623" s="76">
        <v>100</v>
      </c>
      <c r="DC623">
        <f ca="1">INDIRECT(ADDRESS(11+(MATCH(RIGHT(Table14[[#This Row],[spawner_sku]],LEN(Table14[[#This Row],[spawner_sku]])-FIND("/",Table14[[#This Row],[spawner_sku]])),Table1[Entity Prefab],0)),10,1,1,"Entities"))</f>
        <v>75</v>
      </c>
      <c r="DD623">
        <f ca="1">ROUND((Table14[[#This Row],[XP]]*Table14[[#This Row],[entity_spawned (AVG)]])*(Table14[[#This Row],[activating_chance]]/100),0)</f>
        <v>75</v>
      </c>
      <c r="DE623" s="73" t="s">
        <v>343</v>
      </c>
    </row>
    <row r="624" spans="2:109" x14ac:dyDescent="0.25">
      <c r="B624" s="74" t="s">
        <v>256</v>
      </c>
      <c r="C624">
        <v>1</v>
      </c>
      <c r="D624">
        <v>140</v>
      </c>
      <c r="E624">
        <v>90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6">
        <v>1</v>
      </c>
      <c r="J624" s="76">
        <v>1</v>
      </c>
      <c r="K624" s="73" t="b">
        <v>0</v>
      </c>
      <c r="CY624" t="s">
        <v>538</v>
      </c>
      <c r="CZ624">
        <v>1</v>
      </c>
      <c r="DA624" s="76">
        <v>120</v>
      </c>
      <c r="DB624" s="76">
        <v>100</v>
      </c>
      <c r="DC624">
        <f ca="1">INDIRECT(ADDRESS(11+(MATCH(RIGHT(Table14[[#This Row],[spawner_sku]],LEN(Table14[[#This Row],[spawner_sku]])-FIND("/",Table14[[#This Row],[spawner_sku]])),Table1[Entity Prefab],0)),10,1,1,"Entities"))</f>
        <v>75</v>
      </c>
      <c r="DD624">
        <f ca="1">ROUND((Table14[[#This Row],[XP]]*Table14[[#This Row],[entity_spawned (AVG)]])*(Table14[[#This Row],[activating_chance]]/100),0)</f>
        <v>75</v>
      </c>
      <c r="DE624" s="73" t="s">
        <v>343</v>
      </c>
    </row>
    <row r="625" spans="2:109" x14ac:dyDescent="0.25">
      <c r="B625" s="74" t="s">
        <v>256</v>
      </c>
      <c r="C625">
        <v>1</v>
      </c>
      <c r="D625">
        <v>170</v>
      </c>
      <c r="E625">
        <v>65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6">
        <v>1</v>
      </c>
      <c r="J625" s="76">
        <v>1</v>
      </c>
      <c r="K625" s="73" t="b">
        <v>0</v>
      </c>
      <c r="CY625" t="s">
        <v>457</v>
      </c>
      <c r="CZ625">
        <v>1</v>
      </c>
      <c r="DA625" s="76">
        <v>120</v>
      </c>
      <c r="DB625" s="76">
        <v>100</v>
      </c>
      <c r="DC625">
        <f ca="1">INDIRECT(ADDRESS(11+(MATCH(RIGHT(Table14[[#This Row],[spawner_sku]],LEN(Table14[[#This Row],[spawner_sku]])-FIND("/",Table14[[#This Row],[spawner_sku]])),Table1[Entity Prefab],0)),10,1,1,"Entities"))</f>
        <v>75</v>
      </c>
      <c r="DD625">
        <f ca="1">ROUND((Table14[[#This Row],[XP]]*Table14[[#This Row],[entity_spawned (AVG)]])*(Table14[[#This Row],[activating_chance]]/100),0)</f>
        <v>75</v>
      </c>
      <c r="DE625" s="73" t="s">
        <v>343</v>
      </c>
    </row>
    <row r="626" spans="2:109" x14ac:dyDescent="0.25">
      <c r="B626" s="74" t="s">
        <v>256</v>
      </c>
      <c r="C626">
        <v>1</v>
      </c>
      <c r="D626">
        <v>160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6">
        <v>1</v>
      </c>
      <c r="J626" s="76">
        <v>1</v>
      </c>
      <c r="K626" s="73" t="b">
        <v>0</v>
      </c>
      <c r="CY626" t="s">
        <v>457</v>
      </c>
      <c r="CZ626">
        <v>1</v>
      </c>
      <c r="DA626" s="76">
        <v>120</v>
      </c>
      <c r="DB626" s="76">
        <v>100</v>
      </c>
      <c r="DC626">
        <f ca="1">INDIRECT(ADDRESS(11+(MATCH(RIGHT(Table14[[#This Row],[spawner_sku]],LEN(Table14[[#This Row],[spawner_sku]])-FIND("/",Table14[[#This Row],[spawner_sku]])),Table1[Entity Prefab],0)),10,1,1,"Entities"))</f>
        <v>75</v>
      </c>
      <c r="DD626">
        <f ca="1">ROUND((Table14[[#This Row],[XP]]*Table14[[#This Row],[entity_spawned (AVG)]])*(Table14[[#This Row],[activating_chance]]/100),0)</f>
        <v>75</v>
      </c>
      <c r="DE626" s="73" t="s">
        <v>343</v>
      </c>
    </row>
    <row r="627" spans="2:109" x14ac:dyDescent="0.25">
      <c r="B627" s="74" t="s">
        <v>256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6">
        <v>1</v>
      </c>
      <c r="J627" s="76">
        <v>1</v>
      </c>
      <c r="K627" s="73" t="b">
        <v>0</v>
      </c>
      <c r="CY627" t="s">
        <v>491</v>
      </c>
      <c r="CZ627">
        <v>1</v>
      </c>
      <c r="DA627" s="76">
        <v>120</v>
      </c>
      <c r="DB627" s="76">
        <v>100</v>
      </c>
      <c r="DC627">
        <f ca="1">INDIRECT(ADDRESS(11+(MATCH(RIGHT(Table14[[#This Row],[spawner_sku]],LEN(Table14[[#This Row],[spawner_sku]])-FIND("/",Table14[[#This Row],[spawner_sku]])),Table1[Entity Prefab],0)),10,1,1,"Entities"))</f>
        <v>55</v>
      </c>
      <c r="DD627">
        <f ca="1">ROUND((Table14[[#This Row],[XP]]*Table14[[#This Row],[entity_spawned (AVG)]])*(Table14[[#This Row],[activating_chance]]/100),0)</f>
        <v>55</v>
      </c>
      <c r="DE627" s="73" t="s">
        <v>343</v>
      </c>
    </row>
    <row r="628" spans="2:109" x14ac:dyDescent="0.25">
      <c r="B628" s="74" t="s">
        <v>256</v>
      </c>
      <c r="C628">
        <v>1</v>
      </c>
      <c r="D628">
        <v>170</v>
      </c>
      <c r="E628">
        <v>80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6">
        <v>1</v>
      </c>
      <c r="J628" s="76">
        <v>1</v>
      </c>
      <c r="K628" s="73" t="b">
        <v>0</v>
      </c>
      <c r="CY628" t="s">
        <v>397</v>
      </c>
      <c r="CZ628">
        <v>2</v>
      </c>
      <c r="DA628" s="76">
        <v>120</v>
      </c>
      <c r="DB628" s="76">
        <v>100</v>
      </c>
      <c r="DC628">
        <f ca="1">INDIRECT(ADDRESS(11+(MATCH(RIGHT(Table14[[#This Row],[spawner_sku]],LEN(Table14[[#This Row],[spawner_sku]])-FIND("/",Table14[[#This Row],[spawner_sku]])),Table1[Entity Prefab],0)),10,1,1,"Entities"))</f>
        <v>25</v>
      </c>
      <c r="DD628">
        <f ca="1">ROUND((Table14[[#This Row],[XP]]*Table14[[#This Row],[entity_spawned (AVG)]])*(Table14[[#This Row],[activating_chance]]/100),0)</f>
        <v>50</v>
      </c>
      <c r="DE628" s="73" t="s">
        <v>343</v>
      </c>
    </row>
    <row r="629" spans="2:109" x14ac:dyDescent="0.25">
      <c r="B629" s="74" t="s">
        <v>256</v>
      </c>
      <c r="C629">
        <v>1</v>
      </c>
      <c r="D629">
        <v>170</v>
      </c>
      <c r="E629">
        <v>85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6">
        <v>1</v>
      </c>
      <c r="J629" s="76">
        <v>1</v>
      </c>
      <c r="K629" s="73" t="b">
        <v>0</v>
      </c>
      <c r="CY629" t="s">
        <v>397</v>
      </c>
      <c r="CZ629">
        <v>3</v>
      </c>
      <c r="DA629" s="76">
        <v>120</v>
      </c>
      <c r="DB629" s="76">
        <v>100</v>
      </c>
      <c r="DC629">
        <f ca="1">INDIRECT(ADDRESS(11+(MATCH(RIGHT(Table14[[#This Row],[spawner_sku]],LEN(Table14[[#This Row],[spawner_sku]])-FIND("/",Table14[[#This Row],[spawner_sku]])),Table1[Entity Prefab],0)),10,1,1,"Entities"))</f>
        <v>25</v>
      </c>
      <c r="DD629">
        <f ca="1">ROUND((Table14[[#This Row],[XP]]*Table14[[#This Row],[entity_spawned (AVG)]])*(Table14[[#This Row],[activating_chance]]/100),0)</f>
        <v>75</v>
      </c>
      <c r="DE629" s="73" t="s">
        <v>343</v>
      </c>
    </row>
    <row r="630" spans="2:109" x14ac:dyDescent="0.25">
      <c r="B630" s="74" t="s">
        <v>256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6">
        <v>1</v>
      </c>
      <c r="J630" s="76">
        <v>1</v>
      </c>
      <c r="K630" s="73" t="b">
        <v>0</v>
      </c>
      <c r="CY630" t="s">
        <v>397</v>
      </c>
      <c r="CZ630">
        <v>6</v>
      </c>
      <c r="DA630" s="76">
        <v>120</v>
      </c>
      <c r="DB630" s="76">
        <v>10</v>
      </c>
      <c r="DC630">
        <f ca="1">INDIRECT(ADDRESS(11+(MATCH(RIGHT(Table14[[#This Row],[spawner_sku]],LEN(Table14[[#This Row],[spawner_sku]])-FIND("/",Table14[[#This Row],[spawner_sku]])),Table1[Entity Prefab],0)),10,1,1,"Entities"))</f>
        <v>25</v>
      </c>
      <c r="DD630">
        <f ca="1">ROUND((Table14[[#This Row],[XP]]*Table14[[#This Row],[entity_spawned (AVG)]])*(Table14[[#This Row],[activating_chance]]/100),0)</f>
        <v>15</v>
      </c>
      <c r="DE630" s="73" t="s">
        <v>343</v>
      </c>
    </row>
    <row r="631" spans="2:109" x14ac:dyDescent="0.25">
      <c r="B631" s="74" t="s">
        <v>256</v>
      </c>
      <c r="C631">
        <v>1</v>
      </c>
      <c r="D631">
        <v>205</v>
      </c>
      <c r="E631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6">
        <v>1</v>
      </c>
      <c r="J631" s="76">
        <v>1</v>
      </c>
      <c r="K631" s="73" t="b">
        <v>0</v>
      </c>
      <c r="CY631" t="s">
        <v>397</v>
      </c>
      <c r="CZ631">
        <v>2</v>
      </c>
      <c r="DA631" s="76">
        <v>120</v>
      </c>
      <c r="DB631" s="76">
        <v>100</v>
      </c>
      <c r="DC631">
        <f ca="1">INDIRECT(ADDRESS(11+(MATCH(RIGHT(Table14[[#This Row],[spawner_sku]],LEN(Table14[[#This Row],[spawner_sku]])-FIND("/",Table14[[#This Row],[spawner_sku]])),Table1[Entity Prefab],0)),10,1,1,"Entities"))</f>
        <v>25</v>
      </c>
      <c r="DD631">
        <f ca="1">ROUND((Table14[[#This Row],[XP]]*Table14[[#This Row],[entity_spawned (AVG)]])*(Table14[[#This Row],[activating_chance]]/100),0)</f>
        <v>50</v>
      </c>
      <c r="DE631" s="73" t="s">
        <v>343</v>
      </c>
    </row>
    <row r="632" spans="2:109" x14ac:dyDescent="0.25">
      <c r="B632" s="74" t="s">
        <v>256</v>
      </c>
      <c r="C632">
        <v>1</v>
      </c>
      <c r="D632">
        <v>170</v>
      </c>
      <c r="E632">
        <v>100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6">
        <v>1</v>
      </c>
      <c r="J632" s="76">
        <v>1</v>
      </c>
      <c r="K632" s="73" t="b">
        <v>0</v>
      </c>
      <c r="CY632" t="s">
        <v>397</v>
      </c>
      <c r="CZ632">
        <v>3</v>
      </c>
      <c r="DA632" s="76">
        <v>120</v>
      </c>
      <c r="DB632" s="76">
        <v>100</v>
      </c>
      <c r="DC632">
        <f ca="1">INDIRECT(ADDRESS(11+(MATCH(RIGHT(Table14[[#This Row],[spawner_sku]],LEN(Table14[[#This Row],[spawner_sku]])-FIND("/",Table14[[#This Row],[spawner_sku]])),Table1[Entity Prefab],0)),10,1,1,"Entities"))</f>
        <v>25</v>
      </c>
      <c r="DD632">
        <f ca="1">ROUND((Table14[[#This Row],[XP]]*Table14[[#This Row],[entity_spawned (AVG)]])*(Table14[[#This Row],[activating_chance]]/100),0)</f>
        <v>75</v>
      </c>
      <c r="DE632" s="73" t="s">
        <v>343</v>
      </c>
    </row>
    <row r="633" spans="2:109" x14ac:dyDescent="0.25">
      <c r="B633" s="74" t="s">
        <v>256</v>
      </c>
      <c r="C633">
        <v>1</v>
      </c>
      <c r="D633">
        <v>170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6">
        <v>1</v>
      </c>
      <c r="J633" s="76">
        <v>1</v>
      </c>
      <c r="K633" s="73" t="b">
        <v>0</v>
      </c>
      <c r="CY633" t="s">
        <v>397</v>
      </c>
      <c r="CZ633">
        <v>4</v>
      </c>
      <c r="DA633" s="76">
        <v>120</v>
      </c>
      <c r="DB633" s="76">
        <v>100</v>
      </c>
      <c r="DC633">
        <f ca="1">INDIRECT(ADDRESS(11+(MATCH(RIGHT(Table14[[#This Row],[spawner_sku]],LEN(Table14[[#This Row],[spawner_sku]])-FIND("/",Table14[[#This Row],[spawner_sku]])),Table1[Entity Prefab],0)),10,1,1,"Entities"))</f>
        <v>25</v>
      </c>
      <c r="DD633">
        <f ca="1">ROUND((Table14[[#This Row],[XP]]*Table14[[#This Row],[entity_spawned (AVG)]])*(Table14[[#This Row],[activating_chance]]/100),0)</f>
        <v>100</v>
      </c>
      <c r="DE633" s="73" t="s">
        <v>343</v>
      </c>
    </row>
    <row r="634" spans="2:109" x14ac:dyDescent="0.25">
      <c r="B634" s="74" t="s">
        <v>256</v>
      </c>
      <c r="C634">
        <v>1</v>
      </c>
      <c r="D634">
        <v>170</v>
      </c>
      <c r="E634">
        <v>40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6">
        <v>1</v>
      </c>
      <c r="J634" s="76">
        <v>1</v>
      </c>
      <c r="K634" s="73" t="b">
        <v>0</v>
      </c>
      <c r="CY634" t="s">
        <v>397</v>
      </c>
      <c r="CZ634">
        <v>1</v>
      </c>
      <c r="DA634" s="76">
        <v>120</v>
      </c>
      <c r="DB634" s="76">
        <v>100</v>
      </c>
      <c r="DC634">
        <f ca="1">INDIRECT(ADDRESS(11+(MATCH(RIGHT(Table14[[#This Row],[spawner_sku]],LEN(Table14[[#This Row],[spawner_sku]])-FIND("/",Table14[[#This Row],[spawner_sku]])),Table1[Entity Prefab],0)),10,1,1,"Entities"))</f>
        <v>25</v>
      </c>
      <c r="DD634">
        <f ca="1">ROUND((Table14[[#This Row],[XP]]*Table14[[#This Row],[entity_spawned (AVG)]])*(Table14[[#This Row],[activating_chance]]/100),0)</f>
        <v>25</v>
      </c>
      <c r="DE634" s="73" t="s">
        <v>343</v>
      </c>
    </row>
    <row r="635" spans="2:109" x14ac:dyDescent="0.25">
      <c r="B635" s="74" t="s">
        <v>256</v>
      </c>
      <c r="C635">
        <v>1</v>
      </c>
      <c r="D635">
        <v>170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6">
        <v>1</v>
      </c>
      <c r="J635" s="76">
        <v>1</v>
      </c>
      <c r="K635" s="73" t="b">
        <v>0</v>
      </c>
      <c r="CY635" t="s">
        <v>255</v>
      </c>
      <c r="CZ635">
        <v>1</v>
      </c>
      <c r="DA635" s="76">
        <v>120</v>
      </c>
      <c r="DB635" s="76">
        <v>100</v>
      </c>
      <c r="DC635">
        <f ca="1">INDIRECT(ADDRESS(11+(MATCH(RIGHT(Table14[[#This Row],[spawner_sku]],LEN(Table14[[#This Row],[spawner_sku]])-FIND("/",Table14[[#This Row],[spawner_sku]])),Table1[Entity Prefab],0)),10,1,1,"Entities"))</f>
        <v>70</v>
      </c>
      <c r="DD635">
        <f ca="1">ROUND((Table14[[#This Row],[XP]]*Table14[[#This Row],[entity_spawned (AVG)]])*(Table14[[#This Row],[activating_chance]]/100),0)</f>
        <v>70</v>
      </c>
      <c r="DE635" s="73" t="s">
        <v>344</v>
      </c>
    </row>
    <row r="636" spans="2:109" x14ac:dyDescent="0.25">
      <c r="B636" s="74" t="s">
        <v>256</v>
      </c>
      <c r="C636">
        <v>1</v>
      </c>
      <c r="D636">
        <v>190</v>
      </c>
      <c r="E63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6">
        <v>1</v>
      </c>
      <c r="J636" s="76">
        <v>1</v>
      </c>
      <c r="K636" s="73" t="b">
        <v>0</v>
      </c>
      <c r="CY636" t="s">
        <v>256</v>
      </c>
      <c r="CZ636">
        <v>1</v>
      </c>
      <c r="DA636" s="76">
        <v>120</v>
      </c>
      <c r="DB636" s="76">
        <v>100</v>
      </c>
      <c r="DC636">
        <f ca="1">INDIRECT(ADDRESS(11+(MATCH(RIGHT(Table14[[#This Row],[spawner_sku]],LEN(Table14[[#This Row],[spawner_sku]])-FIND("/",Table14[[#This Row],[spawner_sku]])),Table1[Entity Prefab],0)),10,1,1,"Entities"))</f>
        <v>25</v>
      </c>
      <c r="DD636">
        <f ca="1">ROUND((Table14[[#This Row],[XP]]*Table14[[#This Row],[entity_spawned (AVG)]])*(Table14[[#This Row],[activating_chance]]/100),0)</f>
        <v>25</v>
      </c>
      <c r="DE636" s="73" t="s">
        <v>343</v>
      </c>
    </row>
    <row r="637" spans="2:109" x14ac:dyDescent="0.25">
      <c r="B637" s="74" t="s">
        <v>256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6">
        <v>1</v>
      </c>
      <c r="J637" s="76">
        <v>1</v>
      </c>
      <c r="K637" s="73" t="b">
        <v>0</v>
      </c>
      <c r="CY637" t="s">
        <v>256</v>
      </c>
      <c r="CZ637">
        <v>1</v>
      </c>
      <c r="DA637" s="76">
        <v>120</v>
      </c>
      <c r="DB637" s="76">
        <v>80</v>
      </c>
      <c r="DC637">
        <f ca="1">INDIRECT(ADDRESS(11+(MATCH(RIGHT(Table14[[#This Row],[spawner_sku]],LEN(Table14[[#This Row],[spawner_sku]])-FIND("/",Table14[[#This Row],[spawner_sku]])),Table1[Entity Prefab],0)),10,1,1,"Entities"))</f>
        <v>25</v>
      </c>
      <c r="DD637">
        <f ca="1">ROUND((Table14[[#This Row],[XP]]*Table14[[#This Row],[entity_spawned (AVG)]])*(Table14[[#This Row],[activating_chance]]/100),0)</f>
        <v>20</v>
      </c>
      <c r="DE637" s="73" t="s">
        <v>343</v>
      </c>
    </row>
    <row r="638" spans="2:109" x14ac:dyDescent="0.25">
      <c r="B638" s="74" t="s">
        <v>256</v>
      </c>
      <c r="C638">
        <v>1</v>
      </c>
      <c r="D638">
        <v>190</v>
      </c>
      <c r="E638">
        <v>30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6">
        <v>1</v>
      </c>
      <c r="J638" s="76">
        <v>1</v>
      </c>
      <c r="K638" s="73" t="b">
        <v>0</v>
      </c>
      <c r="CY638" t="s">
        <v>257</v>
      </c>
      <c r="CZ638">
        <v>1</v>
      </c>
      <c r="DA638" s="76">
        <v>120</v>
      </c>
      <c r="DB638" s="76">
        <v>100</v>
      </c>
      <c r="DC638">
        <f ca="1">INDIRECT(ADDRESS(11+(MATCH(RIGHT(Table14[[#This Row],[spawner_sku]],LEN(Table14[[#This Row],[spawner_sku]])-FIND("/",Table14[[#This Row],[spawner_sku]])),Table1[Entity Prefab],0)),10,1,1,"Entities"))</f>
        <v>25</v>
      </c>
      <c r="DD638">
        <f ca="1">ROUND((Table14[[#This Row],[XP]]*Table14[[#This Row],[entity_spawned (AVG)]])*(Table14[[#This Row],[activating_chance]]/100),0)</f>
        <v>25</v>
      </c>
      <c r="DE638" s="73" t="s">
        <v>343</v>
      </c>
    </row>
    <row r="639" spans="2:109" x14ac:dyDescent="0.25">
      <c r="B639" s="74" t="s">
        <v>256</v>
      </c>
      <c r="C639">
        <v>1</v>
      </c>
      <c r="D639">
        <v>190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6">
        <v>1</v>
      </c>
      <c r="J639" s="76">
        <v>1</v>
      </c>
      <c r="K639" s="73" t="b">
        <v>0</v>
      </c>
      <c r="CY639" t="s">
        <v>521</v>
      </c>
      <c r="CZ639">
        <v>1</v>
      </c>
      <c r="DA639" s="76">
        <v>110</v>
      </c>
      <c r="DB639" s="76">
        <v>100</v>
      </c>
      <c r="DC639">
        <f ca="1">INDIRECT(ADDRESS(11+(MATCH(RIGHT(Table14[[#This Row],[spawner_sku]],LEN(Table14[[#This Row],[spawner_sku]])-FIND("/",Table14[[#This Row],[spawner_sku]])),Table1[Entity Prefab],0)),10,1,1,"Entities"))</f>
        <v>35</v>
      </c>
      <c r="DD639">
        <f ca="1">ROUND((Table14[[#This Row],[XP]]*Table14[[#This Row],[entity_spawned (AVG)]])*(Table14[[#This Row],[activating_chance]]/100),0)</f>
        <v>35</v>
      </c>
      <c r="DE639" s="73" t="s">
        <v>343</v>
      </c>
    </row>
    <row r="640" spans="2:109" x14ac:dyDescent="0.25">
      <c r="B640" s="74" t="s">
        <v>256</v>
      </c>
      <c r="C640">
        <v>1</v>
      </c>
      <c r="D640">
        <v>140</v>
      </c>
      <c r="E640">
        <v>90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6">
        <v>1</v>
      </c>
      <c r="J640" s="76">
        <v>1</v>
      </c>
      <c r="K640" s="73" t="b">
        <v>0</v>
      </c>
      <c r="CY640" t="s">
        <v>386</v>
      </c>
      <c r="CZ640">
        <v>1</v>
      </c>
      <c r="DA640" s="76">
        <v>110</v>
      </c>
      <c r="DB640" s="76">
        <v>100</v>
      </c>
      <c r="DC640">
        <f ca="1">INDIRECT(ADDRESS(11+(MATCH(RIGHT(Table14[[#This Row],[spawner_sku]],LEN(Table14[[#This Row],[spawner_sku]])-FIND("/",Table14[[#This Row],[spawner_sku]])),Table1[Entity Prefab],0)),10,1,1,"Entities"))</f>
        <v>75</v>
      </c>
      <c r="DD640">
        <f ca="1">ROUND((Table14[[#This Row],[XP]]*Table14[[#This Row],[entity_spawned (AVG)]])*(Table14[[#This Row],[activating_chance]]/100),0)</f>
        <v>75</v>
      </c>
      <c r="DE640" s="73" t="s">
        <v>343</v>
      </c>
    </row>
    <row r="641" spans="2:109" x14ac:dyDescent="0.25">
      <c r="B641" s="74" t="s">
        <v>256</v>
      </c>
      <c r="C641">
        <v>1</v>
      </c>
      <c r="D641">
        <v>170</v>
      </c>
      <c r="E641">
        <v>60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6">
        <v>1</v>
      </c>
      <c r="J641" s="76">
        <v>1</v>
      </c>
      <c r="K641" s="73" t="b">
        <v>0</v>
      </c>
      <c r="CY641" t="s">
        <v>386</v>
      </c>
      <c r="CZ641">
        <v>1</v>
      </c>
      <c r="DA641" s="76">
        <v>110</v>
      </c>
      <c r="DB641" s="76">
        <v>100</v>
      </c>
      <c r="DC641">
        <f ca="1">INDIRECT(ADDRESS(11+(MATCH(RIGHT(Table14[[#This Row],[spawner_sku]],LEN(Table14[[#This Row],[spawner_sku]])-FIND("/",Table14[[#This Row],[spawner_sku]])),Table1[Entity Prefab],0)),10,1,1,"Entities"))</f>
        <v>75</v>
      </c>
      <c r="DD641">
        <f ca="1">ROUND((Table14[[#This Row],[XP]]*Table14[[#This Row],[entity_spawned (AVG)]])*(Table14[[#This Row],[activating_chance]]/100),0)</f>
        <v>75</v>
      </c>
      <c r="DE641" s="73" t="s">
        <v>343</v>
      </c>
    </row>
    <row r="642" spans="2:109" x14ac:dyDescent="0.25">
      <c r="B642" s="74" t="s">
        <v>256</v>
      </c>
      <c r="C642">
        <v>1</v>
      </c>
      <c r="D642">
        <v>170</v>
      </c>
      <c r="E642">
        <v>60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6">
        <v>1</v>
      </c>
      <c r="J642" s="76">
        <v>1</v>
      </c>
      <c r="K642" s="73" t="b">
        <v>0</v>
      </c>
      <c r="CY642" t="s">
        <v>539</v>
      </c>
      <c r="CZ642">
        <v>1</v>
      </c>
      <c r="DA642" s="76">
        <v>110</v>
      </c>
      <c r="DB642" s="76">
        <v>100</v>
      </c>
      <c r="DC642">
        <f ca="1">INDIRECT(ADDRESS(11+(MATCH(RIGHT(Table14[[#This Row],[spawner_sku]],LEN(Table14[[#This Row],[spawner_sku]])-FIND("/",Table14[[#This Row],[spawner_sku]])),Table1[Entity Prefab],0)),10,1,1,"Entities"))</f>
        <v>75</v>
      </c>
      <c r="DD642">
        <f ca="1">ROUND((Table14[[#This Row],[XP]]*Table14[[#This Row],[entity_spawned (AVG)]])*(Table14[[#This Row],[activating_chance]]/100),0)</f>
        <v>75</v>
      </c>
      <c r="DE642" s="73" t="s">
        <v>343</v>
      </c>
    </row>
    <row r="643" spans="2:109" x14ac:dyDescent="0.25">
      <c r="B643" s="74" t="s">
        <v>256</v>
      </c>
      <c r="C643">
        <v>1</v>
      </c>
      <c r="D643">
        <v>130</v>
      </c>
      <c r="E643">
        <v>85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6">
        <v>1</v>
      </c>
      <c r="J643" s="76">
        <v>1</v>
      </c>
      <c r="K643" s="73" t="b">
        <v>0</v>
      </c>
      <c r="CY643" t="s">
        <v>538</v>
      </c>
      <c r="CZ643">
        <v>1</v>
      </c>
      <c r="DA643" s="76">
        <v>110</v>
      </c>
      <c r="DB643" s="76">
        <v>100</v>
      </c>
      <c r="DC643">
        <f ca="1">INDIRECT(ADDRESS(11+(MATCH(RIGHT(Table14[[#This Row],[spawner_sku]],LEN(Table14[[#This Row],[spawner_sku]])-FIND("/",Table14[[#This Row],[spawner_sku]])),Table1[Entity Prefab],0)),10,1,1,"Entities"))</f>
        <v>75</v>
      </c>
      <c r="DD643">
        <f ca="1">ROUND((Table14[[#This Row],[XP]]*Table14[[#This Row],[entity_spawned (AVG)]])*(Table14[[#This Row],[activating_chance]]/100),0)</f>
        <v>75</v>
      </c>
      <c r="DE643" s="73" t="s">
        <v>343</v>
      </c>
    </row>
    <row r="644" spans="2:109" x14ac:dyDescent="0.25">
      <c r="B644" s="74" t="s">
        <v>256</v>
      </c>
      <c r="C644">
        <v>1</v>
      </c>
      <c r="D644">
        <v>190</v>
      </c>
      <c r="E644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6">
        <v>1</v>
      </c>
      <c r="J644" s="76">
        <v>1</v>
      </c>
      <c r="K644" s="73" t="b">
        <v>0</v>
      </c>
      <c r="CY644" t="s">
        <v>538</v>
      </c>
      <c r="CZ644">
        <v>1</v>
      </c>
      <c r="DA644" s="76">
        <v>110</v>
      </c>
      <c r="DB644" s="76">
        <v>100</v>
      </c>
      <c r="DC644">
        <f ca="1">INDIRECT(ADDRESS(11+(MATCH(RIGHT(Table14[[#This Row],[spawner_sku]],LEN(Table14[[#This Row],[spawner_sku]])-FIND("/",Table14[[#This Row],[spawner_sku]])),Table1[Entity Prefab],0)),10,1,1,"Entities"))</f>
        <v>75</v>
      </c>
      <c r="DD644">
        <f ca="1">ROUND((Table14[[#This Row],[XP]]*Table14[[#This Row],[entity_spawned (AVG)]])*(Table14[[#This Row],[activating_chance]]/100),0)</f>
        <v>75</v>
      </c>
      <c r="DE644" s="73" t="s">
        <v>343</v>
      </c>
    </row>
    <row r="645" spans="2:109" x14ac:dyDescent="0.25">
      <c r="B645" s="74" t="s">
        <v>256</v>
      </c>
      <c r="C645">
        <v>1</v>
      </c>
      <c r="D645">
        <v>170</v>
      </c>
      <c r="E645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6">
        <v>1</v>
      </c>
      <c r="J645" s="76">
        <v>1</v>
      </c>
      <c r="K645" s="73" t="b">
        <v>0</v>
      </c>
      <c r="CY645" t="s">
        <v>538</v>
      </c>
      <c r="CZ645">
        <v>1</v>
      </c>
      <c r="DA645" s="76">
        <v>110</v>
      </c>
      <c r="DB645" s="76">
        <v>100</v>
      </c>
      <c r="DC645">
        <f ca="1">INDIRECT(ADDRESS(11+(MATCH(RIGHT(Table14[[#This Row],[spawner_sku]],LEN(Table14[[#This Row],[spawner_sku]])-FIND("/",Table14[[#This Row],[spawner_sku]])),Table1[Entity Prefab],0)),10,1,1,"Entities"))</f>
        <v>75</v>
      </c>
      <c r="DD645">
        <f ca="1">ROUND((Table14[[#This Row],[XP]]*Table14[[#This Row],[entity_spawned (AVG)]])*(Table14[[#This Row],[activating_chance]]/100),0)</f>
        <v>75</v>
      </c>
      <c r="DE645" s="73" t="s">
        <v>343</v>
      </c>
    </row>
    <row r="646" spans="2:109" x14ac:dyDescent="0.25">
      <c r="B646" s="74" t="s">
        <v>256</v>
      </c>
      <c r="C646">
        <v>1</v>
      </c>
      <c r="D646">
        <v>150</v>
      </c>
      <c r="E646">
        <v>40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6">
        <v>1</v>
      </c>
      <c r="J646" s="76">
        <v>1</v>
      </c>
      <c r="K646" s="73" t="b">
        <v>0</v>
      </c>
      <c r="CY646" t="s">
        <v>538</v>
      </c>
      <c r="CZ646">
        <v>1</v>
      </c>
      <c r="DA646" s="76">
        <v>110</v>
      </c>
      <c r="DB646" s="76">
        <v>100</v>
      </c>
      <c r="DC646">
        <f ca="1">INDIRECT(ADDRESS(11+(MATCH(RIGHT(Table14[[#This Row],[spawner_sku]],LEN(Table14[[#This Row],[spawner_sku]])-FIND("/",Table14[[#This Row],[spawner_sku]])),Table1[Entity Prefab],0)),10,1,1,"Entities"))</f>
        <v>75</v>
      </c>
      <c r="DD646">
        <f ca="1">ROUND((Table14[[#This Row],[XP]]*Table14[[#This Row],[entity_spawned (AVG)]])*(Table14[[#This Row],[activating_chance]]/100),0)</f>
        <v>75</v>
      </c>
      <c r="DE646" s="73" t="s">
        <v>343</v>
      </c>
    </row>
    <row r="647" spans="2:109" x14ac:dyDescent="0.25">
      <c r="B647" s="74" t="s">
        <v>256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6">
        <v>1</v>
      </c>
      <c r="J647" s="76">
        <v>1</v>
      </c>
      <c r="K647" s="73" t="b">
        <v>0</v>
      </c>
      <c r="CY647" t="s">
        <v>491</v>
      </c>
      <c r="CZ647">
        <v>1</v>
      </c>
      <c r="DA647" s="76">
        <v>110</v>
      </c>
      <c r="DB647" s="76">
        <v>80</v>
      </c>
      <c r="DC647">
        <f ca="1">INDIRECT(ADDRESS(11+(MATCH(RIGHT(Table14[[#This Row],[spawner_sku]],LEN(Table14[[#This Row],[spawner_sku]])-FIND("/",Table14[[#This Row],[spawner_sku]])),Table1[Entity Prefab],0)),10,1,1,"Entities"))</f>
        <v>55</v>
      </c>
      <c r="DD647">
        <f ca="1">ROUND((Table14[[#This Row],[XP]]*Table14[[#This Row],[entity_spawned (AVG)]])*(Table14[[#This Row],[activating_chance]]/100),0)</f>
        <v>44</v>
      </c>
      <c r="DE647" s="73" t="s">
        <v>343</v>
      </c>
    </row>
    <row r="648" spans="2:109" x14ac:dyDescent="0.25">
      <c r="B648" s="74" t="s">
        <v>256</v>
      </c>
      <c r="C648">
        <v>1</v>
      </c>
      <c r="D648">
        <v>140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6">
        <v>1</v>
      </c>
      <c r="J648" s="76">
        <v>1</v>
      </c>
      <c r="K648" s="73" t="b">
        <v>0</v>
      </c>
      <c r="CY648" t="s">
        <v>227</v>
      </c>
      <c r="CZ648">
        <v>1</v>
      </c>
      <c r="DA648" s="76">
        <v>100</v>
      </c>
      <c r="DB648" s="76">
        <v>80</v>
      </c>
      <c r="DC648">
        <f ca="1">INDIRECT(ADDRESS(11+(MATCH(RIGHT(Table14[[#This Row],[spawner_sku]],LEN(Table14[[#This Row],[spawner_sku]])-FIND("/",Table14[[#This Row],[spawner_sku]])),Table1[Entity Prefab],0)),10,1,1,"Entities"))</f>
        <v>55</v>
      </c>
      <c r="DD648">
        <f ca="1">ROUND((Table14[[#This Row],[XP]]*Table14[[#This Row],[entity_spawned (AVG)]])*(Table14[[#This Row],[activating_chance]]/100),0)</f>
        <v>44</v>
      </c>
      <c r="DE648" s="73" t="s">
        <v>344</v>
      </c>
    </row>
    <row r="649" spans="2:109" x14ac:dyDescent="0.25">
      <c r="B649" s="74" t="s">
        <v>256</v>
      </c>
      <c r="C649">
        <v>1</v>
      </c>
      <c r="D649">
        <v>190</v>
      </c>
      <c r="E649">
        <v>30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6">
        <v>1</v>
      </c>
      <c r="J649" s="76">
        <v>1</v>
      </c>
      <c r="K649" s="73" t="b">
        <v>0</v>
      </c>
      <c r="CY649" t="s">
        <v>228</v>
      </c>
      <c r="CZ649">
        <v>3</v>
      </c>
      <c r="DA649" s="76">
        <v>100</v>
      </c>
      <c r="DB649" s="76">
        <v>100</v>
      </c>
      <c r="DC649">
        <f ca="1">INDIRECT(ADDRESS(11+(MATCH(RIGHT(Table14[[#This Row],[spawner_sku]],LEN(Table14[[#This Row],[spawner_sku]])-FIND("/",Table14[[#This Row],[spawner_sku]])),Table1[Entity Prefab],0)),10,1,1,"Entities"))</f>
        <v>25</v>
      </c>
      <c r="DD649">
        <f ca="1">ROUND((Table14[[#This Row],[XP]]*Table14[[#This Row],[entity_spawned (AVG)]])*(Table14[[#This Row],[activating_chance]]/100),0)</f>
        <v>75</v>
      </c>
      <c r="DE649" s="73" t="s">
        <v>343</v>
      </c>
    </row>
    <row r="650" spans="2:109" x14ac:dyDescent="0.25">
      <c r="B650" s="74" t="s">
        <v>256</v>
      </c>
      <c r="C650">
        <v>1</v>
      </c>
      <c r="D650">
        <v>140</v>
      </c>
      <c r="E650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6">
        <v>1</v>
      </c>
      <c r="J650" s="76">
        <v>1</v>
      </c>
      <c r="K650" s="73" t="b">
        <v>0</v>
      </c>
      <c r="CY650" t="s">
        <v>228</v>
      </c>
      <c r="CZ650">
        <v>3</v>
      </c>
      <c r="DA650" s="76">
        <v>100</v>
      </c>
      <c r="DB650" s="76">
        <v>100</v>
      </c>
      <c r="DC650">
        <f ca="1">INDIRECT(ADDRESS(11+(MATCH(RIGHT(Table14[[#This Row],[spawner_sku]],LEN(Table14[[#This Row],[spawner_sku]])-FIND("/",Table14[[#This Row],[spawner_sku]])),Table1[Entity Prefab],0)),10,1,1,"Entities"))</f>
        <v>25</v>
      </c>
      <c r="DD650">
        <f ca="1">ROUND((Table14[[#This Row],[XP]]*Table14[[#This Row],[entity_spawned (AVG)]])*(Table14[[#This Row],[activating_chance]]/100),0)</f>
        <v>75</v>
      </c>
      <c r="DE650" s="73" t="s">
        <v>343</v>
      </c>
    </row>
    <row r="651" spans="2:109" x14ac:dyDescent="0.25">
      <c r="B651" s="74" t="s">
        <v>256</v>
      </c>
      <c r="C651">
        <v>1</v>
      </c>
      <c r="D651">
        <v>170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6">
        <v>1</v>
      </c>
      <c r="J651" s="76">
        <v>1</v>
      </c>
      <c r="K651" s="73" t="b">
        <v>0</v>
      </c>
      <c r="CY651" t="s">
        <v>228</v>
      </c>
      <c r="CZ651">
        <v>3</v>
      </c>
      <c r="DA651" s="76">
        <v>100</v>
      </c>
      <c r="DB651" s="76">
        <v>80</v>
      </c>
      <c r="DC651">
        <f ca="1">INDIRECT(ADDRESS(11+(MATCH(RIGHT(Table14[[#This Row],[spawner_sku]],LEN(Table14[[#This Row],[spawner_sku]])-FIND("/",Table14[[#This Row],[spawner_sku]])),Table1[Entity Prefab],0)),10,1,1,"Entities"))</f>
        <v>25</v>
      </c>
      <c r="DD651">
        <f ca="1">ROUND((Table14[[#This Row],[XP]]*Table14[[#This Row],[entity_spawned (AVG)]])*(Table14[[#This Row],[activating_chance]]/100),0)</f>
        <v>60</v>
      </c>
      <c r="DE651" s="73" t="s">
        <v>343</v>
      </c>
    </row>
    <row r="652" spans="2:109" x14ac:dyDescent="0.25">
      <c r="B652" s="74" t="s">
        <v>256</v>
      </c>
      <c r="C652">
        <v>1</v>
      </c>
      <c r="D652">
        <v>140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6">
        <v>1</v>
      </c>
      <c r="J652" s="76">
        <v>1</v>
      </c>
      <c r="K652" s="73" t="b">
        <v>0</v>
      </c>
      <c r="CY652" t="s">
        <v>228</v>
      </c>
      <c r="CZ652">
        <v>3</v>
      </c>
      <c r="DA652" s="76">
        <v>100</v>
      </c>
      <c r="DB652" s="76">
        <v>100</v>
      </c>
      <c r="DC652">
        <f ca="1">INDIRECT(ADDRESS(11+(MATCH(RIGHT(Table14[[#This Row],[spawner_sku]],LEN(Table14[[#This Row],[spawner_sku]])-FIND("/",Table14[[#This Row],[spawner_sku]])),Table1[Entity Prefab],0)),10,1,1,"Entities"))</f>
        <v>25</v>
      </c>
      <c r="DD652">
        <f ca="1">ROUND((Table14[[#This Row],[XP]]*Table14[[#This Row],[entity_spawned (AVG)]])*(Table14[[#This Row],[activating_chance]]/100),0)</f>
        <v>75</v>
      </c>
      <c r="DE652" s="73" t="s">
        <v>343</v>
      </c>
    </row>
    <row r="653" spans="2:109" x14ac:dyDescent="0.25">
      <c r="B653" s="74" t="s">
        <v>257</v>
      </c>
      <c r="C653">
        <v>1</v>
      </c>
      <c r="D653">
        <v>160</v>
      </c>
      <c r="E653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6">
        <v>1</v>
      </c>
      <c r="J653" s="76">
        <v>1</v>
      </c>
      <c r="K653" s="73" t="b">
        <v>0</v>
      </c>
      <c r="CY653" t="s">
        <v>228</v>
      </c>
      <c r="CZ653">
        <v>2</v>
      </c>
      <c r="DA653" s="76">
        <v>100</v>
      </c>
      <c r="DB653" s="76">
        <v>100</v>
      </c>
      <c r="DC653">
        <f ca="1">INDIRECT(ADDRESS(11+(MATCH(RIGHT(Table14[[#This Row],[spawner_sku]],LEN(Table14[[#This Row],[spawner_sku]])-FIND("/",Table14[[#This Row],[spawner_sku]])),Table1[Entity Prefab],0)),10,1,1,"Entities"))</f>
        <v>25</v>
      </c>
      <c r="DD653">
        <f ca="1">ROUND((Table14[[#This Row],[XP]]*Table14[[#This Row],[entity_spawned (AVG)]])*(Table14[[#This Row],[activating_chance]]/100),0)</f>
        <v>50</v>
      </c>
      <c r="DE653" s="73" t="s">
        <v>343</v>
      </c>
    </row>
    <row r="654" spans="2:109" x14ac:dyDescent="0.25">
      <c r="B654" s="74" t="s">
        <v>257</v>
      </c>
      <c r="C654">
        <v>1</v>
      </c>
      <c r="D654">
        <v>170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6">
        <v>1</v>
      </c>
      <c r="J654" s="76">
        <v>1</v>
      </c>
      <c r="K654" s="73" t="b">
        <v>0</v>
      </c>
      <c r="CY654" t="s">
        <v>228</v>
      </c>
      <c r="CZ654">
        <v>3</v>
      </c>
      <c r="DA654" s="76">
        <v>100</v>
      </c>
      <c r="DB654" s="76">
        <v>30</v>
      </c>
      <c r="DC654">
        <f ca="1">INDIRECT(ADDRESS(11+(MATCH(RIGHT(Table14[[#This Row],[spawner_sku]],LEN(Table14[[#This Row],[spawner_sku]])-FIND("/",Table14[[#This Row],[spawner_sku]])),Table1[Entity Prefab],0)),10,1,1,"Entities"))</f>
        <v>25</v>
      </c>
      <c r="DD654">
        <f ca="1">ROUND((Table14[[#This Row],[XP]]*Table14[[#This Row],[entity_spawned (AVG)]])*(Table14[[#This Row],[activating_chance]]/100),0)</f>
        <v>23</v>
      </c>
      <c r="DE654" s="73" t="s">
        <v>343</v>
      </c>
    </row>
    <row r="655" spans="2:109" x14ac:dyDescent="0.25">
      <c r="B655" s="74" t="s">
        <v>258</v>
      </c>
      <c r="C655">
        <v>1</v>
      </c>
      <c r="D655">
        <v>270</v>
      </c>
      <c r="E655">
        <v>90</v>
      </c>
      <c r="F655" s="76">
        <f ca="1">INDIRECT(ADDRESS(11+(MATCH(RIGHT(Table245[[#This Row],[spawner_sku]],LEN(Table245[[#This Row],[spawner_sku]])-FIND("/",Table245[[#This Row],[spawner_sku]])),Table1[Entity Prefab],0)),10,1,1,"Entities"))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6">
        <v>1</v>
      </c>
      <c r="J655" s="76">
        <v>1</v>
      </c>
      <c r="K655" s="73" t="b">
        <v>0</v>
      </c>
      <c r="CY655" t="s">
        <v>228</v>
      </c>
      <c r="CZ655">
        <v>2</v>
      </c>
      <c r="DA655" s="76">
        <v>100</v>
      </c>
      <c r="DB655" s="76">
        <v>100</v>
      </c>
      <c r="DC655">
        <f ca="1">INDIRECT(ADDRESS(11+(MATCH(RIGHT(Table14[[#This Row],[spawner_sku]],LEN(Table14[[#This Row],[spawner_sku]])-FIND("/",Table14[[#This Row],[spawner_sku]])),Table1[Entity Prefab],0)),10,1,1,"Entities"))</f>
        <v>25</v>
      </c>
      <c r="DD655">
        <f ca="1">ROUND((Table14[[#This Row],[XP]]*Table14[[#This Row],[entity_spawned (AVG)]])*(Table14[[#This Row],[activating_chance]]/100),0)</f>
        <v>50</v>
      </c>
      <c r="DE655" s="73" t="s">
        <v>343</v>
      </c>
    </row>
    <row r="656" spans="2:109" x14ac:dyDescent="0.25">
      <c r="B656" s="74" t="s">
        <v>258</v>
      </c>
      <c r="C656">
        <v>1</v>
      </c>
      <c r="D656">
        <v>250</v>
      </c>
      <c r="E65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6">
        <v>1</v>
      </c>
      <c r="J656" s="76">
        <v>1</v>
      </c>
      <c r="K656" s="73" t="b">
        <v>0</v>
      </c>
      <c r="CY656" t="s">
        <v>228</v>
      </c>
      <c r="CZ656">
        <v>5</v>
      </c>
      <c r="DA656" s="76">
        <v>100</v>
      </c>
      <c r="DB656" s="76">
        <v>100</v>
      </c>
      <c r="DC656">
        <f ca="1">INDIRECT(ADDRESS(11+(MATCH(RIGHT(Table14[[#This Row],[spawner_sku]],LEN(Table14[[#This Row],[spawner_sku]])-FIND("/",Table14[[#This Row],[spawner_sku]])),Table1[Entity Prefab],0)),10,1,1,"Entities"))</f>
        <v>25</v>
      </c>
      <c r="DD656">
        <f ca="1">ROUND((Table14[[#This Row],[XP]]*Table14[[#This Row],[entity_spawned (AVG)]])*(Table14[[#This Row],[activating_chance]]/100),0)</f>
        <v>125</v>
      </c>
      <c r="DE656" s="73" t="s">
        <v>343</v>
      </c>
    </row>
    <row r="657" spans="2:109" x14ac:dyDescent="0.25">
      <c r="B657" s="74" t="s">
        <v>258</v>
      </c>
      <c r="C657">
        <v>1</v>
      </c>
      <c r="D657">
        <v>250</v>
      </c>
      <c r="E657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50</v>
      </c>
      <c r="G657" s="76">
        <f ca="1">ROUND((Table245[[#This Row],[XP]]*Table245[[#This Row],[entity_spawned (AVG)]])*(Table245[[#This Row],[activating_chance]]/100),0)</f>
        <v>15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6">
        <v>1</v>
      </c>
      <c r="J657" s="76">
        <v>1</v>
      </c>
      <c r="K657" s="73" t="b">
        <v>0</v>
      </c>
      <c r="CY657" t="s">
        <v>228</v>
      </c>
      <c r="CZ657">
        <v>3</v>
      </c>
      <c r="DA657" s="76">
        <v>100</v>
      </c>
      <c r="DB657" s="76">
        <v>30</v>
      </c>
      <c r="DC657">
        <f ca="1">INDIRECT(ADDRESS(11+(MATCH(RIGHT(Table14[[#This Row],[spawner_sku]],LEN(Table14[[#This Row],[spawner_sku]])-FIND("/",Table14[[#This Row],[spawner_sku]])),Table1[Entity Prefab],0)),10,1,1,"Entities"))</f>
        <v>25</v>
      </c>
      <c r="DD657">
        <f ca="1">ROUND((Table14[[#This Row],[XP]]*Table14[[#This Row],[entity_spawned (AVG)]])*(Table14[[#This Row],[activating_chance]]/100),0)</f>
        <v>23</v>
      </c>
      <c r="DE657" s="73" t="s">
        <v>343</v>
      </c>
    </row>
    <row r="658" spans="2:109" x14ac:dyDescent="0.25">
      <c r="B658" s="74" t="s">
        <v>258</v>
      </c>
      <c r="C658">
        <v>1</v>
      </c>
      <c r="D658">
        <v>240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6">
        <v>1</v>
      </c>
      <c r="J658" s="76">
        <v>1</v>
      </c>
      <c r="K658" s="73" t="b">
        <v>0</v>
      </c>
      <c r="CY658" t="s">
        <v>228</v>
      </c>
      <c r="CZ658">
        <v>1</v>
      </c>
      <c r="DA658" s="76">
        <v>100</v>
      </c>
      <c r="DB658" s="76">
        <v>100</v>
      </c>
      <c r="DC658">
        <f ca="1">INDIRECT(ADDRESS(11+(MATCH(RIGHT(Table14[[#This Row],[spawner_sku]],LEN(Table14[[#This Row],[spawner_sku]])-FIND("/",Table14[[#This Row],[spawner_sku]])),Table1[Entity Prefab],0)),10,1,1,"Entities"))</f>
        <v>25</v>
      </c>
      <c r="DD658">
        <f ca="1">ROUND((Table14[[#This Row],[XP]]*Table14[[#This Row],[entity_spawned (AVG)]])*(Table14[[#This Row],[activating_chance]]/100),0)</f>
        <v>25</v>
      </c>
      <c r="DE658" s="73" t="s">
        <v>343</v>
      </c>
    </row>
    <row r="659" spans="2:109" x14ac:dyDescent="0.25">
      <c r="B659" s="74" t="s">
        <v>258</v>
      </c>
      <c r="C659">
        <v>1</v>
      </c>
      <c r="D659">
        <v>240</v>
      </c>
      <c r="E659">
        <v>30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15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6">
        <v>1</v>
      </c>
      <c r="J659" s="76">
        <v>1</v>
      </c>
      <c r="K659" s="73" t="b">
        <v>0</v>
      </c>
      <c r="CY659" t="s">
        <v>228</v>
      </c>
      <c r="CZ659">
        <v>3</v>
      </c>
      <c r="DA659" s="76">
        <v>100</v>
      </c>
      <c r="DB659" s="76">
        <v>100</v>
      </c>
      <c r="DC659">
        <f ca="1">INDIRECT(ADDRESS(11+(MATCH(RIGHT(Table14[[#This Row],[spawner_sku]],LEN(Table14[[#This Row],[spawner_sku]])-FIND("/",Table14[[#This Row],[spawner_sku]])),Table1[Entity Prefab],0)),10,1,1,"Entities"))</f>
        <v>25</v>
      </c>
      <c r="DD659">
        <f ca="1">ROUND((Table14[[#This Row],[XP]]*Table14[[#This Row],[entity_spawned (AVG)]])*(Table14[[#This Row],[activating_chance]]/100),0)</f>
        <v>75</v>
      </c>
      <c r="DE659" s="73" t="s">
        <v>343</v>
      </c>
    </row>
    <row r="660" spans="2:109" x14ac:dyDescent="0.25">
      <c r="B660" s="74" t="s">
        <v>258</v>
      </c>
      <c r="C660">
        <v>1</v>
      </c>
      <c r="D660">
        <v>260</v>
      </c>
      <c r="E660">
        <v>80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6">
        <v>1</v>
      </c>
      <c r="J660" s="76">
        <v>1</v>
      </c>
      <c r="K660" s="73" t="b">
        <v>0</v>
      </c>
      <c r="CY660" t="s">
        <v>228</v>
      </c>
      <c r="CZ660">
        <v>3</v>
      </c>
      <c r="DA660" s="76">
        <v>100</v>
      </c>
      <c r="DB660" s="76">
        <v>80</v>
      </c>
      <c r="DC660">
        <f ca="1">INDIRECT(ADDRESS(11+(MATCH(RIGHT(Table14[[#This Row],[spawner_sku]],LEN(Table14[[#This Row],[spawner_sku]])-FIND("/",Table14[[#This Row],[spawner_sku]])),Table1[Entity Prefab],0)),10,1,1,"Entities"))</f>
        <v>25</v>
      </c>
      <c r="DD660">
        <f ca="1">ROUND((Table14[[#This Row],[XP]]*Table14[[#This Row],[entity_spawned (AVG)]])*(Table14[[#This Row],[activating_chance]]/100),0)</f>
        <v>60</v>
      </c>
      <c r="DE660" s="73" t="s">
        <v>343</v>
      </c>
    </row>
    <row r="661" spans="2:109" x14ac:dyDescent="0.25">
      <c r="B661" s="74" t="s">
        <v>258</v>
      </c>
      <c r="C661">
        <v>1</v>
      </c>
      <c r="D661">
        <v>240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6">
        <v>1</v>
      </c>
      <c r="J661" s="76">
        <v>1</v>
      </c>
      <c r="K661" s="73" t="b">
        <v>0</v>
      </c>
      <c r="CY661" t="s">
        <v>228</v>
      </c>
      <c r="CZ661">
        <v>3</v>
      </c>
      <c r="DA661" s="76">
        <v>100</v>
      </c>
      <c r="DB661" s="76">
        <v>100</v>
      </c>
      <c r="DC661">
        <f ca="1">INDIRECT(ADDRESS(11+(MATCH(RIGHT(Table14[[#This Row],[spawner_sku]],LEN(Table14[[#This Row],[spawner_sku]])-FIND("/",Table14[[#This Row],[spawner_sku]])),Table1[Entity Prefab],0)),10,1,1,"Entities"))</f>
        <v>25</v>
      </c>
      <c r="DD661">
        <f ca="1">ROUND((Table14[[#This Row],[XP]]*Table14[[#This Row],[entity_spawned (AVG)]])*(Table14[[#This Row],[activating_chance]]/100),0)</f>
        <v>75</v>
      </c>
      <c r="DE661" s="73" t="s">
        <v>343</v>
      </c>
    </row>
    <row r="662" spans="2:109" x14ac:dyDescent="0.25">
      <c r="B662" s="74" t="s">
        <v>258</v>
      </c>
      <c r="C662">
        <v>1</v>
      </c>
      <c r="D662">
        <v>250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6">
        <v>1</v>
      </c>
      <c r="J662" s="76">
        <v>1</v>
      </c>
      <c r="K662" s="73" t="b">
        <v>0</v>
      </c>
      <c r="CY662" t="s">
        <v>228</v>
      </c>
      <c r="CZ662">
        <v>1</v>
      </c>
      <c r="DA662" s="76">
        <v>100</v>
      </c>
      <c r="DB662" s="76">
        <v>30</v>
      </c>
      <c r="DC662">
        <f ca="1">INDIRECT(ADDRESS(11+(MATCH(RIGHT(Table14[[#This Row],[spawner_sku]],LEN(Table14[[#This Row],[spawner_sku]])-FIND("/",Table14[[#This Row],[spawner_sku]])),Table1[Entity Prefab],0)),10,1,1,"Entities"))</f>
        <v>25</v>
      </c>
      <c r="DD662">
        <f ca="1">ROUND((Table14[[#This Row],[XP]]*Table14[[#This Row],[entity_spawned (AVG)]])*(Table14[[#This Row],[activating_chance]]/100),0)</f>
        <v>8</v>
      </c>
      <c r="DE662" s="73" t="s">
        <v>343</v>
      </c>
    </row>
    <row r="663" spans="2:109" x14ac:dyDescent="0.25">
      <c r="B663" s="74" t="s">
        <v>258</v>
      </c>
      <c r="C663">
        <v>1</v>
      </c>
      <c r="D663">
        <v>240</v>
      </c>
      <c r="E663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6">
        <v>1</v>
      </c>
      <c r="J663" s="76">
        <v>1</v>
      </c>
      <c r="K663" s="73" t="b">
        <v>0</v>
      </c>
      <c r="CY663" t="s">
        <v>228</v>
      </c>
      <c r="CZ663">
        <v>3</v>
      </c>
      <c r="DA663" s="76">
        <v>100</v>
      </c>
      <c r="DB663" s="76">
        <v>100</v>
      </c>
      <c r="DC663">
        <f ca="1">INDIRECT(ADDRESS(11+(MATCH(RIGHT(Table14[[#This Row],[spawner_sku]],LEN(Table14[[#This Row],[spawner_sku]])-FIND("/",Table14[[#This Row],[spawner_sku]])),Table1[Entity Prefab],0)),10,1,1,"Entities"))</f>
        <v>25</v>
      </c>
      <c r="DD663">
        <f ca="1">ROUND((Table14[[#This Row],[XP]]*Table14[[#This Row],[entity_spawned (AVG)]])*(Table14[[#This Row],[activating_chance]]/100),0)</f>
        <v>75</v>
      </c>
      <c r="DE663" s="73" t="s">
        <v>343</v>
      </c>
    </row>
    <row r="664" spans="2:109" x14ac:dyDescent="0.25">
      <c r="B664" s="74" t="s">
        <v>258</v>
      </c>
      <c r="C664">
        <v>1</v>
      </c>
      <c r="D664">
        <v>240</v>
      </c>
      <c r="E664">
        <v>100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50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6">
        <v>1</v>
      </c>
      <c r="J664" s="76">
        <v>1</v>
      </c>
      <c r="K664" s="73" t="b">
        <v>0</v>
      </c>
      <c r="CY664" t="s">
        <v>228</v>
      </c>
      <c r="CZ664">
        <v>3</v>
      </c>
      <c r="DA664" s="76">
        <v>100</v>
      </c>
      <c r="DB664" s="76">
        <v>30</v>
      </c>
      <c r="DC664">
        <f ca="1">INDIRECT(ADDRESS(11+(MATCH(RIGHT(Table14[[#This Row],[spawner_sku]],LEN(Table14[[#This Row],[spawner_sku]])-FIND("/",Table14[[#This Row],[spawner_sku]])),Table1[Entity Prefab],0)),10,1,1,"Entities"))</f>
        <v>25</v>
      </c>
      <c r="DD664">
        <f ca="1">ROUND((Table14[[#This Row],[XP]]*Table14[[#This Row],[entity_spawned (AVG)]])*(Table14[[#This Row],[activating_chance]]/100),0)</f>
        <v>23</v>
      </c>
      <c r="DE664" s="73" t="s">
        <v>343</v>
      </c>
    </row>
    <row r="665" spans="2:109" x14ac:dyDescent="0.25">
      <c r="B665" s="74" t="s">
        <v>258</v>
      </c>
      <c r="C665">
        <v>1</v>
      </c>
      <c r="D665">
        <v>230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6">
        <v>1</v>
      </c>
      <c r="J665" s="76">
        <v>1</v>
      </c>
      <c r="K665" s="73" t="b">
        <v>0</v>
      </c>
      <c r="CY665" t="s">
        <v>228</v>
      </c>
      <c r="CZ665">
        <v>3</v>
      </c>
      <c r="DA665" s="76">
        <v>100</v>
      </c>
      <c r="DB665" s="76">
        <v>100</v>
      </c>
      <c r="DC665">
        <f ca="1">INDIRECT(ADDRESS(11+(MATCH(RIGHT(Table14[[#This Row],[spawner_sku]],LEN(Table14[[#This Row],[spawner_sku]])-FIND("/",Table14[[#This Row],[spawner_sku]])),Table1[Entity Prefab],0)),10,1,1,"Entities"))</f>
        <v>25</v>
      </c>
      <c r="DD665">
        <f ca="1">ROUND((Table14[[#This Row],[XP]]*Table14[[#This Row],[entity_spawned (AVG)]])*(Table14[[#This Row],[activating_chance]]/100),0)</f>
        <v>75</v>
      </c>
      <c r="DE665" s="73" t="s">
        <v>343</v>
      </c>
    </row>
    <row r="666" spans="2:109" x14ac:dyDescent="0.25">
      <c r="B666" s="74" t="s">
        <v>258</v>
      </c>
      <c r="C666">
        <v>1</v>
      </c>
      <c r="D666">
        <v>240</v>
      </c>
      <c r="E666">
        <v>10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6">
        <v>1</v>
      </c>
      <c r="J666" s="76">
        <v>1</v>
      </c>
      <c r="K666" s="73" t="b">
        <v>0</v>
      </c>
      <c r="CY666" t="s">
        <v>228</v>
      </c>
      <c r="CZ666">
        <v>1</v>
      </c>
      <c r="DA666" s="76">
        <v>100</v>
      </c>
      <c r="DB666" s="76">
        <v>100</v>
      </c>
      <c r="DC666">
        <f ca="1">INDIRECT(ADDRESS(11+(MATCH(RIGHT(Table14[[#This Row],[spawner_sku]],LEN(Table14[[#This Row],[spawner_sku]])-FIND("/",Table14[[#This Row],[spawner_sku]])),Table1[Entity Prefab],0)),10,1,1,"Entities"))</f>
        <v>25</v>
      </c>
      <c r="DD666">
        <f ca="1">ROUND((Table14[[#This Row],[XP]]*Table14[[#This Row],[entity_spawned (AVG)]])*(Table14[[#This Row],[activating_chance]]/100),0)</f>
        <v>25</v>
      </c>
      <c r="DE666" s="73" t="s">
        <v>343</v>
      </c>
    </row>
    <row r="667" spans="2:109" x14ac:dyDescent="0.25">
      <c r="B667" s="74" t="s">
        <v>395</v>
      </c>
      <c r="C667">
        <v>1</v>
      </c>
      <c r="D667">
        <v>220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6">
        <v>1</v>
      </c>
      <c r="J667" s="76">
        <v>1</v>
      </c>
      <c r="K667" s="73" t="b">
        <v>0</v>
      </c>
      <c r="CY667" t="s">
        <v>228</v>
      </c>
      <c r="CZ667">
        <v>3</v>
      </c>
      <c r="DA667" s="76">
        <v>100</v>
      </c>
      <c r="DB667" s="76">
        <v>100</v>
      </c>
      <c r="DC667">
        <f ca="1">INDIRECT(ADDRESS(11+(MATCH(RIGHT(Table14[[#This Row],[spawner_sku]],LEN(Table14[[#This Row],[spawner_sku]])-FIND("/",Table14[[#This Row],[spawner_sku]])),Table1[Entity Prefab],0)),10,1,1,"Entities"))</f>
        <v>25</v>
      </c>
      <c r="DD667">
        <f ca="1">ROUND((Table14[[#This Row],[XP]]*Table14[[#This Row],[entity_spawned (AVG)]])*(Table14[[#This Row],[activating_chance]]/100),0)</f>
        <v>75</v>
      </c>
      <c r="DE667" s="73" t="s">
        <v>343</v>
      </c>
    </row>
    <row r="668" spans="2:109" x14ac:dyDescent="0.25">
      <c r="B668" s="74" t="s">
        <v>395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6">
        <v>1</v>
      </c>
      <c r="J668" s="76">
        <v>1</v>
      </c>
      <c r="K668" s="73" t="b">
        <v>0</v>
      </c>
      <c r="CY668" t="s">
        <v>228</v>
      </c>
      <c r="CZ668">
        <v>3</v>
      </c>
      <c r="DA668" s="76">
        <v>100</v>
      </c>
      <c r="DB668" s="76">
        <v>100</v>
      </c>
      <c r="DC668">
        <f ca="1">INDIRECT(ADDRESS(11+(MATCH(RIGHT(Table14[[#This Row],[spawner_sku]],LEN(Table14[[#This Row],[spawner_sku]])-FIND("/",Table14[[#This Row],[spawner_sku]])),Table1[Entity Prefab],0)),10,1,1,"Entities"))</f>
        <v>25</v>
      </c>
      <c r="DD668">
        <f ca="1">ROUND((Table14[[#This Row],[XP]]*Table14[[#This Row],[entity_spawned (AVG)]])*(Table14[[#This Row],[activating_chance]]/100),0)</f>
        <v>75</v>
      </c>
      <c r="DE668" s="73" t="s">
        <v>343</v>
      </c>
    </row>
    <row r="669" spans="2:109" x14ac:dyDescent="0.25">
      <c r="B669" s="74" t="s">
        <v>338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6">
        <v>1</v>
      </c>
      <c r="J669" s="76">
        <v>1</v>
      </c>
      <c r="K669" s="73" t="b">
        <v>0</v>
      </c>
      <c r="CY669" t="s">
        <v>237</v>
      </c>
      <c r="CZ669">
        <v>1</v>
      </c>
      <c r="DA669" s="76">
        <v>100</v>
      </c>
      <c r="DB669" s="76">
        <v>100</v>
      </c>
      <c r="DC669">
        <f ca="1">INDIRECT(ADDRESS(11+(MATCH(RIGHT(Table14[[#This Row],[spawner_sku]],LEN(Table14[[#This Row],[spawner_sku]])-FIND("/",Table14[[#This Row],[spawner_sku]])),Table1[Entity Prefab],0)),10,1,1,"Entities"))</f>
        <v>70</v>
      </c>
      <c r="DD669">
        <f ca="1">ROUND((Table14[[#This Row],[XP]]*Table14[[#This Row],[entity_spawned (AVG)]])*(Table14[[#This Row],[activating_chance]]/100),0)</f>
        <v>70</v>
      </c>
      <c r="DE669" s="73" t="s">
        <v>343</v>
      </c>
    </row>
    <row r="670" spans="2:109" x14ac:dyDescent="0.25">
      <c r="B670" s="74" t="s">
        <v>338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6">
        <v>1</v>
      </c>
      <c r="J670" s="76">
        <v>1</v>
      </c>
      <c r="K670" s="73" t="b">
        <v>0</v>
      </c>
      <c r="CY670" t="s">
        <v>237</v>
      </c>
      <c r="CZ670">
        <v>1</v>
      </c>
      <c r="DA670" s="76">
        <v>100</v>
      </c>
      <c r="DB670" s="76">
        <v>100</v>
      </c>
      <c r="DC670">
        <f ca="1">INDIRECT(ADDRESS(11+(MATCH(RIGHT(Table14[[#This Row],[spawner_sku]],LEN(Table14[[#This Row],[spawner_sku]])-FIND("/",Table14[[#This Row],[spawner_sku]])),Table1[Entity Prefab],0)),10,1,1,"Entities"))</f>
        <v>70</v>
      </c>
      <c r="DD670">
        <f ca="1">ROUND((Table14[[#This Row],[XP]]*Table14[[#This Row],[entity_spawned (AVG)]])*(Table14[[#This Row],[activating_chance]]/100),0)</f>
        <v>70</v>
      </c>
      <c r="DE670" s="73" t="s">
        <v>343</v>
      </c>
    </row>
    <row r="671" spans="2:109" x14ac:dyDescent="0.25">
      <c r="B671" s="74" t="s">
        <v>512</v>
      </c>
      <c r="C671">
        <v>1</v>
      </c>
      <c r="D671">
        <v>220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6">
        <v>1</v>
      </c>
      <c r="J671" s="76">
        <v>1</v>
      </c>
      <c r="K671" s="73" t="b">
        <v>0</v>
      </c>
      <c r="CY671" t="s">
        <v>237</v>
      </c>
      <c r="CZ671">
        <v>1</v>
      </c>
      <c r="DA671" s="76">
        <v>100</v>
      </c>
      <c r="DB671" s="76">
        <v>100</v>
      </c>
      <c r="DC671">
        <f ca="1">INDIRECT(ADDRESS(11+(MATCH(RIGHT(Table14[[#This Row],[spawner_sku]],LEN(Table14[[#This Row],[spawner_sku]])-FIND("/",Table14[[#This Row],[spawner_sku]])),Table1[Entity Prefab],0)),10,1,1,"Entities"))</f>
        <v>70</v>
      </c>
      <c r="DD671">
        <f ca="1">ROUND((Table14[[#This Row],[XP]]*Table14[[#This Row],[entity_spawned (AVG)]])*(Table14[[#This Row],[activating_chance]]/100),0)</f>
        <v>70</v>
      </c>
      <c r="DE671" s="73" t="s">
        <v>343</v>
      </c>
    </row>
    <row r="672" spans="2:109" x14ac:dyDescent="0.25">
      <c r="B672" s="74" t="s">
        <v>512</v>
      </c>
      <c r="C672">
        <v>1</v>
      </c>
      <c r="D672">
        <v>220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6">
        <v>1</v>
      </c>
      <c r="J672" s="76">
        <v>1</v>
      </c>
      <c r="K672" s="73" t="b">
        <v>0</v>
      </c>
      <c r="CY672" t="s">
        <v>237</v>
      </c>
      <c r="CZ672">
        <v>1</v>
      </c>
      <c r="DA672" s="76">
        <v>100</v>
      </c>
      <c r="DB672" s="76">
        <v>100</v>
      </c>
      <c r="DC672">
        <f ca="1">INDIRECT(ADDRESS(11+(MATCH(RIGHT(Table14[[#This Row],[spawner_sku]],LEN(Table14[[#This Row],[spawner_sku]])-FIND("/",Table14[[#This Row],[spawner_sku]])),Table1[Entity Prefab],0)),10,1,1,"Entities"))</f>
        <v>70</v>
      </c>
      <c r="DD672">
        <f ca="1">ROUND((Table14[[#This Row],[XP]]*Table14[[#This Row],[entity_spawned (AVG)]])*(Table14[[#This Row],[activating_chance]]/100),0)</f>
        <v>70</v>
      </c>
      <c r="DE672" s="73" t="s">
        <v>343</v>
      </c>
    </row>
    <row r="673" spans="2:109" x14ac:dyDescent="0.25">
      <c r="B673" s="74" t="s">
        <v>7336</v>
      </c>
      <c r="C673">
        <v>1</v>
      </c>
      <c r="D673">
        <v>120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6">
        <v>1</v>
      </c>
      <c r="J673" s="76">
        <v>1</v>
      </c>
      <c r="K673" s="73" t="b">
        <v>0</v>
      </c>
      <c r="CY673" t="s">
        <v>237</v>
      </c>
      <c r="CZ673">
        <v>1</v>
      </c>
      <c r="DA673" s="76">
        <v>100</v>
      </c>
      <c r="DB673" s="76">
        <v>100</v>
      </c>
      <c r="DC673">
        <f ca="1">INDIRECT(ADDRESS(11+(MATCH(RIGHT(Table14[[#This Row],[spawner_sku]],LEN(Table14[[#This Row],[spawner_sku]])-FIND("/",Table14[[#This Row],[spawner_sku]])),Table1[Entity Prefab],0)),10,1,1,"Entities"))</f>
        <v>70</v>
      </c>
      <c r="DD673">
        <f ca="1">ROUND((Table14[[#This Row],[XP]]*Table14[[#This Row],[entity_spawned (AVG)]])*(Table14[[#This Row],[activating_chance]]/100),0)</f>
        <v>70</v>
      </c>
      <c r="DE673" s="73" t="s">
        <v>343</v>
      </c>
    </row>
    <row r="674" spans="2:109" x14ac:dyDescent="0.25">
      <c r="B674" s="74" t="s">
        <v>7336</v>
      </c>
      <c r="C674">
        <v>1</v>
      </c>
      <c r="D674">
        <v>120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6">
        <v>1</v>
      </c>
      <c r="J674" s="76">
        <v>1</v>
      </c>
      <c r="K674" s="73" t="b">
        <v>0</v>
      </c>
      <c r="CY674" t="s">
        <v>237</v>
      </c>
      <c r="CZ674">
        <v>1</v>
      </c>
      <c r="DA674" s="76">
        <v>100</v>
      </c>
      <c r="DB674" s="76">
        <v>100</v>
      </c>
      <c r="DC674">
        <f ca="1">INDIRECT(ADDRESS(11+(MATCH(RIGHT(Table14[[#This Row],[spawner_sku]],LEN(Table14[[#This Row],[spawner_sku]])-FIND("/",Table14[[#This Row],[spawner_sku]])),Table1[Entity Prefab],0)),10,1,1,"Entities"))</f>
        <v>70</v>
      </c>
      <c r="DD674">
        <f ca="1">ROUND((Table14[[#This Row],[XP]]*Table14[[#This Row],[entity_spawned (AVG)]])*(Table14[[#This Row],[activating_chance]]/100),0)</f>
        <v>70</v>
      </c>
      <c r="DE674" s="73" t="s">
        <v>343</v>
      </c>
    </row>
    <row r="675" spans="2:109" x14ac:dyDescent="0.25">
      <c r="B675" s="74" t="s">
        <v>7336</v>
      </c>
      <c r="C675">
        <v>1</v>
      </c>
      <c r="D675">
        <v>120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6">
        <v>1</v>
      </c>
      <c r="J675" s="76">
        <v>1</v>
      </c>
      <c r="K675" s="73" t="b">
        <v>0</v>
      </c>
      <c r="CY675" t="s">
        <v>237</v>
      </c>
      <c r="CZ675">
        <v>1</v>
      </c>
      <c r="DA675" s="76">
        <v>100</v>
      </c>
      <c r="DB675" s="76">
        <v>100</v>
      </c>
      <c r="DC675">
        <f ca="1">INDIRECT(ADDRESS(11+(MATCH(RIGHT(Table14[[#This Row],[spawner_sku]],LEN(Table14[[#This Row],[spawner_sku]])-FIND("/",Table14[[#This Row],[spawner_sku]])),Table1[Entity Prefab],0)),10,1,1,"Entities"))</f>
        <v>70</v>
      </c>
      <c r="DD675">
        <f ca="1">ROUND((Table14[[#This Row],[XP]]*Table14[[#This Row],[entity_spawned (AVG)]])*(Table14[[#This Row],[activating_chance]]/100),0)</f>
        <v>70</v>
      </c>
      <c r="DE675" s="73" t="s">
        <v>343</v>
      </c>
    </row>
    <row r="676" spans="2:109" x14ac:dyDescent="0.25">
      <c r="B676" s="74" t="s">
        <v>7336</v>
      </c>
      <c r="C676">
        <v>1</v>
      </c>
      <c r="D676">
        <v>120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6">
        <v>1</v>
      </c>
      <c r="J676" s="76">
        <v>1</v>
      </c>
      <c r="K676" s="73" t="b">
        <v>0</v>
      </c>
      <c r="CY676" t="s">
        <v>237</v>
      </c>
      <c r="CZ676">
        <v>1</v>
      </c>
      <c r="DA676" s="76">
        <v>100</v>
      </c>
      <c r="DB676" s="76">
        <v>100</v>
      </c>
      <c r="DC676">
        <f ca="1">INDIRECT(ADDRESS(11+(MATCH(RIGHT(Table14[[#This Row],[spawner_sku]],LEN(Table14[[#This Row],[spawner_sku]])-FIND("/",Table14[[#This Row],[spawner_sku]])),Table1[Entity Prefab],0)),10,1,1,"Entities"))</f>
        <v>70</v>
      </c>
      <c r="DD676">
        <f ca="1">ROUND((Table14[[#This Row],[XP]]*Table14[[#This Row],[entity_spawned (AVG)]])*(Table14[[#This Row],[activating_chance]]/100),0)</f>
        <v>70</v>
      </c>
      <c r="DE676" s="73" t="s">
        <v>343</v>
      </c>
    </row>
    <row r="677" spans="2:109" x14ac:dyDescent="0.25">
      <c r="CY677" t="s">
        <v>237</v>
      </c>
      <c r="CZ677">
        <v>1</v>
      </c>
      <c r="DA677" s="76">
        <v>100</v>
      </c>
      <c r="DB677" s="76">
        <v>100</v>
      </c>
      <c r="DC677">
        <f ca="1">INDIRECT(ADDRESS(11+(MATCH(RIGHT(Table14[[#This Row],[spawner_sku]],LEN(Table14[[#This Row],[spawner_sku]])-FIND("/",Table14[[#This Row],[spawner_sku]])),Table1[Entity Prefab],0)),10,1,1,"Entities"))</f>
        <v>70</v>
      </c>
      <c r="DD677">
        <f ca="1">ROUND((Table14[[#This Row],[XP]]*Table14[[#This Row],[entity_spawned (AVG)]])*(Table14[[#This Row],[activating_chance]]/100),0)</f>
        <v>70</v>
      </c>
      <c r="DE677" s="73" t="s">
        <v>343</v>
      </c>
    </row>
    <row r="678" spans="2:109" x14ac:dyDescent="0.25">
      <c r="CY678" t="s">
        <v>237</v>
      </c>
      <c r="CZ678">
        <v>1</v>
      </c>
      <c r="DA678" s="76">
        <v>100</v>
      </c>
      <c r="DB678" s="76">
        <v>100</v>
      </c>
      <c r="DC678">
        <f ca="1">INDIRECT(ADDRESS(11+(MATCH(RIGHT(Table14[[#This Row],[spawner_sku]],LEN(Table14[[#This Row],[spawner_sku]])-FIND("/",Table14[[#This Row],[spawner_sku]])),Table1[Entity Prefab],0)),10,1,1,"Entities"))</f>
        <v>70</v>
      </c>
      <c r="DD678">
        <f ca="1">ROUND((Table14[[#This Row],[XP]]*Table14[[#This Row],[entity_spawned (AVG)]])*(Table14[[#This Row],[activating_chance]]/100),0)</f>
        <v>70</v>
      </c>
      <c r="DE678" s="73" t="s">
        <v>343</v>
      </c>
    </row>
    <row r="679" spans="2:109" x14ac:dyDescent="0.25">
      <c r="CY679" t="s">
        <v>237</v>
      </c>
      <c r="CZ679">
        <v>1</v>
      </c>
      <c r="DA679" s="76">
        <v>100</v>
      </c>
      <c r="DB679" s="76">
        <v>100</v>
      </c>
      <c r="DC679">
        <f ca="1">INDIRECT(ADDRESS(11+(MATCH(RIGHT(Table14[[#This Row],[spawner_sku]],LEN(Table14[[#This Row],[spawner_sku]])-FIND("/",Table14[[#This Row],[spawner_sku]])),Table1[Entity Prefab],0)),10,1,1,"Entities"))</f>
        <v>70</v>
      </c>
      <c r="DD679">
        <f ca="1">ROUND((Table14[[#This Row],[XP]]*Table14[[#This Row],[entity_spawned (AVG)]])*(Table14[[#This Row],[activating_chance]]/100),0)</f>
        <v>70</v>
      </c>
      <c r="DE679" s="73" t="s">
        <v>343</v>
      </c>
    </row>
    <row r="680" spans="2:109" x14ac:dyDescent="0.25">
      <c r="CY680" t="s">
        <v>237</v>
      </c>
      <c r="CZ680">
        <v>1</v>
      </c>
      <c r="DA680" s="76">
        <v>100</v>
      </c>
      <c r="DB680" s="76">
        <v>100</v>
      </c>
      <c r="DC680">
        <f ca="1">INDIRECT(ADDRESS(11+(MATCH(RIGHT(Table14[[#This Row],[spawner_sku]],LEN(Table14[[#This Row],[spawner_sku]])-FIND("/",Table14[[#This Row],[spawner_sku]])),Table1[Entity Prefab],0)),10,1,1,"Entities"))</f>
        <v>70</v>
      </c>
      <c r="DD680">
        <f ca="1">ROUND((Table14[[#This Row],[XP]]*Table14[[#This Row],[entity_spawned (AVG)]])*(Table14[[#This Row],[activating_chance]]/100),0)</f>
        <v>70</v>
      </c>
      <c r="DE680" s="73" t="s">
        <v>343</v>
      </c>
    </row>
    <row r="681" spans="2:109" x14ac:dyDescent="0.25">
      <c r="CY681" t="s">
        <v>237</v>
      </c>
      <c r="CZ681">
        <v>1</v>
      </c>
      <c r="DA681" s="76">
        <v>100</v>
      </c>
      <c r="DB681" s="76">
        <v>100</v>
      </c>
      <c r="DC681">
        <f ca="1">INDIRECT(ADDRESS(11+(MATCH(RIGHT(Table14[[#This Row],[spawner_sku]],LEN(Table14[[#This Row],[spawner_sku]])-FIND("/",Table14[[#This Row],[spawner_sku]])),Table1[Entity Prefab],0)),10,1,1,"Entities"))</f>
        <v>70</v>
      </c>
      <c r="DD681">
        <f ca="1">ROUND((Table14[[#This Row],[XP]]*Table14[[#This Row],[entity_spawned (AVG)]])*(Table14[[#This Row],[activating_chance]]/100),0)</f>
        <v>70</v>
      </c>
      <c r="DE681" s="73" t="s">
        <v>343</v>
      </c>
    </row>
    <row r="682" spans="2:109" x14ac:dyDescent="0.25">
      <c r="CY682" t="s">
        <v>237</v>
      </c>
      <c r="CZ682">
        <v>1</v>
      </c>
      <c r="DA682" s="76">
        <v>100</v>
      </c>
      <c r="DB682" s="76">
        <v>100</v>
      </c>
      <c r="DC682">
        <f ca="1">INDIRECT(ADDRESS(11+(MATCH(RIGHT(Table14[[#This Row],[spawner_sku]],LEN(Table14[[#This Row],[spawner_sku]])-FIND("/",Table14[[#This Row],[spawner_sku]])),Table1[Entity Prefab],0)),10,1,1,"Entities"))</f>
        <v>70</v>
      </c>
      <c r="DD682">
        <f ca="1">ROUND((Table14[[#This Row],[XP]]*Table14[[#This Row],[entity_spawned (AVG)]])*(Table14[[#This Row],[activating_chance]]/100),0)</f>
        <v>70</v>
      </c>
      <c r="DE682" s="73" t="s">
        <v>343</v>
      </c>
    </row>
    <row r="683" spans="2:109" x14ac:dyDescent="0.25">
      <c r="CY683" t="s">
        <v>237</v>
      </c>
      <c r="CZ683">
        <v>1</v>
      </c>
      <c r="DA683" s="76">
        <v>100</v>
      </c>
      <c r="DB683" s="76">
        <v>100</v>
      </c>
      <c r="DC683">
        <f ca="1">INDIRECT(ADDRESS(11+(MATCH(RIGHT(Table14[[#This Row],[spawner_sku]],LEN(Table14[[#This Row],[spawner_sku]])-FIND("/",Table14[[#This Row],[spawner_sku]])),Table1[Entity Prefab],0)),10,1,1,"Entities"))</f>
        <v>70</v>
      </c>
      <c r="DD683">
        <f ca="1">ROUND((Table14[[#This Row],[XP]]*Table14[[#This Row],[entity_spawned (AVG)]])*(Table14[[#This Row],[activating_chance]]/100),0)</f>
        <v>70</v>
      </c>
      <c r="DE683" s="73" t="s">
        <v>343</v>
      </c>
    </row>
    <row r="684" spans="2:109" x14ac:dyDescent="0.25">
      <c r="CY684" t="s">
        <v>237</v>
      </c>
      <c r="CZ684">
        <v>1</v>
      </c>
      <c r="DA684" s="76">
        <v>100</v>
      </c>
      <c r="DB684" s="76">
        <v>100</v>
      </c>
      <c r="DC684">
        <f ca="1">INDIRECT(ADDRESS(11+(MATCH(RIGHT(Table14[[#This Row],[spawner_sku]],LEN(Table14[[#This Row],[spawner_sku]])-FIND("/",Table14[[#This Row],[spawner_sku]])),Table1[Entity Prefab],0)),10,1,1,"Entities"))</f>
        <v>70</v>
      </c>
      <c r="DD684">
        <f ca="1">ROUND((Table14[[#This Row],[XP]]*Table14[[#This Row],[entity_spawned (AVG)]])*(Table14[[#This Row],[activating_chance]]/100),0)</f>
        <v>70</v>
      </c>
      <c r="DE684" s="73" t="s">
        <v>343</v>
      </c>
    </row>
    <row r="685" spans="2:109" x14ac:dyDescent="0.25">
      <c r="CY685" t="s">
        <v>237</v>
      </c>
      <c r="CZ685">
        <v>1</v>
      </c>
      <c r="DA685" s="76">
        <v>100</v>
      </c>
      <c r="DB685" s="76">
        <v>100</v>
      </c>
      <c r="DC685">
        <f ca="1">INDIRECT(ADDRESS(11+(MATCH(RIGHT(Table14[[#This Row],[spawner_sku]],LEN(Table14[[#This Row],[spawner_sku]])-FIND("/",Table14[[#This Row],[spawner_sku]])),Table1[Entity Prefab],0)),10,1,1,"Entities"))</f>
        <v>70</v>
      </c>
      <c r="DD685">
        <f ca="1">ROUND((Table14[[#This Row],[XP]]*Table14[[#This Row],[entity_spawned (AVG)]])*(Table14[[#This Row],[activating_chance]]/100),0)</f>
        <v>70</v>
      </c>
      <c r="DE685" s="73" t="s">
        <v>343</v>
      </c>
    </row>
    <row r="686" spans="2:109" x14ac:dyDescent="0.25">
      <c r="CY686" t="s">
        <v>237</v>
      </c>
      <c r="CZ686">
        <v>1</v>
      </c>
      <c r="DA686" s="76">
        <v>100</v>
      </c>
      <c r="DB686" s="76">
        <v>100</v>
      </c>
      <c r="DC686">
        <f ca="1">INDIRECT(ADDRESS(11+(MATCH(RIGHT(Table14[[#This Row],[spawner_sku]],LEN(Table14[[#This Row],[spawner_sku]])-FIND("/",Table14[[#This Row],[spawner_sku]])),Table1[Entity Prefab],0)),10,1,1,"Entities"))</f>
        <v>70</v>
      </c>
      <c r="DD686">
        <f ca="1">ROUND((Table14[[#This Row],[XP]]*Table14[[#This Row],[entity_spawned (AVG)]])*(Table14[[#This Row],[activating_chance]]/100),0)</f>
        <v>70</v>
      </c>
      <c r="DE686" s="73" t="s">
        <v>343</v>
      </c>
    </row>
    <row r="687" spans="2:109" x14ac:dyDescent="0.25">
      <c r="CY687" t="s">
        <v>237</v>
      </c>
      <c r="CZ687">
        <v>1</v>
      </c>
      <c r="DA687" s="76">
        <v>100</v>
      </c>
      <c r="DB687" s="76">
        <v>100</v>
      </c>
      <c r="DC687">
        <f ca="1">INDIRECT(ADDRESS(11+(MATCH(RIGHT(Table14[[#This Row],[spawner_sku]],LEN(Table14[[#This Row],[spawner_sku]])-FIND("/",Table14[[#This Row],[spawner_sku]])),Table1[Entity Prefab],0)),10,1,1,"Entities"))</f>
        <v>70</v>
      </c>
      <c r="DD687">
        <f ca="1">ROUND((Table14[[#This Row],[XP]]*Table14[[#This Row],[entity_spawned (AVG)]])*(Table14[[#This Row],[activating_chance]]/100),0)</f>
        <v>70</v>
      </c>
      <c r="DE687" s="73" t="s">
        <v>343</v>
      </c>
    </row>
    <row r="688" spans="2:109" x14ac:dyDescent="0.25">
      <c r="CY688" t="s">
        <v>244</v>
      </c>
      <c r="CZ688">
        <v>1</v>
      </c>
      <c r="DA688" s="76">
        <v>100</v>
      </c>
      <c r="DB688" s="76">
        <v>100</v>
      </c>
      <c r="DC688">
        <f ca="1">INDIRECT(ADDRESS(11+(MATCH(RIGHT(Table14[[#This Row],[spawner_sku]],LEN(Table14[[#This Row],[spawner_sku]])-FIND("/",Table14[[#This Row],[spawner_sku]])),Table1[Entity Prefab],0)),10,1,1,"Entities"))</f>
        <v>28</v>
      </c>
      <c r="DD688">
        <f ca="1">ROUND((Table14[[#This Row],[XP]]*Table14[[#This Row],[entity_spawned (AVG)]])*(Table14[[#This Row],[activating_chance]]/100),0)</f>
        <v>28</v>
      </c>
      <c r="DE688" s="73" t="s">
        <v>343</v>
      </c>
    </row>
    <row r="689" spans="103:109" x14ac:dyDescent="0.25">
      <c r="CY689" t="s">
        <v>244</v>
      </c>
      <c r="CZ689">
        <v>1</v>
      </c>
      <c r="DA689" s="76">
        <v>100</v>
      </c>
      <c r="DB689" s="76">
        <v>100</v>
      </c>
      <c r="DC689">
        <f ca="1">INDIRECT(ADDRESS(11+(MATCH(RIGHT(Table14[[#This Row],[spawner_sku]],LEN(Table14[[#This Row],[spawner_sku]])-FIND("/",Table14[[#This Row],[spawner_sku]])),Table1[Entity Prefab],0)),10,1,1,"Entities"))</f>
        <v>28</v>
      </c>
      <c r="DD689">
        <f ca="1">ROUND((Table14[[#This Row],[XP]]*Table14[[#This Row],[entity_spawned (AVG)]])*(Table14[[#This Row],[activating_chance]]/100),0)</f>
        <v>28</v>
      </c>
      <c r="DE689" s="73" t="s">
        <v>343</v>
      </c>
    </row>
    <row r="690" spans="103:109" x14ac:dyDescent="0.25">
      <c r="CY690" t="s">
        <v>518</v>
      </c>
      <c r="CZ690">
        <v>1</v>
      </c>
      <c r="DA690" s="76">
        <v>100</v>
      </c>
      <c r="DB690" s="76">
        <v>50</v>
      </c>
      <c r="DC690">
        <f ca="1">INDIRECT(ADDRESS(11+(MATCH(RIGHT(Table14[[#This Row],[spawner_sku]],LEN(Table14[[#This Row],[spawner_sku]])-FIND("/",Table14[[#This Row],[spawner_sku]])),Table1[Entity Prefab],0)),10,1,1,"Entities"))</f>
        <v>95</v>
      </c>
      <c r="DD690">
        <f ca="1">ROUND((Table14[[#This Row],[XP]]*Table14[[#This Row],[entity_spawned (AVG)]])*(Table14[[#This Row],[activating_chance]]/100),0)</f>
        <v>48</v>
      </c>
      <c r="DE690" s="73" t="s">
        <v>344</v>
      </c>
    </row>
    <row r="691" spans="103:109" x14ac:dyDescent="0.25">
      <c r="CY691" t="s">
        <v>518</v>
      </c>
      <c r="CZ691">
        <v>1</v>
      </c>
      <c r="DA691" s="76">
        <v>100</v>
      </c>
      <c r="DB691" s="76">
        <v>50</v>
      </c>
      <c r="DC691">
        <f ca="1">INDIRECT(ADDRESS(11+(MATCH(RIGHT(Table14[[#This Row],[spawner_sku]],LEN(Table14[[#This Row],[spawner_sku]])-FIND("/",Table14[[#This Row],[spawner_sku]])),Table1[Entity Prefab],0)),10,1,1,"Entities"))</f>
        <v>95</v>
      </c>
      <c r="DD691">
        <f ca="1">ROUND((Table14[[#This Row],[XP]]*Table14[[#This Row],[entity_spawned (AVG)]])*(Table14[[#This Row],[activating_chance]]/100),0)</f>
        <v>48</v>
      </c>
      <c r="DE691" s="73" t="s">
        <v>344</v>
      </c>
    </row>
    <row r="692" spans="103:109" x14ac:dyDescent="0.25">
      <c r="CY692" t="s">
        <v>518</v>
      </c>
      <c r="CZ692">
        <v>1</v>
      </c>
      <c r="DA692" s="76">
        <v>100</v>
      </c>
      <c r="DB692" s="76">
        <v>100</v>
      </c>
      <c r="DC692">
        <f ca="1">INDIRECT(ADDRESS(11+(MATCH(RIGHT(Table14[[#This Row],[spawner_sku]],LEN(Table14[[#This Row],[spawner_sku]])-FIND("/",Table14[[#This Row],[spawner_sku]])),Table1[Entity Prefab],0)),10,1,1,"Entities"))</f>
        <v>95</v>
      </c>
      <c r="DD692">
        <f ca="1">ROUND((Table14[[#This Row],[XP]]*Table14[[#This Row],[entity_spawned (AVG)]])*(Table14[[#This Row],[activating_chance]]/100),0)</f>
        <v>95</v>
      </c>
      <c r="DE692" s="73" t="s">
        <v>344</v>
      </c>
    </row>
    <row r="693" spans="103:109" x14ac:dyDescent="0.25">
      <c r="CY693" t="s">
        <v>518</v>
      </c>
      <c r="CZ693">
        <v>1</v>
      </c>
      <c r="DA693" s="76">
        <v>100</v>
      </c>
      <c r="DB693" s="76">
        <v>100</v>
      </c>
      <c r="DC693">
        <f ca="1">INDIRECT(ADDRESS(11+(MATCH(RIGHT(Table14[[#This Row],[spawner_sku]],LEN(Table14[[#This Row],[spawner_sku]])-FIND("/",Table14[[#This Row],[spawner_sku]])),Table1[Entity Prefab],0)),10,1,1,"Entities"))</f>
        <v>95</v>
      </c>
      <c r="DD693">
        <f ca="1">ROUND((Table14[[#This Row],[XP]]*Table14[[#This Row],[entity_spawned (AVG)]])*(Table14[[#This Row],[activating_chance]]/100),0)</f>
        <v>95</v>
      </c>
      <c r="DE693" s="73" t="s">
        <v>344</v>
      </c>
    </row>
    <row r="694" spans="103:109" x14ac:dyDescent="0.25">
      <c r="CY694" t="s">
        <v>518</v>
      </c>
      <c r="CZ694">
        <v>1</v>
      </c>
      <c r="DA694" s="76">
        <v>100</v>
      </c>
      <c r="DB694" s="76">
        <v>100</v>
      </c>
      <c r="DC694">
        <f ca="1">INDIRECT(ADDRESS(11+(MATCH(RIGHT(Table14[[#This Row],[spawner_sku]],LEN(Table14[[#This Row],[spawner_sku]])-FIND("/",Table14[[#This Row],[spawner_sku]])),Table1[Entity Prefab],0)),10,1,1,"Entities"))</f>
        <v>95</v>
      </c>
      <c r="DD694">
        <f ca="1">ROUND((Table14[[#This Row],[XP]]*Table14[[#This Row],[entity_spawned (AVG)]])*(Table14[[#This Row],[activating_chance]]/100),0)</f>
        <v>95</v>
      </c>
      <c r="DE694" s="73" t="s">
        <v>344</v>
      </c>
    </row>
    <row r="695" spans="103:109" x14ac:dyDescent="0.25">
      <c r="CY695" t="s">
        <v>518</v>
      </c>
      <c r="CZ695">
        <v>1</v>
      </c>
      <c r="DA695" s="76">
        <v>100</v>
      </c>
      <c r="DB695" s="76">
        <v>100</v>
      </c>
      <c r="DC695">
        <f ca="1">INDIRECT(ADDRESS(11+(MATCH(RIGHT(Table14[[#This Row],[spawner_sku]],LEN(Table14[[#This Row],[spawner_sku]])-FIND("/",Table14[[#This Row],[spawner_sku]])),Table1[Entity Prefab],0)),10,1,1,"Entities"))</f>
        <v>95</v>
      </c>
      <c r="DD695">
        <f ca="1">ROUND((Table14[[#This Row],[XP]]*Table14[[#This Row],[entity_spawned (AVG)]])*(Table14[[#This Row],[activating_chance]]/100),0)</f>
        <v>95</v>
      </c>
      <c r="DE695" s="73" t="s">
        <v>344</v>
      </c>
    </row>
    <row r="696" spans="103:109" x14ac:dyDescent="0.25">
      <c r="CY696" t="s">
        <v>518</v>
      </c>
      <c r="CZ696">
        <v>1</v>
      </c>
      <c r="DA696" s="76">
        <v>100</v>
      </c>
      <c r="DB696" s="76">
        <v>100</v>
      </c>
      <c r="DC696">
        <f ca="1">INDIRECT(ADDRESS(11+(MATCH(RIGHT(Table14[[#This Row],[spawner_sku]],LEN(Table14[[#This Row],[spawner_sku]])-FIND("/",Table14[[#This Row],[spawner_sku]])),Table1[Entity Prefab],0)),10,1,1,"Entities"))</f>
        <v>95</v>
      </c>
      <c r="DD696">
        <f ca="1">ROUND((Table14[[#This Row],[XP]]*Table14[[#This Row],[entity_spawned (AVG)]])*(Table14[[#This Row],[activating_chance]]/100),0)</f>
        <v>95</v>
      </c>
      <c r="DE696" s="73" t="s">
        <v>344</v>
      </c>
    </row>
    <row r="697" spans="103:109" x14ac:dyDescent="0.25">
      <c r="CY697" t="s">
        <v>518</v>
      </c>
      <c r="CZ697">
        <v>1</v>
      </c>
      <c r="DA697" s="76">
        <v>100</v>
      </c>
      <c r="DB697" s="76">
        <v>100</v>
      </c>
      <c r="DC697">
        <f ca="1">INDIRECT(ADDRESS(11+(MATCH(RIGHT(Table14[[#This Row],[spawner_sku]],LEN(Table14[[#This Row],[spawner_sku]])-FIND("/",Table14[[#This Row],[spawner_sku]])),Table1[Entity Prefab],0)),10,1,1,"Entities"))</f>
        <v>95</v>
      </c>
      <c r="DD697">
        <f ca="1">ROUND((Table14[[#This Row],[XP]]*Table14[[#This Row],[entity_spawned (AVG)]])*(Table14[[#This Row],[activating_chance]]/100),0)</f>
        <v>95</v>
      </c>
      <c r="DE697" s="73" t="s">
        <v>344</v>
      </c>
    </row>
    <row r="698" spans="103:109" x14ac:dyDescent="0.25">
      <c r="CY698" t="s">
        <v>518</v>
      </c>
      <c r="CZ698">
        <v>1</v>
      </c>
      <c r="DA698" s="76">
        <v>100</v>
      </c>
      <c r="DB698" s="76">
        <v>100</v>
      </c>
      <c r="DC698">
        <f ca="1">INDIRECT(ADDRESS(11+(MATCH(RIGHT(Table14[[#This Row],[spawner_sku]],LEN(Table14[[#This Row],[spawner_sku]])-FIND("/",Table14[[#This Row],[spawner_sku]])),Table1[Entity Prefab],0)),10,1,1,"Entities"))</f>
        <v>95</v>
      </c>
      <c r="DD698">
        <f ca="1">ROUND((Table14[[#This Row],[XP]]*Table14[[#This Row],[entity_spawned (AVG)]])*(Table14[[#This Row],[activating_chance]]/100),0)</f>
        <v>95</v>
      </c>
      <c r="DE698" s="73" t="s">
        <v>344</v>
      </c>
    </row>
    <row r="699" spans="103:109" x14ac:dyDescent="0.25">
      <c r="CY699" t="s">
        <v>518</v>
      </c>
      <c r="CZ699">
        <v>1</v>
      </c>
      <c r="DA699" s="76">
        <v>100</v>
      </c>
      <c r="DB699" s="76">
        <v>100</v>
      </c>
      <c r="DC699">
        <f ca="1">INDIRECT(ADDRESS(11+(MATCH(RIGHT(Table14[[#This Row],[spawner_sku]],LEN(Table14[[#This Row],[spawner_sku]])-FIND("/",Table14[[#This Row],[spawner_sku]])),Table1[Entity Prefab],0)),10,1,1,"Entities"))</f>
        <v>95</v>
      </c>
      <c r="DD699">
        <f ca="1">ROUND((Table14[[#This Row],[XP]]*Table14[[#This Row],[entity_spawned (AVG)]])*(Table14[[#This Row],[activating_chance]]/100),0)</f>
        <v>95</v>
      </c>
      <c r="DE699" s="73" t="s">
        <v>344</v>
      </c>
    </row>
    <row r="700" spans="103:109" x14ac:dyDescent="0.25">
      <c r="CY700" t="s">
        <v>518</v>
      </c>
      <c r="CZ700">
        <v>1</v>
      </c>
      <c r="DA700" s="76">
        <v>100</v>
      </c>
      <c r="DB700" s="76">
        <v>100</v>
      </c>
      <c r="DC700">
        <f ca="1">INDIRECT(ADDRESS(11+(MATCH(RIGHT(Table14[[#This Row],[spawner_sku]],LEN(Table14[[#This Row],[spawner_sku]])-FIND("/",Table14[[#This Row],[spawner_sku]])),Table1[Entity Prefab],0)),10,1,1,"Entities"))</f>
        <v>95</v>
      </c>
      <c r="DD700">
        <f ca="1">ROUND((Table14[[#This Row],[XP]]*Table14[[#This Row],[entity_spawned (AVG)]])*(Table14[[#This Row],[activating_chance]]/100),0)</f>
        <v>95</v>
      </c>
      <c r="DE700" s="73" t="s">
        <v>344</v>
      </c>
    </row>
    <row r="701" spans="103:109" x14ac:dyDescent="0.25">
      <c r="CY701" t="s">
        <v>518</v>
      </c>
      <c r="CZ701">
        <v>1</v>
      </c>
      <c r="DA701" s="76">
        <v>100</v>
      </c>
      <c r="DB701" s="76">
        <v>100</v>
      </c>
      <c r="DC701">
        <f ca="1">INDIRECT(ADDRESS(11+(MATCH(RIGHT(Table14[[#This Row],[spawner_sku]],LEN(Table14[[#This Row],[spawner_sku]])-FIND("/",Table14[[#This Row],[spawner_sku]])),Table1[Entity Prefab],0)),10,1,1,"Entities"))</f>
        <v>95</v>
      </c>
      <c r="DD701">
        <f ca="1">ROUND((Table14[[#This Row],[XP]]*Table14[[#This Row],[entity_spawned (AVG)]])*(Table14[[#This Row],[activating_chance]]/100),0)</f>
        <v>95</v>
      </c>
      <c r="DE701" s="73" t="s">
        <v>344</v>
      </c>
    </row>
    <row r="702" spans="103:109" x14ac:dyDescent="0.25">
      <c r="CY702" t="s">
        <v>518</v>
      </c>
      <c r="CZ702">
        <v>1</v>
      </c>
      <c r="DA702" s="76">
        <v>100</v>
      </c>
      <c r="DB702" s="76">
        <v>100</v>
      </c>
      <c r="DC702">
        <f ca="1">INDIRECT(ADDRESS(11+(MATCH(RIGHT(Table14[[#This Row],[spawner_sku]],LEN(Table14[[#This Row],[spawner_sku]])-FIND("/",Table14[[#This Row],[spawner_sku]])),Table1[Entity Prefab],0)),10,1,1,"Entities"))</f>
        <v>95</v>
      </c>
      <c r="DD702">
        <f ca="1">ROUND((Table14[[#This Row],[XP]]*Table14[[#This Row],[entity_spawned (AVG)]])*(Table14[[#This Row],[activating_chance]]/100),0)</f>
        <v>95</v>
      </c>
      <c r="DE702" s="73" t="s">
        <v>344</v>
      </c>
    </row>
    <row r="703" spans="103:109" x14ac:dyDescent="0.25">
      <c r="CY703" t="s">
        <v>518</v>
      </c>
      <c r="CZ703">
        <v>1</v>
      </c>
      <c r="DA703" s="76">
        <v>100</v>
      </c>
      <c r="DB703" s="76">
        <v>100</v>
      </c>
      <c r="DC703">
        <f ca="1">INDIRECT(ADDRESS(11+(MATCH(RIGHT(Table14[[#This Row],[spawner_sku]],LEN(Table14[[#This Row],[spawner_sku]])-FIND("/",Table14[[#This Row],[spawner_sku]])),Table1[Entity Prefab],0)),10,1,1,"Entities"))</f>
        <v>95</v>
      </c>
      <c r="DD703">
        <f ca="1">ROUND((Table14[[#This Row],[XP]]*Table14[[#This Row],[entity_spawned (AVG)]])*(Table14[[#This Row],[activating_chance]]/100),0)</f>
        <v>95</v>
      </c>
      <c r="DE703" s="73" t="s">
        <v>344</v>
      </c>
    </row>
    <row r="704" spans="103:109" x14ac:dyDescent="0.25">
      <c r="CY704" t="s">
        <v>521</v>
      </c>
      <c r="CZ704">
        <v>2</v>
      </c>
      <c r="DA704" s="76">
        <v>100</v>
      </c>
      <c r="DB704" s="76">
        <v>100</v>
      </c>
      <c r="DC704">
        <f ca="1">INDIRECT(ADDRESS(11+(MATCH(RIGHT(Table14[[#This Row],[spawner_sku]],LEN(Table14[[#This Row],[spawner_sku]])-FIND("/",Table14[[#This Row],[spawner_sku]])),Table1[Entity Prefab],0)),10,1,1,"Entities"))</f>
        <v>35</v>
      </c>
      <c r="DD704">
        <f ca="1">ROUND((Table14[[#This Row],[XP]]*Table14[[#This Row],[entity_spawned (AVG)]])*(Table14[[#This Row],[activating_chance]]/100),0)</f>
        <v>70</v>
      </c>
      <c r="DE704" s="73" t="s">
        <v>343</v>
      </c>
    </row>
    <row r="705" spans="103:109" x14ac:dyDescent="0.25">
      <c r="CY705" t="s">
        <v>521</v>
      </c>
      <c r="CZ705">
        <v>1</v>
      </c>
      <c r="DA705" s="76">
        <v>100</v>
      </c>
      <c r="DB705" s="76">
        <v>100</v>
      </c>
      <c r="DC705">
        <f ca="1">INDIRECT(ADDRESS(11+(MATCH(RIGHT(Table14[[#This Row],[spawner_sku]],LEN(Table14[[#This Row],[spawner_sku]])-FIND("/",Table14[[#This Row],[spawner_sku]])),Table1[Entity Prefab],0)),10,1,1,"Entities"))</f>
        <v>35</v>
      </c>
      <c r="DD705">
        <f ca="1">ROUND((Table14[[#This Row],[XP]]*Table14[[#This Row],[entity_spawned (AVG)]])*(Table14[[#This Row],[activating_chance]]/100),0)</f>
        <v>35</v>
      </c>
      <c r="DE705" s="73" t="s">
        <v>343</v>
      </c>
    </row>
    <row r="706" spans="103:109" x14ac:dyDescent="0.25">
      <c r="CY706" t="s">
        <v>521</v>
      </c>
      <c r="CZ706">
        <v>2</v>
      </c>
      <c r="DA706" s="76">
        <v>100</v>
      </c>
      <c r="DB706" s="76">
        <v>30</v>
      </c>
      <c r="DC706">
        <f ca="1">INDIRECT(ADDRESS(11+(MATCH(RIGHT(Table14[[#This Row],[spawner_sku]],LEN(Table14[[#This Row],[spawner_sku]])-FIND("/",Table14[[#This Row],[spawner_sku]])),Table1[Entity Prefab],0)),10,1,1,"Entities"))</f>
        <v>35</v>
      </c>
      <c r="DD706">
        <f ca="1">ROUND((Table14[[#This Row],[XP]]*Table14[[#This Row],[entity_spawned (AVG)]])*(Table14[[#This Row],[activating_chance]]/100),0)</f>
        <v>21</v>
      </c>
      <c r="DE706" s="73" t="s">
        <v>343</v>
      </c>
    </row>
    <row r="707" spans="103:109" x14ac:dyDescent="0.25">
      <c r="CY707" t="s">
        <v>521</v>
      </c>
      <c r="CZ707">
        <v>1</v>
      </c>
      <c r="DA707" s="76">
        <v>100</v>
      </c>
      <c r="DB707" s="76">
        <v>70</v>
      </c>
      <c r="DC707">
        <f ca="1">INDIRECT(ADDRESS(11+(MATCH(RIGHT(Table14[[#This Row],[spawner_sku]],LEN(Table14[[#This Row],[spawner_sku]])-FIND("/",Table14[[#This Row],[spawner_sku]])),Table1[Entity Prefab],0)),10,1,1,"Entities"))</f>
        <v>35</v>
      </c>
      <c r="DD707">
        <f ca="1">ROUND((Table14[[#This Row],[XP]]*Table14[[#This Row],[entity_spawned (AVG)]])*(Table14[[#This Row],[activating_chance]]/100),0)</f>
        <v>25</v>
      </c>
      <c r="DE707" s="73" t="s">
        <v>343</v>
      </c>
    </row>
    <row r="708" spans="103:109" x14ac:dyDescent="0.25">
      <c r="CY708" t="s">
        <v>521</v>
      </c>
      <c r="CZ708">
        <v>1</v>
      </c>
      <c r="DA708" s="76">
        <v>100</v>
      </c>
      <c r="DB708" s="76">
        <v>80</v>
      </c>
      <c r="DC708">
        <f ca="1">INDIRECT(ADDRESS(11+(MATCH(RIGHT(Table14[[#This Row],[spawner_sku]],LEN(Table14[[#This Row],[spawner_sku]])-FIND("/",Table14[[#This Row],[spawner_sku]])),Table1[Entity Prefab],0)),10,1,1,"Entities"))</f>
        <v>35</v>
      </c>
      <c r="DD708">
        <f ca="1">ROUND((Table14[[#This Row],[XP]]*Table14[[#This Row],[entity_spawned (AVG)]])*(Table14[[#This Row],[activating_chance]]/100),0)</f>
        <v>28</v>
      </c>
      <c r="DE708" s="73" t="s">
        <v>343</v>
      </c>
    </row>
    <row r="709" spans="103:109" x14ac:dyDescent="0.25">
      <c r="CY709" t="s">
        <v>521</v>
      </c>
      <c r="CZ709">
        <v>2</v>
      </c>
      <c r="DA709" s="76">
        <v>100</v>
      </c>
      <c r="DB709" s="76">
        <v>100</v>
      </c>
      <c r="DC709">
        <f ca="1">INDIRECT(ADDRESS(11+(MATCH(RIGHT(Table14[[#This Row],[spawner_sku]],LEN(Table14[[#This Row],[spawner_sku]])-FIND("/",Table14[[#This Row],[spawner_sku]])),Table1[Entity Prefab],0)),10,1,1,"Entities"))</f>
        <v>35</v>
      </c>
      <c r="DD709">
        <f ca="1">ROUND((Table14[[#This Row],[XP]]*Table14[[#This Row],[entity_spawned (AVG)]])*(Table14[[#This Row],[activating_chance]]/100),0)</f>
        <v>70</v>
      </c>
      <c r="DE709" s="73" t="s">
        <v>343</v>
      </c>
    </row>
    <row r="710" spans="103:109" x14ac:dyDescent="0.25">
      <c r="CY710" t="s">
        <v>521</v>
      </c>
      <c r="CZ710">
        <v>2</v>
      </c>
      <c r="DA710" s="76">
        <v>100</v>
      </c>
      <c r="DB710" s="76">
        <v>100</v>
      </c>
      <c r="DC710">
        <f ca="1">INDIRECT(ADDRESS(11+(MATCH(RIGHT(Table14[[#This Row],[spawner_sku]],LEN(Table14[[#This Row],[spawner_sku]])-FIND("/",Table14[[#This Row],[spawner_sku]])),Table1[Entity Prefab],0)),10,1,1,"Entities"))</f>
        <v>35</v>
      </c>
      <c r="DD710">
        <f ca="1">ROUND((Table14[[#This Row],[XP]]*Table14[[#This Row],[entity_spawned (AVG)]])*(Table14[[#This Row],[activating_chance]]/100),0)</f>
        <v>70</v>
      </c>
      <c r="DE710" s="73" t="s">
        <v>343</v>
      </c>
    </row>
    <row r="711" spans="103:109" x14ac:dyDescent="0.25">
      <c r="CY711" t="s">
        <v>521</v>
      </c>
      <c r="CZ711">
        <v>3</v>
      </c>
      <c r="DA711" s="76">
        <v>100</v>
      </c>
      <c r="DB711" s="76">
        <v>100</v>
      </c>
      <c r="DC711">
        <f ca="1">INDIRECT(ADDRESS(11+(MATCH(RIGHT(Table14[[#This Row],[spawner_sku]],LEN(Table14[[#This Row],[spawner_sku]])-FIND("/",Table14[[#This Row],[spawner_sku]])),Table1[Entity Prefab],0)),10,1,1,"Entities"))</f>
        <v>35</v>
      </c>
      <c r="DD711">
        <f ca="1">ROUND((Table14[[#This Row],[XP]]*Table14[[#This Row],[entity_spawned (AVG)]])*(Table14[[#This Row],[activating_chance]]/100),0)</f>
        <v>105</v>
      </c>
      <c r="DE711" s="73" t="s">
        <v>343</v>
      </c>
    </row>
    <row r="712" spans="103:109" x14ac:dyDescent="0.25">
      <c r="CY712" t="s">
        <v>521</v>
      </c>
      <c r="CZ712">
        <v>1</v>
      </c>
      <c r="DA712" s="76">
        <v>100</v>
      </c>
      <c r="DB712" s="76">
        <v>100</v>
      </c>
      <c r="DC712">
        <f ca="1">INDIRECT(ADDRESS(11+(MATCH(RIGHT(Table14[[#This Row],[spawner_sku]],LEN(Table14[[#This Row],[spawner_sku]])-FIND("/",Table14[[#This Row],[spawner_sku]])),Table1[Entity Prefab],0)),10,1,1,"Entities"))</f>
        <v>35</v>
      </c>
      <c r="DD712">
        <f ca="1">ROUND((Table14[[#This Row],[XP]]*Table14[[#This Row],[entity_spawned (AVG)]])*(Table14[[#This Row],[activating_chance]]/100),0)</f>
        <v>35</v>
      </c>
      <c r="DE712" s="73" t="s">
        <v>343</v>
      </c>
    </row>
    <row r="713" spans="103:109" x14ac:dyDescent="0.25">
      <c r="CY713" t="s">
        <v>521</v>
      </c>
      <c r="CZ713">
        <v>1</v>
      </c>
      <c r="DA713" s="76">
        <v>100</v>
      </c>
      <c r="DB713" s="76">
        <v>100</v>
      </c>
      <c r="DC713">
        <f ca="1">INDIRECT(ADDRESS(11+(MATCH(RIGHT(Table14[[#This Row],[spawner_sku]],LEN(Table14[[#This Row],[spawner_sku]])-FIND("/",Table14[[#This Row],[spawner_sku]])),Table1[Entity Prefab],0)),10,1,1,"Entities"))</f>
        <v>35</v>
      </c>
      <c r="DD713">
        <f ca="1">ROUND((Table14[[#This Row],[XP]]*Table14[[#This Row],[entity_spawned (AVG)]])*(Table14[[#This Row],[activating_chance]]/100),0)</f>
        <v>35</v>
      </c>
      <c r="DE713" s="73" t="s">
        <v>343</v>
      </c>
    </row>
    <row r="714" spans="103:109" x14ac:dyDescent="0.25">
      <c r="CY714" t="s">
        <v>521</v>
      </c>
      <c r="CZ714">
        <v>1</v>
      </c>
      <c r="DA714" s="76">
        <v>100</v>
      </c>
      <c r="DB714" s="76">
        <v>30</v>
      </c>
      <c r="DC714">
        <f ca="1">INDIRECT(ADDRESS(11+(MATCH(RIGHT(Table14[[#This Row],[spawner_sku]],LEN(Table14[[#This Row],[spawner_sku]])-FIND("/",Table14[[#This Row],[spawner_sku]])),Table1[Entity Prefab],0)),10,1,1,"Entities"))</f>
        <v>35</v>
      </c>
      <c r="DD714">
        <f ca="1">ROUND((Table14[[#This Row],[XP]]*Table14[[#This Row],[entity_spawned (AVG)]])*(Table14[[#This Row],[activating_chance]]/100),0)</f>
        <v>11</v>
      </c>
      <c r="DE714" s="73" t="s">
        <v>343</v>
      </c>
    </row>
    <row r="715" spans="103:109" x14ac:dyDescent="0.25">
      <c r="CY715" t="s">
        <v>521</v>
      </c>
      <c r="CZ715">
        <v>1</v>
      </c>
      <c r="DA715" s="76">
        <v>100</v>
      </c>
      <c r="DB715" s="76">
        <v>100</v>
      </c>
      <c r="DC715">
        <f ca="1">INDIRECT(ADDRESS(11+(MATCH(RIGHT(Table14[[#This Row],[spawner_sku]],LEN(Table14[[#This Row],[spawner_sku]])-FIND("/",Table14[[#This Row],[spawner_sku]])),Table1[Entity Prefab],0)),10,1,1,"Entities"))</f>
        <v>35</v>
      </c>
      <c r="DD715">
        <f ca="1">ROUND((Table14[[#This Row],[XP]]*Table14[[#This Row],[entity_spawned (AVG)]])*(Table14[[#This Row],[activating_chance]]/100),0)</f>
        <v>35</v>
      </c>
      <c r="DE715" s="73" t="s">
        <v>343</v>
      </c>
    </row>
    <row r="716" spans="103:109" x14ac:dyDescent="0.25">
      <c r="CY716" t="s">
        <v>521</v>
      </c>
      <c r="CZ716">
        <v>1</v>
      </c>
      <c r="DA716" s="76">
        <v>100</v>
      </c>
      <c r="DB716" s="76">
        <v>30</v>
      </c>
      <c r="DC716">
        <f ca="1">INDIRECT(ADDRESS(11+(MATCH(RIGHT(Table14[[#This Row],[spawner_sku]],LEN(Table14[[#This Row],[spawner_sku]])-FIND("/",Table14[[#This Row],[spawner_sku]])),Table1[Entity Prefab],0)),10,1,1,"Entities"))</f>
        <v>35</v>
      </c>
      <c r="DD716">
        <f ca="1">ROUND((Table14[[#This Row],[XP]]*Table14[[#This Row],[entity_spawned (AVG)]])*(Table14[[#This Row],[activating_chance]]/100),0)</f>
        <v>11</v>
      </c>
      <c r="DE716" s="73" t="s">
        <v>343</v>
      </c>
    </row>
    <row r="717" spans="103:109" x14ac:dyDescent="0.25">
      <c r="CY717" t="s">
        <v>521</v>
      </c>
      <c r="CZ717">
        <v>1</v>
      </c>
      <c r="DA717" s="76">
        <v>100</v>
      </c>
      <c r="DB717" s="76">
        <v>30</v>
      </c>
      <c r="DC717">
        <f ca="1">INDIRECT(ADDRESS(11+(MATCH(RIGHT(Table14[[#This Row],[spawner_sku]],LEN(Table14[[#This Row],[spawner_sku]])-FIND("/",Table14[[#This Row],[spawner_sku]])),Table1[Entity Prefab],0)),10,1,1,"Entities"))</f>
        <v>35</v>
      </c>
      <c r="DD717">
        <f ca="1">ROUND((Table14[[#This Row],[XP]]*Table14[[#This Row],[entity_spawned (AVG)]])*(Table14[[#This Row],[activating_chance]]/100),0)</f>
        <v>11</v>
      </c>
      <c r="DE717" s="73" t="s">
        <v>343</v>
      </c>
    </row>
    <row r="718" spans="103:109" x14ac:dyDescent="0.25">
      <c r="CY718" t="s">
        <v>521</v>
      </c>
      <c r="CZ718">
        <v>1</v>
      </c>
      <c r="DA718" s="76">
        <v>100</v>
      </c>
      <c r="DB718" s="76">
        <v>100</v>
      </c>
      <c r="DC718">
        <f ca="1">INDIRECT(ADDRESS(11+(MATCH(RIGHT(Table14[[#This Row],[spawner_sku]],LEN(Table14[[#This Row],[spawner_sku]])-FIND("/",Table14[[#This Row],[spawner_sku]])),Table1[Entity Prefab],0)),10,1,1,"Entities"))</f>
        <v>35</v>
      </c>
      <c r="DD718">
        <f ca="1">ROUND((Table14[[#This Row],[XP]]*Table14[[#This Row],[entity_spawned (AVG)]])*(Table14[[#This Row],[activating_chance]]/100),0)</f>
        <v>35</v>
      </c>
      <c r="DE718" s="73" t="s">
        <v>343</v>
      </c>
    </row>
    <row r="719" spans="103:109" x14ac:dyDescent="0.25">
      <c r="CY719" t="s">
        <v>521</v>
      </c>
      <c r="CZ719">
        <v>3</v>
      </c>
      <c r="DA719" s="76">
        <v>100</v>
      </c>
      <c r="DB719" s="76">
        <v>80</v>
      </c>
      <c r="DC719">
        <f ca="1">INDIRECT(ADDRESS(11+(MATCH(RIGHT(Table14[[#This Row],[spawner_sku]],LEN(Table14[[#This Row],[spawner_sku]])-FIND("/",Table14[[#This Row],[spawner_sku]])),Table1[Entity Prefab],0)),10,1,1,"Entities"))</f>
        <v>35</v>
      </c>
      <c r="DD719">
        <f ca="1">ROUND((Table14[[#This Row],[XP]]*Table14[[#This Row],[entity_spawned (AVG)]])*(Table14[[#This Row],[activating_chance]]/100),0)</f>
        <v>84</v>
      </c>
      <c r="DE719" s="73" t="s">
        <v>343</v>
      </c>
    </row>
    <row r="720" spans="103:109" x14ac:dyDescent="0.25">
      <c r="CY720" t="s">
        <v>521</v>
      </c>
      <c r="CZ720">
        <v>1</v>
      </c>
      <c r="DA720" s="76">
        <v>100</v>
      </c>
      <c r="DB720" s="76">
        <v>100</v>
      </c>
      <c r="DC720">
        <f ca="1">INDIRECT(ADDRESS(11+(MATCH(RIGHT(Table14[[#This Row],[spawner_sku]],LEN(Table14[[#This Row],[spawner_sku]])-FIND("/",Table14[[#This Row],[spawner_sku]])),Table1[Entity Prefab],0)),10,1,1,"Entities"))</f>
        <v>35</v>
      </c>
      <c r="DD720">
        <f ca="1">ROUND((Table14[[#This Row],[XP]]*Table14[[#This Row],[entity_spawned (AVG)]])*(Table14[[#This Row],[activating_chance]]/100),0)</f>
        <v>35</v>
      </c>
      <c r="DE720" s="73" t="s">
        <v>343</v>
      </c>
    </row>
    <row r="721" spans="103:109" x14ac:dyDescent="0.25">
      <c r="CY721" t="s">
        <v>521</v>
      </c>
      <c r="CZ721">
        <v>1</v>
      </c>
      <c r="DA721" s="76">
        <v>100</v>
      </c>
      <c r="DB721" s="76">
        <v>100</v>
      </c>
      <c r="DC721">
        <f ca="1">INDIRECT(ADDRESS(11+(MATCH(RIGHT(Table14[[#This Row],[spawner_sku]],LEN(Table14[[#This Row],[spawner_sku]])-FIND("/",Table14[[#This Row],[spawner_sku]])),Table1[Entity Prefab],0)),10,1,1,"Entities"))</f>
        <v>35</v>
      </c>
      <c r="DD721">
        <f ca="1">ROUND((Table14[[#This Row],[XP]]*Table14[[#This Row],[entity_spawned (AVG)]])*(Table14[[#This Row],[activating_chance]]/100),0)</f>
        <v>35</v>
      </c>
      <c r="DE721" s="73" t="s">
        <v>343</v>
      </c>
    </row>
    <row r="722" spans="103:109" x14ac:dyDescent="0.25">
      <c r="CY722" t="s">
        <v>521</v>
      </c>
      <c r="CZ722">
        <v>2</v>
      </c>
      <c r="DA722" s="76">
        <v>100</v>
      </c>
      <c r="DB722" s="76">
        <v>30</v>
      </c>
      <c r="DC722">
        <f ca="1">INDIRECT(ADDRESS(11+(MATCH(RIGHT(Table14[[#This Row],[spawner_sku]],LEN(Table14[[#This Row],[spawner_sku]])-FIND("/",Table14[[#This Row],[spawner_sku]])),Table1[Entity Prefab],0)),10,1,1,"Entities"))</f>
        <v>35</v>
      </c>
      <c r="DD722">
        <f ca="1">ROUND((Table14[[#This Row],[XP]]*Table14[[#This Row],[entity_spawned (AVG)]])*(Table14[[#This Row],[activating_chance]]/100),0)</f>
        <v>21</v>
      </c>
      <c r="DE722" s="73" t="s">
        <v>343</v>
      </c>
    </row>
    <row r="723" spans="103:109" x14ac:dyDescent="0.25">
      <c r="CY723" t="s">
        <v>521</v>
      </c>
      <c r="CZ723">
        <v>2</v>
      </c>
      <c r="DA723" s="76">
        <v>100</v>
      </c>
      <c r="DB723" s="76">
        <v>100</v>
      </c>
      <c r="DC723">
        <f ca="1">INDIRECT(ADDRESS(11+(MATCH(RIGHT(Table14[[#This Row],[spawner_sku]],LEN(Table14[[#This Row],[spawner_sku]])-FIND("/",Table14[[#This Row],[spawner_sku]])),Table1[Entity Prefab],0)),10,1,1,"Entities"))</f>
        <v>35</v>
      </c>
      <c r="DD723">
        <f ca="1">ROUND((Table14[[#This Row],[XP]]*Table14[[#This Row],[entity_spawned (AVG)]])*(Table14[[#This Row],[activating_chance]]/100),0)</f>
        <v>70</v>
      </c>
      <c r="DE723" s="73" t="s">
        <v>343</v>
      </c>
    </row>
    <row r="724" spans="103:109" x14ac:dyDescent="0.25">
      <c r="CY724" t="s">
        <v>521</v>
      </c>
      <c r="CZ724">
        <v>2</v>
      </c>
      <c r="DA724" s="76">
        <v>100</v>
      </c>
      <c r="DB724" s="76">
        <v>100</v>
      </c>
      <c r="DC724">
        <f ca="1">INDIRECT(ADDRESS(11+(MATCH(RIGHT(Table14[[#This Row],[spawner_sku]],LEN(Table14[[#This Row],[spawner_sku]])-FIND("/",Table14[[#This Row],[spawner_sku]])),Table1[Entity Prefab],0)),10,1,1,"Entities"))</f>
        <v>35</v>
      </c>
      <c r="DD724">
        <f ca="1">ROUND((Table14[[#This Row],[XP]]*Table14[[#This Row],[entity_spawned (AVG)]])*(Table14[[#This Row],[activating_chance]]/100),0)</f>
        <v>70</v>
      </c>
      <c r="DE724" s="73" t="s">
        <v>343</v>
      </c>
    </row>
    <row r="725" spans="103:109" x14ac:dyDescent="0.25">
      <c r="CY725" t="s">
        <v>521</v>
      </c>
      <c r="CZ725">
        <v>1</v>
      </c>
      <c r="DA725" s="76">
        <v>100</v>
      </c>
      <c r="DB725" s="76">
        <v>100</v>
      </c>
      <c r="DC725">
        <f ca="1">INDIRECT(ADDRESS(11+(MATCH(RIGHT(Table14[[#This Row],[spawner_sku]],LEN(Table14[[#This Row],[spawner_sku]])-FIND("/",Table14[[#This Row],[spawner_sku]])),Table1[Entity Prefab],0)),10,1,1,"Entities"))</f>
        <v>35</v>
      </c>
      <c r="DD725">
        <f ca="1">ROUND((Table14[[#This Row],[XP]]*Table14[[#This Row],[entity_spawned (AVG)]])*(Table14[[#This Row],[activating_chance]]/100),0)</f>
        <v>35</v>
      </c>
      <c r="DE725" s="73" t="s">
        <v>343</v>
      </c>
    </row>
    <row r="726" spans="103:109" x14ac:dyDescent="0.25">
      <c r="CY726" t="s">
        <v>521</v>
      </c>
      <c r="CZ726">
        <v>1</v>
      </c>
      <c r="DA726" s="76">
        <v>100</v>
      </c>
      <c r="DB726" s="76">
        <v>100</v>
      </c>
      <c r="DC726">
        <f ca="1">INDIRECT(ADDRESS(11+(MATCH(RIGHT(Table14[[#This Row],[spawner_sku]],LEN(Table14[[#This Row],[spawner_sku]])-FIND("/",Table14[[#This Row],[spawner_sku]])),Table1[Entity Prefab],0)),10,1,1,"Entities"))</f>
        <v>35</v>
      </c>
      <c r="DD726">
        <f ca="1">ROUND((Table14[[#This Row],[XP]]*Table14[[#This Row],[entity_spawned (AVG)]])*(Table14[[#This Row],[activating_chance]]/100),0)</f>
        <v>35</v>
      </c>
      <c r="DE726" s="73" t="s">
        <v>343</v>
      </c>
    </row>
    <row r="727" spans="103:109" x14ac:dyDescent="0.25">
      <c r="CY727" t="s">
        <v>386</v>
      </c>
      <c r="CZ727">
        <v>1</v>
      </c>
      <c r="DA727" s="76">
        <v>100</v>
      </c>
      <c r="DB727" s="76">
        <v>100</v>
      </c>
      <c r="DC727">
        <f ca="1">INDIRECT(ADDRESS(11+(MATCH(RIGHT(Table14[[#This Row],[spawner_sku]],LEN(Table14[[#This Row],[spawner_sku]])-FIND("/",Table14[[#This Row],[spawner_sku]])),Table1[Entity Prefab],0)),10,1,1,"Entities"))</f>
        <v>75</v>
      </c>
      <c r="DD727">
        <f ca="1">ROUND((Table14[[#This Row],[XP]]*Table14[[#This Row],[entity_spawned (AVG)]])*(Table14[[#This Row],[activating_chance]]/100),0)</f>
        <v>75</v>
      </c>
      <c r="DE727" s="73" t="s">
        <v>343</v>
      </c>
    </row>
    <row r="728" spans="103:109" x14ac:dyDescent="0.25">
      <c r="CY728" t="s">
        <v>386</v>
      </c>
      <c r="CZ728">
        <v>1</v>
      </c>
      <c r="DA728" s="76">
        <v>100</v>
      </c>
      <c r="DB728" s="76">
        <v>100</v>
      </c>
      <c r="DC728">
        <f ca="1">INDIRECT(ADDRESS(11+(MATCH(RIGHT(Table14[[#This Row],[spawner_sku]],LEN(Table14[[#This Row],[spawner_sku]])-FIND("/",Table14[[#This Row],[spawner_sku]])),Table1[Entity Prefab],0)),10,1,1,"Entities"))</f>
        <v>75</v>
      </c>
      <c r="DD728">
        <f ca="1">ROUND((Table14[[#This Row],[XP]]*Table14[[#This Row],[entity_spawned (AVG)]])*(Table14[[#This Row],[activating_chance]]/100),0)</f>
        <v>75</v>
      </c>
      <c r="DE728" s="73" t="s">
        <v>343</v>
      </c>
    </row>
    <row r="729" spans="103:109" x14ac:dyDescent="0.25">
      <c r="CY729" t="s">
        <v>386</v>
      </c>
      <c r="CZ729">
        <v>1</v>
      </c>
      <c r="DA729" s="76">
        <v>100</v>
      </c>
      <c r="DB729" s="76">
        <v>100</v>
      </c>
      <c r="DC729">
        <f ca="1">INDIRECT(ADDRESS(11+(MATCH(RIGHT(Table14[[#This Row],[spawner_sku]],LEN(Table14[[#This Row],[spawner_sku]])-FIND("/",Table14[[#This Row],[spawner_sku]])),Table1[Entity Prefab],0)),10,1,1,"Entities"))</f>
        <v>75</v>
      </c>
      <c r="DD729">
        <f ca="1">ROUND((Table14[[#This Row],[XP]]*Table14[[#This Row],[entity_spawned (AVG)]])*(Table14[[#This Row],[activating_chance]]/100),0)</f>
        <v>75</v>
      </c>
      <c r="DE729" s="73" t="s">
        <v>343</v>
      </c>
    </row>
    <row r="730" spans="103:109" x14ac:dyDescent="0.25">
      <c r="CY730" t="s">
        <v>386</v>
      </c>
      <c r="CZ730">
        <v>1</v>
      </c>
      <c r="DA730" s="76">
        <v>100</v>
      </c>
      <c r="DB730" s="76">
        <v>100</v>
      </c>
      <c r="DC730">
        <f ca="1">INDIRECT(ADDRESS(11+(MATCH(RIGHT(Table14[[#This Row],[spawner_sku]],LEN(Table14[[#This Row],[spawner_sku]])-FIND("/",Table14[[#This Row],[spawner_sku]])),Table1[Entity Prefab],0)),10,1,1,"Entities"))</f>
        <v>75</v>
      </c>
      <c r="DD730">
        <f ca="1">ROUND((Table14[[#This Row],[XP]]*Table14[[#This Row],[entity_spawned (AVG)]])*(Table14[[#This Row],[activating_chance]]/100),0)</f>
        <v>75</v>
      </c>
      <c r="DE730" s="73" t="s">
        <v>343</v>
      </c>
    </row>
    <row r="731" spans="103:109" x14ac:dyDescent="0.25">
      <c r="CY731" t="s">
        <v>539</v>
      </c>
      <c r="CZ731">
        <v>1</v>
      </c>
      <c r="DA731" s="76">
        <v>100</v>
      </c>
      <c r="DB731" s="76">
        <v>100</v>
      </c>
      <c r="DC731">
        <f ca="1">INDIRECT(ADDRESS(11+(MATCH(RIGHT(Table14[[#This Row],[spawner_sku]],LEN(Table14[[#This Row],[spawner_sku]])-FIND("/",Table14[[#This Row],[spawner_sku]])),Table1[Entity Prefab],0)),10,1,1,"Entities"))</f>
        <v>75</v>
      </c>
      <c r="DD731">
        <f ca="1">ROUND((Table14[[#This Row],[XP]]*Table14[[#This Row],[entity_spawned (AVG)]])*(Table14[[#This Row],[activating_chance]]/100),0)</f>
        <v>75</v>
      </c>
      <c r="DE731" s="73" t="s">
        <v>343</v>
      </c>
    </row>
    <row r="732" spans="103:109" x14ac:dyDescent="0.25">
      <c r="CY732" t="s">
        <v>539</v>
      </c>
      <c r="CZ732">
        <v>1</v>
      </c>
      <c r="DA732" s="76">
        <v>100</v>
      </c>
      <c r="DB732" s="76">
        <v>100</v>
      </c>
      <c r="DC732">
        <f ca="1">INDIRECT(ADDRESS(11+(MATCH(RIGHT(Table14[[#This Row],[spawner_sku]],LEN(Table14[[#This Row],[spawner_sku]])-FIND("/",Table14[[#This Row],[spawner_sku]])),Table1[Entity Prefab],0)),10,1,1,"Entities"))</f>
        <v>75</v>
      </c>
      <c r="DD732">
        <f ca="1">ROUND((Table14[[#This Row],[XP]]*Table14[[#This Row],[entity_spawned (AVG)]])*(Table14[[#This Row],[activating_chance]]/100),0)</f>
        <v>75</v>
      </c>
      <c r="DE732" s="73" t="s">
        <v>343</v>
      </c>
    </row>
    <row r="733" spans="103:109" x14ac:dyDescent="0.25">
      <c r="CY733" t="s">
        <v>539</v>
      </c>
      <c r="CZ733">
        <v>1</v>
      </c>
      <c r="DA733" s="76">
        <v>100</v>
      </c>
      <c r="DB733" s="76">
        <v>10</v>
      </c>
      <c r="DC733">
        <f ca="1">INDIRECT(ADDRESS(11+(MATCH(RIGHT(Table14[[#This Row],[spawner_sku]],LEN(Table14[[#This Row],[spawner_sku]])-FIND("/",Table14[[#This Row],[spawner_sku]])),Table1[Entity Prefab],0)),10,1,1,"Entities"))</f>
        <v>75</v>
      </c>
      <c r="DD733">
        <f ca="1">ROUND((Table14[[#This Row],[XP]]*Table14[[#This Row],[entity_spawned (AVG)]])*(Table14[[#This Row],[activating_chance]]/100),0)</f>
        <v>8</v>
      </c>
      <c r="DE733" s="73" t="s">
        <v>343</v>
      </c>
    </row>
    <row r="734" spans="103:109" x14ac:dyDescent="0.25">
      <c r="CY734" t="s">
        <v>538</v>
      </c>
      <c r="CZ734">
        <v>1</v>
      </c>
      <c r="DA734" s="76">
        <v>100</v>
      </c>
      <c r="DB734" s="76">
        <v>100</v>
      </c>
      <c r="DC734">
        <f ca="1">INDIRECT(ADDRESS(11+(MATCH(RIGHT(Table14[[#This Row],[spawner_sku]],LEN(Table14[[#This Row],[spawner_sku]])-FIND("/",Table14[[#This Row],[spawner_sku]])),Table1[Entity Prefab],0)),10,1,1,"Entities"))</f>
        <v>75</v>
      </c>
      <c r="DD734">
        <f ca="1">ROUND((Table14[[#This Row],[XP]]*Table14[[#This Row],[entity_spawned (AVG)]])*(Table14[[#This Row],[activating_chance]]/100),0)</f>
        <v>75</v>
      </c>
      <c r="DE734" s="73" t="s">
        <v>343</v>
      </c>
    </row>
    <row r="735" spans="103:109" x14ac:dyDescent="0.25">
      <c r="CY735" t="s">
        <v>538</v>
      </c>
      <c r="CZ735">
        <v>1</v>
      </c>
      <c r="DA735" s="76">
        <v>100</v>
      </c>
      <c r="DB735" s="76">
        <v>100</v>
      </c>
      <c r="DC735">
        <f ca="1">INDIRECT(ADDRESS(11+(MATCH(RIGHT(Table14[[#This Row],[spawner_sku]],LEN(Table14[[#This Row],[spawner_sku]])-FIND("/",Table14[[#This Row],[spawner_sku]])),Table1[Entity Prefab],0)),10,1,1,"Entities"))</f>
        <v>75</v>
      </c>
      <c r="DD735">
        <f ca="1">ROUND((Table14[[#This Row],[XP]]*Table14[[#This Row],[entity_spawned (AVG)]])*(Table14[[#This Row],[activating_chance]]/100),0)</f>
        <v>75</v>
      </c>
      <c r="DE735" s="73" t="s">
        <v>343</v>
      </c>
    </row>
    <row r="736" spans="103:109" x14ac:dyDescent="0.25">
      <c r="CY736" t="s">
        <v>538</v>
      </c>
      <c r="CZ736">
        <v>1</v>
      </c>
      <c r="DA736" s="76">
        <v>100</v>
      </c>
      <c r="DB736" s="76">
        <v>100</v>
      </c>
      <c r="DC736">
        <f ca="1">INDIRECT(ADDRESS(11+(MATCH(RIGHT(Table14[[#This Row],[spawner_sku]],LEN(Table14[[#This Row],[spawner_sku]])-FIND("/",Table14[[#This Row],[spawner_sku]])),Table1[Entity Prefab],0)),10,1,1,"Entities"))</f>
        <v>75</v>
      </c>
      <c r="DD736">
        <f ca="1">ROUND((Table14[[#This Row],[XP]]*Table14[[#This Row],[entity_spawned (AVG)]])*(Table14[[#This Row],[activating_chance]]/100),0)</f>
        <v>75</v>
      </c>
      <c r="DE736" s="73" t="s">
        <v>343</v>
      </c>
    </row>
    <row r="737" spans="103:109" x14ac:dyDescent="0.25">
      <c r="CY737" t="s">
        <v>538</v>
      </c>
      <c r="CZ737">
        <v>1</v>
      </c>
      <c r="DA737" s="76">
        <v>100</v>
      </c>
      <c r="DB737" s="76">
        <v>100</v>
      </c>
      <c r="DC737">
        <f ca="1">INDIRECT(ADDRESS(11+(MATCH(RIGHT(Table14[[#This Row],[spawner_sku]],LEN(Table14[[#This Row],[spawner_sku]])-FIND("/",Table14[[#This Row],[spawner_sku]])),Table1[Entity Prefab],0)),10,1,1,"Entities"))</f>
        <v>75</v>
      </c>
      <c r="DD737">
        <f ca="1">ROUND((Table14[[#This Row],[XP]]*Table14[[#This Row],[entity_spawned (AVG)]])*(Table14[[#This Row],[activating_chance]]/100),0)</f>
        <v>75</v>
      </c>
      <c r="DE737" s="73" t="s">
        <v>343</v>
      </c>
    </row>
    <row r="738" spans="103:109" x14ac:dyDescent="0.25">
      <c r="CY738" t="s">
        <v>538</v>
      </c>
      <c r="CZ738">
        <v>1</v>
      </c>
      <c r="DA738" s="76">
        <v>100</v>
      </c>
      <c r="DB738" s="76">
        <v>100</v>
      </c>
      <c r="DC738">
        <f ca="1">INDIRECT(ADDRESS(11+(MATCH(RIGHT(Table14[[#This Row],[spawner_sku]],LEN(Table14[[#This Row],[spawner_sku]])-FIND("/",Table14[[#This Row],[spawner_sku]])),Table1[Entity Prefab],0)),10,1,1,"Entities"))</f>
        <v>75</v>
      </c>
      <c r="DD738">
        <f ca="1">ROUND((Table14[[#This Row],[XP]]*Table14[[#This Row],[entity_spawned (AVG)]])*(Table14[[#This Row],[activating_chance]]/100),0)</f>
        <v>75</v>
      </c>
      <c r="DE738" s="73" t="s">
        <v>343</v>
      </c>
    </row>
    <row r="739" spans="103:109" x14ac:dyDescent="0.25">
      <c r="CY739" t="s">
        <v>538</v>
      </c>
      <c r="CZ739">
        <v>1</v>
      </c>
      <c r="DA739" s="76">
        <v>100</v>
      </c>
      <c r="DB739" s="76">
        <v>100</v>
      </c>
      <c r="DC739">
        <f ca="1">INDIRECT(ADDRESS(11+(MATCH(RIGHT(Table14[[#This Row],[spawner_sku]],LEN(Table14[[#This Row],[spawner_sku]])-FIND("/",Table14[[#This Row],[spawner_sku]])),Table1[Entity Prefab],0)),10,1,1,"Entities"))</f>
        <v>75</v>
      </c>
      <c r="DD739">
        <f ca="1">ROUND((Table14[[#This Row],[XP]]*Table14[[#This Row],[entity_spawned (AVG)]])*(Table14[[#This Row],[activating_chance]]/100),0)</f>
        <v>75</v>
      </c>
      <c r="DE739" s="73" t="s">
        <v>343</v>
      </c>
    </row>
    <row r="740" spans="103:109" x14ac:dyDescent="0.25">
      <c r="CY740" t="s">
        <v>538</v>
      </c>
      <c r="CZ740">
        <v>1</v>
      </c>
      <c r="DA740" s="76">
        <v>100</v>
      </c>
      <c r="DB740" s="76">
        <v>100</v>
      </c>
      <c r="DC740">
        <f ca="1">INDIRECT(ADDRESS(11+(MATCH(RIGHT(Table14[[#This Row],[spawner_sku]],LEN(Table14[[#This Row],[spawner_sku]])-FIND("/",Table14[[#This Row],[spawner_sku]])),Table1[Entity Prefab],0)),10,1,1,"Entities"))</f>
        <v>75</v>
      </c>
      <c r="DD740">
        <f ca="1">ROUND((Table14[[#This Row],[XP]]*Table14[[#This Row],[entity_spawned (AVG)]])*(Table14[[#This Row],[activating_chance]]/100),0)</f>
        <v>75</v>
      </c>
      <c r="DE740" s="73" t="s">
        <v>343</v>
      </c>
    </row>
    <row r="741" spans="103:109" x14ac:dyDescent="0.25">
      <c r="CY741" t="s">
        <v>538</v>
      </c>
      <c r="CZ741">
        <v>1</v>
      </c>
      <c r="DA741" s="76">
        <v>100</v>
      </c>
      <c r="DB741" s="76">
        <v>100</v>
      </c>
      <c r="DC741">
        <f ca="1">INDIRECT(ADDRESS(11+(MATCH(RIGHT(Table14[[#This Row],[spawner_sku]],LEN(Table14[[#This Row],[spawner_sku]])-FIND("/",Table14[[#This Row],[spawner_sku]])),Table1[Entity Prefab],0)),10,1,1,"Entities"))</f>
        <v>75</v>
      </c>
      <c r="DD741">
        <f ca="1">ROUND((Table14[[#This Row],[XP]]*Table14[[#This Row],[entity_spawned (AVG)]])*(Table14[[#This Row],[activating_chance]]/100),0)</f>
        <v>75</v>
      </c>
      <c r="DE741" s="73" t="s">
        <v>343</v>
      </c>
    </row>
    <row r="742" spans="103:109" x14ac:dyDescent="0.25">
      <c r="CY742" t="s">
        <v>538</v>
      </c>
      <c r="CZ742">
        <v>1</v>
      </c>
      <c r="DA742" s="76">
        <v>100</v>
      </c>
      <c r="DB742" s="76">
        <v>100</v>
      </c>
      <c r="DC742">
        <f ca="1">INDIRECT(ADDRESS(11+(MATCH(RIGHT(Table14[[#This Row],[spawner_sku]],LEN(Table14[[#This Row],[spawner_sku]])-FIND("/",Table14[[#This Row],[spawner_sku]])),Table1[Entity Prefab],0)),10,1,1,"Entities"))</f>
        <v>75</v>
      </c>
      <c r="DD742">
        <f ca="1">ROUND((Table14[[#This Row],[XP]]*Table14[[#This Row],[entity_spawned (AVG)]])*(Table14[[#This Row],[activating_chance]]/100),0)</f>
        <v>75</v>
      </c>
      <c r="DE742" s="73" t="s">
        <v>343</v>
      </c>
    </row>
    <row r="743" spans="103:109" x14ac:dyDescent="0.25">
      <c r="CY743" t="s">
        <v>538</v>
      </c>
      <c r="CZ743">
        <v>1</v>
      </c>
      <c r="DA743" s="76">
        <v>100</v>
      </c>
      <c r="DB743" s="76">
        <v>100</v>
      </c>
      <c r="DC743">
        <f ca="1">INDIRECT(ADDRESS(11+(MATCH(RIGHT(Table14[[#This Row],[spawner_sku]],LEN(Table14[[#This Row],[spawner_sku]])-FIND("/",Table14[[#This Row],[spawner_sku]])),Table1[Entity Prefab],0)),10,1,1,"Entities"))</f>
        <v>75</v>
      </c>
      <c r="DD743">
        <f ca="1">ROUND((Table14[[#This Row],[XP]]*Table14[[#This Row],[entity_spawned (AVG)]])*(Table14[[#This Row],[activating_chance]]/100),0)</f>
        <v>75</v>
      </c>
      <c r="DE743" s="73" t="s">
        <v>343</v>
      </c>
    </row>
    <row r="744" spans="103:109" x14ac:dyDescent="0.25">
      <c r="CY744" t="s">
        <v>538</v>
      </c>
      <c r="CZ744">
        <v>1</v>
      </c>
      <c r="DA744" s="76">
        <v>100</v>
      </c>
      <c r="DB744" s="76">
        <v>100</v>
      </c>
      <c r="DC744">
        <f ca="1">INDIRECT(ADDRESS(11+(MATCH(RIGHT(Table14[[#This Row],[spawner_sku]],LEN(Table14[[#This Row],[spawner_sku]])-FIND("/",Table14[[#This Row],[spawner_sku]])),Table1[Entity Prefab],0)),10,1,1,"Entities"))</f>
        <v>75</v>
      </c>
      <c r="DD744">
        <f ca="1">ROUND((Table14[[#This Row],[XP]]*Table14[[#This Row],[entity_spawned (AVG)]])*(Table14[[#This Row],[activating_chance]]/100),0)</f>
        <v>75</v>
      </c>
      <c r="DE744" s="73" t="s">
        <v>343</v>
      </c>
    </row>
    <row r="745" spans="103:109" x14ac:dyDescent="0.25">
      <c r="CY745" t="s">
        <v>538</v>
      </c>
      <c r="CZ745">
        <v>1</v>
      </c>
      <c r="DA745" s="76">
        <v>100</v>
      </c>
      <c r="DB745" s="76">
        <v>100</v>
      </c>
      <c r="DC745">
        <f ca="1">INDIRECT(ADDRESS(11+(MATCH(RIGHT(Table14[[#This Row],[spawner_sku]],LEN(Table14[[#This Row],[spawner_sku]])-FIND("/",Table14[[#This Row],[spawner_sku]])),Table1[Entity Prefab],0)),10,1,1,"Entities"))</f>
        <v>75</v>
      </c>
      <c r="DD745">
        <f ca="1">ROUND((Table14[[#This Row],[XP]]*Table14[[#This Row],[entity_spawned (AVG)]])*(Table14[[#This Row],[activating_chance]]/100),0)</f>
        <v>75</v>
      </c>
      <c r="DE745" s="73" t="s">
        <v>343</v>
      </c>
    </row>
    <row r="746" spans="103:109" x14ac:dyDescent="0.25">
      <c r="CY746" t="s">
        <v>538</v>
      </c>
      <c r="CZ746">
        <v>1</v>
      </c>
      <c r="DA746" s="76">
        <v>100</v>
      </c>
      <c r="DB746" s="76">
        <v>100</v>
      </c>
      <c r="DC746">
        <f ca="1">INDIRECT(ADDRESS(11+(MATCH(RIGHT(Table14[[#This Row],[spawner_sku]],LEN(Table14[[#This Row],[spawner_sku]])-FIND("/",Table14[[#This Row],[spawner_sku]])),Table1[Entity Prefab],0)),10,1,1,"Entities"))</f>
        <v>75</v>
      </c>
      <c r="DD746">
        <f ca="1">ROUND((Table14[[#This Row],[XP]]*Table14[[#This Row],[entity_spawned (AVG)]])*(Table14[[#This Row],[activating_chance]]/100),0)</f>
        <v>75</v>
      </c>
      <c r="DE746" s="73" t="s">
        <v>343</v>
      </c>
    </row>
    <row r="747" spans="103:109" x14ac:dyDescent="0.25">
      <c r="CY747" t="s">
        <v>538</v>
      </c>
      <c r="CZ747">
        <v>1</v>
      </c>
      <c r="DA747" s="76">
        <v>100</v>
      </c>
      <c r="DB747" s="76">
        <v>100</v>
      </c>
      <c r="DC747">
        <f ca="1">INDIRECT(ADDRESS(11+(MATCH(RIGHT(Table14[[#This Row],[spawner_sku]],LEN(Table14[[#This Row],[spawner_sku]])-FIND("/",Table14[[#This Row],[spawner_sku]])),Table1[Entity Prefab],0)),10,1,1,"Entities"))</f>
        <v>75</v>
      </c>
      <c r="DD747">
        <f ca="1">ROUND((Table14[[#This Row],[XP]]*Table14[[#This Row],[entity_spawned (AVG)]])*(Table14[[#This Row],[activating_chance]]/100),0)</f>
        <v>75</v>
      </c>
      <c r="DE747" s="73" t="s">
        <v>343</v>
      </c>
    </row>
    <row r="748" spans="103:109" x14ac:dyDescent="0.25">
      <c r="CY748" t="s">
        <v>538</v>
      </c>
      <c r="CZ748">
        <v>1</v>
      </c>
      <c r="DA748" s="76">
        <v>100</v>
      </c>
      <c r="DB748" s="76">
        <v>100</v>
      </c>
      <c r="DC748">
        <f ca="1">INDIRECT(ADDRESS(11+(MATCH(RIGHT(Table14[[#This Row],[spawner_sku]],LEN(Table14[[#This Row],[spawner_sku]])-FIND("/",Table14[[#This Row],[spawner_sku]])),Table1[Entity Prefab],0)),10,1,1,"Entities"))</f>
        <v>75</v>
      </c>
      <c r="DD748">
        <f ca="1">ROUND((Table14[[#This Row],[XP]]*Table14[[#This Row],[entity_spawned (AVG)]])*(Table14[[#This Row],[activating_chance]]/100),0)</f>
        <v>75</v>
      </c>
      <c r="DE748" s="73" t="s">
        <v>343</v>
      </c>
    </row>
    <row r="749" spans="103:109" x14ac:dyDescent="0.25">
      <c r="CY749" t="s">
        <v>538</v>
      </c>
      <c r="CZ749">
        <v>1</v>
      </c>
      <c r="DA749" s="76">
        <v>100</v>
      </c>
      <c r="DB749" s="76">
        <v>70</v>
      </c>
      <c r="DC749">
        <f ca="1">INDIRECT(ADDRESS(11+(MATCH(RIGHT(Table14[[#This Row],[spawner_sku]],LEN(Table14[[#This Row],[spawner_sku]])-FIND("/",Table14[[#This Row],[spawner_sku]])),Table1[Entity Prefab],0)),10,1,1,"Entities"))</f>
        <v>75</v>
      </c>
      <c r="DD749">
        <f ca="1">ROUND((Table14[[#This Row],[XP]]*Table14[[#This Row],[entity_spawned (AVG)]])*(Table14[[#This Row],[activating_chance]]/100),0)</f>
        <v>53</v>
      </c>
      <c r="DE749" s="73" t="s">
        <v>343</v>
      </c>
    </row>
    <row r="750" spans="103:109" x14ac:dyDescent="0.25">
      <c r="CY750" t="s">
        <v>538</v>
      </c>
      <c r="CZ750">
        <v>1</v>
      </c>
      <c r="DA750" s="76">
        <v>100</v>
      </c>
      <c r="DB750" s="76">
        <v>100</v>
      </c>
      <c r="DC750">
        <f ca="1">INDIRECT(ADDRESS(11+(MATCH(RIGHT(Table14[[#This Row],[spawner_sku]],LEN(Table14[[#This Row],[spawner_sku]])-FIND("/",Table14[[#This Row],[spawner_sku]])),Table1[Entity Prefab],0)),10,1,1,"Entities"))</f>
        <v>75</v>
      </c>
      <c r="DD750">
        <f ca="1">ROUND((Table14[[#This Row],[XP]]*Table14[[#This Row],[entity_spawned (AVG)]])*(Table14[[#This Row],[activating_chance]]/100),0)</f>
        <v>75</v>
      </c>
      <c r="DE750" s="73" t="s">
        <v>343</v>
      </c>
    </row>
    <row r="751" spans="103:109" x14ac:dyDescent="0.25">
      <c r="CY751" t="s">
        <v>457</v>
      </c>
      <c r="CZ751">
        <v>1</v>
      </c>
      <c r="DA751" s="76">
        <v>100</v>
      </c>
      <c r="DB751" s="76">
        <v>100</v>
      </c>
      <c r="DC751">
        <f ca="1">INDIRECT(ADDRESS(11+(MATCH(RIGHT(Table14[[#This Row],[spawner_sku]],LEN(Table14[[#This Row],[spawner_sku]])-FIND("/",Table14[[#This Row],[spawner_sku]])),Table1[Entity Prefab],0)),10,1,1,"Entities"))</f>
        <v>75</v>
      </c>
      <c r="DD751">
        <f ca="1">ROUND((Table14[[#This Row],[XP]]*Table14[[#This Row],[entity_spawned (AVG)]])*(Table14[[#This Row],[activating_chance]]/100),0)</f>
        <v>75</v>
      </c>
      <c r="DE751" s="73" t="s">
        <v>343</v>
      </c>
    </row>
    <row r="752" spans="103:109" x14ac:dyDescent="0.25">
      <c r="CY752" t="s">
        <v>457</v>
      </c>
      <c r="CZ752">
        <v>1</v>
      </c>
      <c r="DA752" s="76">
        <v>100</v>
      </c>
      <c r="DB752" s="76">
        <v>100</v>
      </c>
      <c r="DC752">
        <f ca="1">INDIRECT(ADDRESS(11+(MATCH(RIGHT(Table14[[#This Row],[spawner_sku]],LEN(Table14[[#This Row],[spawner_sku]])-FIND("/",Table14[[#This Row],[spawner_sku]])),Table1[Entity Prefab],0)),10,1,1,"Entities"))</f>
        <v>75</v>
      </c>
      <c r="DD752">
        <f ca="1">ROUND((Table14[[#This Row],[XP]]*Table14[[#This Row],[entity_spawned (AVG)]])*(Table14[[#This Row],[activating_chance]]/100),0)</f>
        <v>75</v>
      </c>
      <c r="DE752" s="73" t="s">
        <v>343</v>
      </c>
    </row>
    <row r="753" spans="103:109" x14ac:dyDescent="0.25">
      <c r="CY753" t="s">
        <v>457</v>
      </c>
      <c r="CZ753">
        <v>1</v>
      </c>
      <c r="DA753" s="76">
        <v>100</v>
      </c>
      <c r="DB753" s="76">
        <v>100</v>
      </c>
      <c r="DC753">
        <f ca="1">INDIRECT(ADDRESS(11+(MATCH(RIGHT(Table14[[#This Row],[spawner_sku]],LEN(Table14[[#This Row],[spawner_sku]])-FIND("/",Table14[[#This Row],[spawner_sku]])),Table1[Entity Prefab],0)),10,1,1,"Entities"))</f>
        <v>75</v>
      </c>
      <c r="DD753">
        <f ca="1">ROUND((Table14[[#This Row],[XP]]*Table14[[#This Row],[entity_spawned (AVG)]])*(Table14[[#This Row],[activating_chance]]/100),0)</f>
        <v>75</v>
      </c>
      <c r="DE753" s="73" t="s">
        <v>343</v>
      </c>
    </row>
    <row r="754" spans="103:109" x14ac:dyDescent="0.25">
      <c r="CY754" t="s">
        <v>457</v>
      </c>
      <c r="CZ754">
        <v>1</v>
      </c>
      <c r="DA754" s="76">
        <v>100</v>
      </c>
      <c r="DB754" s="76">
        <v>100</v>
      </c>
      <c r="DC754">
        <f ca="1">INDIRECT(ADDRESS(11+(MATCH(RIGHT(Table14[[#This Row],[spawner_sku]],LEN(Table14[[#This Row],[spawner_sku]])-FIND("/",Table14[[#This Row],[spawner_sku]])),Table1[Entity Prefab],0)),10,1,1,"Entities"))</f>
        <v>75</v>
      </c>
      <c r="DD754">
        <f ca="1">ROUND((Table14[[#This Row],[XP]]*Table14[[#This Row],[entity_spawned (AVG)]])*(Table14[[#This Row],[activating_chance]]/100),0)</f>
        <v>75</v>
      </c>
      <c r="DE754" s="73" t="s">
        <v>343</v>
      </c>
    </row>
    <row r="755" spans="103:109" x14ac:dyDescent="0.25">
      <c r="CY755" t="s">
        <v>492</v>
      </c>
      <c r="CZ755">
        <v>1</v>
      </c>
      <c r="DA755" s="76">
        <v>100</v>
      </c>
      <c r="DB755" s="76">
        <v>100</v>
      </c>
      <c r="DC755">
        <f ca="1">INDIRECT(ADDRESS(11+(MATCH(RIGHT(Table14[[#This Row],[spawner_sku]],LEN(Table14[[#This Row],[spawner_sku]])-FIND("/",Table14[[#This Row],[spawner_sku]])),Table1[Entity Prefab],0)),10,1,1,"Entities"))</f>
        <v>25</v>
      </c>
      <c r="DD755">
        <f ca="1">ROUND((Table14[[#This Row],[XP]]*Table14[[#This Row],[entity_spawned (AVG)]])*(Table14[[#This Row],[activating_chance]]/100),0)</f>
        <v>25</v>
      </c>
      <c r="DE755" s="73" t="s">
        <v>343</v>
      </c>
    </row>
    <row r="756" spans="103:109" x14ac:dyDescent="0.25">
      <c r="CY756" t="s">
        <v>492</v>
      </c>
      <c r="CZ756">
        <v>1</v>
      </c>
      <c r="DA756" s="76">
        <v>100</v>
      </c>
      <c r="DB756" s="76">
        <v>100</v>
      </c>
      <c r="DC756">
        <f ca="1">INDIRECT(ADDRESS(11+(MATCH(RIGHT(Table14[[#This Row],[spawner_sku]],LEN(Table14[[#This Row],[spawner_sku]])-FIND("/",Table14[[#This Row],[spawner_sku]])),Table1[Entity Prefab],0)),10,1,1,"Entities"))</f>
        <v>25</v>
      </c>
      <c r="DD756">
        <f ca="1">ROUND((Table14[[#This Row],[XP]]*Table14[[#This Row],[entity_spawned (AVG)]])*(Table14[[#This Row],[activating_chance]]/100),0)</f>
        <v>25</v>
      </c>
      <c r="DE756" s="73" t="s">
        <v>343</v>
      </c>
    </row>
    <row r="757" spans="103:109" x14ac:dyDescent="0.25">
      <c r="CY757" t="s">
        <v>492</v>
      </c>
      <c r="CZ757">
        <v>1</v>
      </c>
      <c r="DA757" s="76">
        <v>100</v>
      </c>
      <c r="DB757" s="76">
        <v>10</v>
      </c>
      <c r="DC757">
        <f ca="1">INDIRECT(ADDRESS(11+(MATCH(RIGHT(Table14[[#This Row],[spawner_sku]],LEN(Table14[[#This Row],[spawner_sku]])-FIND("/",Table14[[#This Row],[spawner_sku]])),Table1[Entity Prefab],0)),10,1,1,"Entities"))</f>
        <v>25</v>
      </c>
      <c r="DD757">
        <f ca="1">ROUND((Table14[[#This Row],[XP]]*Table14[[#This Row],[entity_spawned (AVG)]])*(Table14[[#This Row],[activating_chance]]/100),0)</f>
        <v>3</v>
      </c>
      <c r="DE757" s="73" t="s">
        <v>343</v>
      </c>
    </row>
    <row r="758" spans="103:109" x14ac:dyDescent="0.25">
      <c r="CY758" t="s">
        <v>492</v>
      </c>
      <c r="CZ758">
        <v>1</v>
      </c>
      <c r="DA758" s="76">
        <v>100</v>
      </c>
      <c r="DB758" s="76">
        <v>100</v>
      </c>
      <c r="DC758">
        <f ca="1">INDIRECT(ADDRESS(11+(MATCH(RIGHT(Table14[[#This Row],[spawner_sku]],LEN(Table14[[#This Row],[spawner_sku]])-FIND("/",Table14[[#This Row],[spawner_sku]])),Table1[Entity Prefab],0)),10,1,1,"Entities"))</f>
        <v>25</v>
      </c>
      <c r="DD758">
        <f ca="1">ROUND((Table14[[#This Row],[XP]]*Table14[[#This Row],[entity_spawned (AVG)]])*(Table14[[#This Row],[activating_chance]]/100),0)</f>
        <v>25</v>
      </c>
      <c r="DE758" s="73" t="s">
        <v>343</v>
      </c>
    </row>
    <row r="759" spans="103:109" x14ac:dyDescent="0.25">
      <c r="CY759" t="s">
        <v>492</v>
      </c>
      <c r="CZ759">
        <v>1</v>
      </c>
      <c r="DA759" s="76">
        <v>100</v>
      </c>
      <c r="DB759" s="76">
        <v>10</v>
      </c>
      <c r="DC759">
        <f ca="1">INDIRECT(ADDRESS(11+(MATCH(RIGHT(Table14[[#This Row],[spawner_sku]],LEN(Table14[[#This Row],[spawner_sku]])-FIND("/",Table14[[#This Row],[spawner_sku]])),Table1[Entity Prefab],0)),10,1,1,"Entities"))</f>
        <v>25</v>
      </c>
      <c r="DD759">
        <f ca="1">ROUND((Table14[[#This Row],[XP]]*Table14[[#This Row],[entity_spawned (AVG)]])*(Table14[[#This Row],[activating_chance]]/100),0)</f>
        <v>3</v>
      </c>
      <c r="DE759" s="73" t="s">
        <v>343</v>
      </c>
    </row>
    <row r="760" spans="103:109" x14ac:dyDescent="0.25">
      <c r="CY760" t="s">
        <v>492</v>
      </c>
      <c r="CZ760">
        <v>1</v>
      </c>
      <c r="DA760" s="76">
        <v>100</v>
      </c>
      <c r="DB760" s="76">
        <v>100</v>
      </c>
      <c r="DC760">
        <f ca="1">INDIRECT(ADDRESS(11+(MATCH(RIGHT(Table14[[#This Row],[spawner_sku]],LEN(Table14[[#This Row],[spawner_sku]])-FIND("/",Table14[[#This Row],[spawner_sku]])),Table1[Entity Prefab],0)),10,1,1,"Entities"))</f>
        <v>25</v>
      </c>
      <c r="DD760">
        <f ca="1">ROUND((Table14[[#This Row],[XP]]*Table14[[#This Row],[entity_spawned (AVG)]])*(Table14[[#This Row],[activating_chance]]/100),0)</f>
        <v>25</v>
      </c>
      <c r="DE760" s="73" t="s">
        <v>343</v>
      </c>
    </row>
    <row r="761" spans="103:109" x14ac:dyDescent="0.25">
      <c r="CY761" t="s">
        <v>492</v>
      </c>
      <c r="CZ761">
        <v>1</v>
      </c>
      <c r="DA761" s="76">
        <v>100</v>
      </c>
      <c r="DB761" s="76">
        <v>100</v>
      </c>
      <c r="DC761">
        <f ca="1">INDIRECT(ADDRESS(11+(MATCH(RIGHT(Table14[[#This Row],[spawner_sku]],LEN(Table14[[#This Row],[spawner_sku]])-FIND("/",Table14[[#This Row],[spawner_sku]])),Table1[Entity Prefab],0)),10,1,1,"Entities"))</f>
        <v>25</v>
      </c>
      <c r="DD761">
        <f ca="1">ROUND((Table14[[#This Row],[XP]]*Table14[[#This Row],[entity_spawned (AVG)]])*(Table14[[#This Row],[activating_chance]]/100),0)</f>
        <v>25</v>
      </c>
      <c r="DE761" s="73" t="s">
        <v>343</v>
      </c>
    </row>
    <row r="762" spans="103:109" x14ac:dyDescent="0.25">
      <c r="CY762" t="s">
        <v>492</v>
      </c>
      <c r="CZ762">
        <v>1</v>
      </c>
      <c r="DA762" s="76">
        <v>100</v>
      </c>
      <c r="DB762" s="76">
        <v>30</v>
      </c>
      <c r="DC762">
        <f ca="1">INDIRECT(ADDRESS(11+(MATCH(RIGHT(Table14[[#This Row],[spawner_sku]],LEN(Table14[[#This Row],[spawner_sku]])-FIND("/",Table14[[#This Row],[spawner_sku]])),Table1[Entity Prefab],0)),10,1,1,"Entities"))</f>
        <v>25</v>
      </c>
      <c r="DD762">
        <f ca="1">ROUND((Table14[[#This Row],[XP]]*Table14[[#This Row],[entity_spawned (AVG)]])*(Table14[[#This Row],[activating_chance]]/100),0)</f>
        <v>8</v>
      </c>
      <c r="DE762" s="73" t="s">
        <v>343</v>
      </c>
    </row>
    <row r="763" spans="103:109" x14ac:dyDescent="0.25">
      <c r="CY763" t="s">
        <v>492</v>
      </c>
      <c r="CZ763">
        <v>1</v>
      </c>
      <c r="DA763" s="76">
        <v>100</v>
      </c>
      <c r="DB763" s="76">
        <v>30</v>
      </c>
      <c r="DC763">
        <f ca="1">INDIRECT(ADDRESS(11+(MATCH(RIGHT(Table14[[#This Row],[spawner_sku]],LEN(Table14[[#This Row],[spawner_sku]])-FIND("/",Table14[[#This Row],[spawner_sku]])),Table1[Entity Prefab],0)),10,1,1,"Entities"))</f>
        <v>25</v>
      </c>
      <c r="DD763">
        <f ca="1">ROUND((Table14[[#This Row],[XP]]*Table14[[#This Row],[entity_spawned (AVG)]])*(Table14[[#This Row],[activating_chance]]/100),0)</f>
        <v>8</v>
      </c>
      <c r="DE763" s="73" t="s">
        <v>343</v>
      </c>
    </row>
    <row r="764" spans="103:109" x14ac:dyDescent="0.25">
      <c r="CY764" t="s">
        <v>492</v>
      </c>
      <c r="CZ764">
        <v>1</v>
      </c>
      <c r="DA764" s="76">
        <v>100</v>
      </c>
      <c r="DB764" s="76">
        <v>30</v>
      </c>
      <c r="DC764">
        <f ca="1">INDIRECT(ADDRESS(11+(MATCH(RIGHT(Table14[[#This Row],[spawner_sku]],LEN(Table14[[#This Row],[spawner_sku]])-FIND("/",Table14[[#This Row],[spawner_sku]])),Table1[Entity Prefab],0)),10,1,1,"Entities"))</f>
        <v>25</v>
      </c>
      <c r="DD764">
        <f ca="1">ROUND((Table14[[#This Row],[XP]]*Table14[[#This Row],[entity_spawned (AVG)]])*(Table14[[#This Row],[activating_chance]]/100),0)</f>
        <v>8</v>
      </c>
      <c r="DE764" s="73" t="s">
        <v>343</v>
      </c>
    </row>
    <row r="765" spans="103:109" x14ac:dyDescent="0.25">
      <c r="CY765" t="s">
        <v>492</v>
      </c>
      <c r="CZ765">
        <v>1</v>
      </c>
      <c r="DA765" s="76">
        <v>100</v>
      </c>
      <c r="DB765" s="76">
        <v>100</v>
      </c>
      <c r="DC765">
        <f ca="1">INDIRECT(ADDRESS(11+(MATCH(RIGHT(Table14[[#This Row],[spawner_sku]],LEN(Table14[[#This Row],[spawner_sku]])-FIND("/",Table14[[#This Row],[spawner_sku]])),Table1[Entity Prefab],0)),10,1,1,"Entities"))</f>
        <v>25</v>
      </c>
      <c r="DD765">
        <f ca="1">ROUND((Table14[[#This Row],[XP]]*Table14[[#This Row],[entity_spawned (AVG)]])*(Table14[[#This Row],[activating_chance]]/100),0)</f>
        <v>25</v>
      </c>
      <c r="DE765" s="73" t="s">
        <v>343</v>
      </c>
    </row>
    <row r="766" spans="103:109" x14ac:dyDescent="0.25">
      <c r="CY766" t="s">
        <v>492</v>
      </c>
      <c r="CZ766">
        <v>1</v>
      </c>
      <c r="DA766" s="76">
        <v>100</v>
      </c>
      <c r="DB766" s="76">
        <v>100</v>
      </c>
      <c r="DC766">
        <f ca="1">INDIRECT(ADDRESS(11+(MATCH(RIGHT(Table14[[#This Row],[spawner_sku]],LEN(Table14[[#This Row],[spawner_sku]])-FIND("/",Table14[[#This Row],[spawner_sku]])),Table1[Entity Prefab],0)),10,1,1,"Entities"))</f>
        <v>25</v>
      </c>
      <c r="DD766">
        <f ca="1">ROUND((Table14[[#This Row],[XP]]*Table14[[#This Row],[entity_spawned (AVG)]])*(Table14[[#This Row],[activating_chance]]/100),0)</f>
        <v>25</v>
      </c>
      <c r="DE766" s="73" t="s">
        <v>343</v>
      </c>
    </row>
    <row r="767" spans="103:109" x14ac:dyDescent="0.25">
      <c r="CY767" t="s">
        <v>492</v>
      </c>
      <c r="CZ767">
        <v>1</v>
      </c>
      <c r="DA767" s="76">
        <v>100</v>
      </c>
      <c r="DB767" s="76">
        <v>80</v>
      </c>
      <c r="DC767">
        <f ca="1">INDIRECT(ADDRESS(11+(MATCH(RIGHT(Table14[[#This Row],[spawner_sku]],LEN(Table14[[#This Row],[spawner_sku]])-FIND("/",Table14[[#This Row],[spawner_sku]])),Table1[Entity Prefab],0)),10,1,1,"Entities"))</f>
        <v>25</v>
      </c>
      <c r="DD767">
        <f ca="1">ROUND((Table14[[#This Row],[XP]]*Table14[[#This Row],[entity_spawned (AVG)]])*(Table14[[#This Row],[activating_chance]]/100),0)</f>
        <v>20</v>
      </c>
      <c r="DE767" s="73" t="s">
        <v>343</v>
      </c>
    </row>
    <row r="768" spans="103:109" x14ac:dyDescent="0.25">
      <c r="CY768" t="s">
        <v>492</v>
      </c>
      <c r="CZ768">
        <v>1</v>
      </c>
      <c r="DA768" s="76">
        <v>100</v>
      </c>
      <c r="DB768" s="76">
        <v>80</v>
      </c>
      <c r="DC768">
        <f ca="1">INDIRECT(ADDRESS(11+(MATCH(RIGHT(Table14[[#This Row],[spawner_sku]],LEN(Table14[[#This Row],[spawner_sku]])-FIND("/",Table14[[#This Row],[spawner_sku]])),Table1[Entity Prefab],0)),10,1,1,"Entities"))</f>
        <v>25</v>
      </c>
      <c r="DD768">
        <f ca="1">ROUND((Table14[[#This Row],[XP]]*Table14[[#This Row],[entity_spawned (AVG)]])*(Table14[[#This Row],[activating_chance]]/100),0)</f>
        <v>20</v>
      </c>
      <c r="DE768" s="73" t="s">
        <v>343</v>
      </c>
    </row>
    <row r="769" spans="103:109" x14ac:dyDescent="0.25">
      <c r="CY769" t="s">
        <v>492</v>
      </c>
      <c r="CZ769">
        <v>1</v>
      </c>
      <c r="DA769" s="76">
        <v>100</v>
      </c>
      <c r="DB769" s="76">
        <v>100</v>
      </c>
      <c r="DC769">
        <f ca="1">INDIRECT(ADDRESS(11+(MATCH(RIGHT(Table14[[#This Row],[spawner_sku]],LEN(Table14[[#This Row],[spawner_sku]])-FIND("/",Table14[[#This Row],[spawner_sku]])),Table1[Entity Prefab],0)),10,1,1,"Entities"))</f>
        <v>25</v>
      </c>
      <c r="DD769">
        <f ca="1">ROUND((Table14[[#This Row],[XP]]*Table14[[#This Row],[entity_spawned (AVG)]])*(Table14[[#This Row],[activating_chance]]/100),0)</f>
        <v>25</v>
      </c>
      <c r="DE769" s="73" t="s">
        <v>343</v>
      </c>
    </row>
    <row r="770" spans="103:109" x14ac:dyDescent="0.25">
      <c r="CY770" t="s">
        <v>397</v>
      </c>
      <c r="CZ770">
        <v>5</v>
      </c>
      <c r="DA770" s="76">
        <v>100</v>
      </c>
      <c r="DB770" s="76">
        <v>100</v>
      </c>
      <c r="DC770">
        <f ca="1">INDIRECT(ADDRESS(11+(MATCH(RIGHT(Table14[[#This Row],[spawner_sku]],LEN(Table14[[#This Row],[spawner_sku]])-FIND("/",Table14[[#This Row],[spawner_sku]])),Table1[Entity Prefab],0)),10,1,1,"Entities"))</f>
        <v>25</v>
      </c>
      <c r="DD770">
        <f ca="1">ROUND((Table14[[#This Row],[XP]]*Table14[[#This Row],[entity_spawned (AVG)]])*(Table14[[#This Row],[activating_chance]]/100),0)</f>
        <v>125</v>
      </c>
      <c r="DE770" s="73" t="s">
        <v>343</v>
      </c>
    </row>
    <row r="771" spans="103:109" x14ac:dyDescent="0.25">
      <c r="CY771" t="s">
        <v>397</v>
      </c>
      <c r="CZ771">
        <v>3</v>
      </c>
      <c r="DA771" s="76">
        <v>100</v>
      </c>
      <c r="DB771" s="76">
        <v>100</v>
      </c>
      <c r="DC771">
        <f ca="1">INDIRECT(ADDRESS(11+(MATCH(RIGHT(Table14[[#This Row],[spawner_sku]],LEN(Table14[[#This Row],[spawner_sku]])-FIND("/",Table14[[#This Row],[spawner_sku]])),Table1[Entity Prefab],0)),10,1,1,"Entities"))</f>
        <v>25</v>
      </c>
      <c r="DD771">
        <f ca="1">ROUND((Table14[[#This Row],[XP]]*Table14[[#This Row],[entity_spawned (AVG)]])*(Table14[[#This Row],[activating_chance]]/100),0)</f>
        <v>75</v>
      </c>
      <c r="DE771" s="73" t="s">
        <v>343</v>
      </c>
    </row>
    <row r="772" spans="103:109" x14ac:dyDescent="0.25">
      <c r="CY772" t="s">
        <v>397</v>
      </c>
      <c r="CZ772">
        <v>3</v>
      </c>
      <c r="DA772" s="76">
        <v>100</v>
      </c>
      <c r="DB772" s="76">
        <v>100</v>
      </c>
      <c r="DC772">
        <f ca="1">INDIRECT(ADDRESS(11+(MATCH(RIGHT(Table14[[#This Row],[spawner_sku]],LEN(Table14[[#This Row],[spawner_sku]])-FIND("/",Table14[[#This Row],[spawner_sku]])),Table1[Entity Prefab],0)),10,1,1,"Entities"))</f>
        <v>25</v>
      </c>
      <c r="DD772">
        <f ca="1">ROUND((Table14[[#This Row],[XP]]*Table14[[#This Row],[entity_spawned (AVG)]])*(Table14[[#This Row],[activating_chance]]/100),0)</f>
        <v>75</v>
      </c>
      <c r="DE772" s="73" t="s">
        <v>343</v>
      </c>
    </row>
    <row r="773" spans="103:109" x14ac:dyDescent="0.25">
      <c r="CY773" t="s">
        <v>397</v>
      </c>
      <c r="CZ773">
        <v>6</v>
      </c>
      <c r="DA773" s="76">
        <v>100</v>
      </c>
      <c r="DB773" s="76">
        <v>100</v>
      </c>
      <c r="DC773">
        <f ca="1">INDIRECT(ADDRESS(11+(MATCH(RIGHT(Table14[[#This Row],[spawner_sku]],LEN(Table14[[#This Row],[spawner_sku]])-FIND("/",Table14[[#This Row],[spawner_sku]])),Table1[Entity Prefab],0)),10,1,1,"Entities"))</f>
        <v>25</v>
      </c>
      <c r="DD773">
        <f ca="1">ROUND((Table14[[#This Row],[XP]]*Table14[[#This Row],[entity_spawned (AVG)]])*(Table14[[#This Row],[activating_chance]]/100),0)</f>
        <v>150</v>
      </c>
      <c r="DE773" s="73" t="s">
        <v>343</v>
      </c>
    </row>
    <row r="774" spans="103:109" x14ac:dyDescent="0.25">
      <c r="CY774" t="s">
        <v>397</v>
      </c>
      <c r="CZ774">
        <v>2</v>
      </c>
      <c r="DA774" s="76">
        <v>100</v>
      </c>
      <c r="DB774" s="76">
        <v>100</v>
      </c>
      <c r="DC774">
        <f ca="1">INDIRECT(ADDRESS(11+(MATCH(RIGHT(Table14[[#This Row],[spawner_sku]],LEN(Table14[[#This Row],[spawner_sku]])-FIND("/",Table14[[#This Row],[spawner_sku]])),Table1[Entity Prefab],0)),10,1,1,"Entities"))</f>
        <v>25</v>
      </c>
      <c r="DD774">
        <f ca="1">ROUND((Table14[[#This Row],[XP]]*Table14[[#This Row],[entity_spawned (AVG)]])*(Table14[[#This Row],[activating_chance]]/100),0)</f>
        <v>50</v>
      </c>
      <c r="DE774" s="73" t="s">
        <v>343</v>
      </c>
    </row>
    <row r="775" spans="103:109" x14ac:dyDescent="0.25">
      <c r="CY775" t="s">
        <v>397</v>
      </c>
      <c r="CZ775">
        <v>3</v>
      </c>
      <c r="DA775" s="76">
        <v>100</v>
      </c>
      <c r="DB775" s="76">
        <v>100</v>
      </c>
      <c r="DC775">
        <f ca="1">INDIRECT(ADDRESS(11+(MATCH(RIGHT(Table14[[#This Row],[spawner_sku]],LEN(Table14[[#This Row],[spawner_sku]])-FIND("/",Table14[[#This Row],[spawner_sku]])),Table1[Entity Prefab],0)),10,1,1,"Entities"))</f>
        <v>25</v>
      </c>
      <c r="DD775">
        <f ca="1">ROUND((Table14[[#This Row],[XP]]*Table14[[#This Row],[entity_spawned (AVG)]])*(Table14[[#This Row],[activating_chance]]/100),0)</f>
        <v>75</v>
      </c>
      <c r="DE775" s="73" t="s">
        <v>343</v>
      </c>
    </row>
    <row r="776" spans="103:109" x14ac:dyDescent="0.25">
      <c r="CY776" t="s">
        <v>397</v>
      </c>
      <c r="CZ776">
        <v>3</v>
      </c>
      <c r="DA776" s="76">
        <v>100</v>
      </c>
      <c r="DB776" s="76">
        <v>100</v>
      </c>
      <c r="DC776">
        <f ca="1">INDIRECT(ADDRESS(11+(MATCH(RIGHT(Table14[[#This Row],[spawner_sku]],LEN(Table14[[#This Row],[spawner_sku]])-FIND("/",Table14[[#This Row],[spawner_sku]])),Table1[Entity Prefab],0)),10,1,1,"Entities"))</f>
        <v>25</v>
      </c>
      <c r="DD776">
        <f ca="1">ROUND((Table14[[#This Row],[XP]]*Table14[[#This Row],[entity_spawned (AVG)]])*(Table14[[#This Row],[activating_chance]]/100),0)</f>
        <v>75</v>
      </c>
      <c r="DE776" s="73" t="s">
        <v>343</v>
      </c>
    </row>
    <row r="777" spans="103:109" x14ac:dyDescent="0.25">
      <c r="CY777" t="s">
        <v>397</v>
      </c>
      <c r="CZ777">
        <v>2</v>
      </c>
      <c r="DA777" s="76">
        <v>100</v>
      </c>
      <c r="DB777" s="76">
        <v>80</v>
      </c>
      <c r="DC777">
        <f ca="1">INDIRECT(ADDRESS(11+(MATCH(RIGHT(Table14[[#This Row],[spawner_sku]],LEN(Table14[[#This Row],[spawner_sku]])-FIND("/",Table14[[#This Row],[spawner_sku]])),Table1[Entity Prefab],0)),10,1,1,"Entities"))</f>
        <v>25</v>
      </c>
      <c r="DD777">
        <f ca="1">ROUND((Table14[[#This Row],[XP]]*Table14[[#This Row],[entity_spawned (AVG)]])*(Table14[[#This Row],[activating_chance]]/100),0)</f>
        <v>40</v>
      </c>
      <c r="DE777" s="73" t="s">
        <v>343</v>
      </c>
    </row>
    <row r="778" spans="103:109" x14ac:dyDescent="0.25">
      <c r="CY778" t="s">
        <v>397</v>
      </c>
      <c r="CZ778">
        <v>1</v>
      </c>
      <c r="DA778" s="76">
        <v>100</v>
      </c>
      <c r="DB778" s="76">
        <v>80</v>
      </c>
      <c r="DC778">
        <f ca="1">INDIRECT(ADDRESS(11+(MATCH(RIGHT(Table14[[#This Row],[spawner_sku]],LEN(Table14[[#This Row],[spawner_sku]])-FIND("/",Table14[[#This Row],[spawner_sku]])),Table1[Entity Prefab],0)),10,1,1,"Entities"))</f>
        <v>25</v>
      </c>
      <c r="DD778">
        <f ca="1">ROUND((Table14[[#This Row],[XP]]*Table14[[#This Row],[entity_spawned (AVG)]])*(Table14[[#This Row],[activating_chance]]/100),0)</f>
        <v>20</v>
      </c>
      <c r="DE778" s="73" t="s">
        <v>343</v>
      </c>
    </row>
    <row r="779" spans="103:109" x14ac:dyDescent="0.25">
      <c r="CY779" t="s">
        <v>397</v>
      </c>
      <c r="CZ779">
        <v>6</v>
      </c>
      <c r="DA779" s="76">
        <v>100</v>
      </c>
      <c r="DB779" s="76">
        <v>100</v>
      </c>
      <c r="DC779">
        <f ca="1">INDIRECT(ADDRESS(11+(MATCH(RIGHT(Table14[[#This Row],[spawner_sku]],LEN(Table14[[#This Row],[spawner_sku]])-FIND("/",Table14[[#This Row],[spawner_sku]])),Table1[Entity Prefab],0)),10,1,1,"Entities"))</f>
        <v>25</v>
      </c>
      <c r="DD779">
        <f ca="1">ROUND((Table14[[#This Row],[XP]]*Table14[[#This Row],[entity_spawned (AVG)]])*(Table14[[#This Row],[activating_chance]]/100),0)</f>
        <v>150</v>
      </c>
      <c r="DE779" s="73" t="s">
        <v>343</v>
      </c>
    </row>
    <row r="780" spans="103:109" x14ac:dyDescent="0.25">
      <c r="CY780" t="s">
        <v>397</v>
      </c>
      <c r="CZ780">
        <v>4</v>
      </c>
      <c r="DA780" s="76">
        <v>100</v>
      </c>
      <c r="DB780" s="76">
        <v>100</v>
      </c>
      <c r="DC780">
        <f ca="1">INDIRECT(ADDRESS(11+(MATCH(RIGHT(Table14[[#This Row],[spawner_sku]],LEN(Table14[[#This Row],[spawner_sku]])-FIND("/",Table14[[#This Row],[spawner_sku]])),Table1[Entity Prefab],0)),10,1,1,"Entities"))</f>
        <v>25</v>
      </c>
      <c r="DD780">
        <f ca="1">ROUND((Table14[[#This Row],[XP]]*Table14[[#This Row],[entity_spawned (AVG)]])*(Table14[[#This Row],[activating_chance]]/100),0)</f>
        <v>100</v>
      </c>
      <c r="DE780" s="73" t="s">
        <v>343</v>
      </c>
    </row>
    <row r="781" spans="103:109" x14ac:dyDescent="0.25">
      <c r="CY781" t="s">
        <v>397</v>
      </c>
      <c r="CZ781">
        <v>2</v>
      </c>
      <c r="DA781" s="76">
        <v>100</v>
      </c>
      <c r="DB781" s="76">
        <v>100</v>
      </c>
      <c r="DC781">
        <f ca="1">INDIRECT(ADDRESS(11+(MATCH(RIGHT(Table14[[#This Row],[spawner_sku]],LEN(Table14[[#This Row],[spawner_sku]])-FIND("/",Table14[[#This Row],[spawner_sku]])),Table1[Entity Prefab],0)),10,1,1,"Entities"))</f>
        <v>25</v>
      </c>
      <c r="DD781">
        <f ca="1">ROUND((Table14[[#This Row],[XP]]*Table14[[#This Row],[entity_spawned (AVG)]])*(Table14[[#This Row],[activating_chance]]/100),0)</f>
        <v>50</v>
      </c>
      <c r="DE781" s="73" t="s">
        <v>343</v>
      </c>
    </row>
    <row r="782" spans="103:109" x14ac:dyDescent="0.25">
      <c r="CY782" t="s">
        <v>397</v>
      </c>
      <c r="CZ782">
        <v>2</v>
      </c>
      <c r="DA782" s="76">
        <v>100</v>
      </c>
      <c r="DB782" s="76">
        <v>100</v>
      </c>
      <c r="DC782">
        <f ca="1">INDIRECT(ADDRESS(11+(MATCH(RIGHT(Table14[[#This Row],[spawner_sku]],LEN(Table14[[#This Row],[spawner_sku]])-FIND("/",Table14[[#This Row],[spawner_sku]])),Table1[Entity Prefab],0)),10,1,1,"Entities"))</f>
        <v>25</v>
      </c>
      <c r="DD782">
        <f ca="1">ROUND((Table14[[#This Row],[XP]]*Table14[[#This Row],[entity_spawned (AVG)]])*(Table14[[#This Row],[activating_chance]]/100),0)</f>
        <v>50</v>
      </c>
      <c r="DE782" s="73" t="s">
        <v>343</v>
      </c>
    </row>
    <row r="783" spans="103:109" x14ac:dyDescent="0.25">
      <c r="CY783" t="s">
        <v>397</v>
      </c>
      <c r="CZ783">
        <v>2</v>
      </c>
      <c r="DA783" s="76">
        <v>100</v>
      </c>
      <c r="DB783" s="76">
        <v>100</v>
      </c>
      <c r="DC783">
        <f ca="1">INDIRECT(ADDRESS(11+(MATCH(RIGHT(Table14[[#This Row],[spawner_sku]],LEN(Table14[[#This Row],[spawner_sku]])-FIND("/",Table14[[#This Row],[spawner_sku]])),Table1[Entity Prefab],0)),10,1,1,"Entities"))</f>
        <v>25</v>
      </c>
      <c r="DD783">
        <f ca="1">ROUND((Table14[[#This Row],[XP]]*Table14[[#This Row],[entity_spawned (AVG)]])*(Table14[[#This Row],[activating_chance]]/100),0)</f>
        <v>50</v>
      </c>
      <c r="DE783" s="73" t="s">
        <v>343</v>
      </c>
    </row>
    <row r="784" spans="103:109" x14ac:dyDescent="0.25">
      <c r="CY784" t="s">
        <v>397</v>
      </c>
      <c r="CZ784">
        <v>2</v>
      </c>
      <c r="DA784" s="76">
        <v>100</v>
      </c>
      <c r="DB784" s="76">
        <v>70</v>
      </c>
      <c r="DC784">
        <f ca="1">INDIRECT(ADDRESS(11+(MATCH(RIGHT(Table14[[#This Row],[spawner_sku]],LEN(Table14[[#This Row],[spawner_sku]])-FIND("/",Table14[[#This Row],[spawner_sku]])),Table1[Entity Prefab],0)),10,1,1,"Entities"))</f>
        <v>25</v>
      </c>
      <c r="DD784">
        <f ca="1">ROUND((Table14[[#This Row],[XP]]*Table14[[#This Row],[entity_spawned (AVG)]])*(Table14[[#This Row],[activating_chance]]/100),0)</f>
        <v>35</v>
      </c>
      <c r="DE784" s="73" t="s">
        <v>343</v>
      </c>
    </row>
    <row r="785" spans="103:109" x14ac:dyDescent="0.25">
      <c r="CY785" t="s">
        <v>397</v>
      </c>
      <c r="CZ785">
        <v>3</v>
      </c>
      <c r="DA785" s="76">
        <v>100</v>
      </c>
      <c r="DB785" s="76">
        <v>100</v>
      </c>
      <c r="DC785">
        <f ca="1">INDIRECT(ADDRESS(11+(MATCH(RIGHT(Table14[[#This Row],[spawner_sku]],LEN(Table14[[#This Row],[spawner_sku]])-FIND("/",Table14[[#This Row],[spawner_sku]])),Table1[Entity Prefab],0)),10,1,1,"Entities"))</f>
        <v>25</v>
      </c>
      <c r="DD785">
        <f ca="1">ROUND((Table14[[#This Row],[XP]]*Table14[[#This Row],[entity_spawned (AVG)]])*(Table14[[#This Row],[activating_chance]]/100),0)</f>
        <v>75</v>
      </c>
      <c r="DE785" s="73" t="s">
        <v>343</v>
      </c>
    </row>
    <row r="786" spans="103:109" x14ac:dyDescent="0.25">
      <c r="CY786" t="s">
        <v>397</v>
      </c>
      <c r="CZ786">
        <v>3</v>
      </c>
      <c r="DA786" s="76">
        <v>100</v>
      </c>
      <c r="DB786" s="76">
        <v>100</v>
      </c>
      <c r="DC786">
        <f ca="1">INDIRECT(ADDRESS(11+(MATCH(RIGHT(Table14[[#This Row],[spawner_sku]],LEN(Table14[[#This Row],[spawner_sku]])-FIND("/",Table14[[#This Row],[spawner_sku]])),Table1[Entity Prefab],0)),10,1,1,"Entities"))</f>
        <v>25</v>
      </c>
      <c r="DD786">
        <f ca="1">ROUND((Table14[[#This Row],[XP]]*Table14[[#This Row],[entity_spawned (AVG)]])*(Table14[[#This Row],[activating_chance]]/100),0)</f>
        <v>75</v>
      </c>
      <c r="DE786" s="73" t="s">
        <v>343</v>
      </c>
    </row>
    <row r="787" spans="103:109" x14ac:dyDescent="0.25">
      <c r="CY787" t="s">
        <v>397</v>
      </c>
      <c r="CZ787">
        <v>6</v>
      </c>
      <c r="DA787" s="76">
        <v>100</v>
      </c>
      <c r="DB787" s="76">
        <v>100</v>
      </c>
      <c r="DC787">
        <f ca="1">INDIRECT(ADDRESS(11+(MATCH(RIGHT(Table14[[#This Row],[spawner_sku]],LEN(Table14[[#This Row],[spawner_sku]])-FIND("/",Table14[[#This Row],[spawner_sku]])),Table1[Entity Prefab],0)),10,1,1,"Entities"))</f>
        <v>25</v>
      </c>
      <c r="DD787">
        <f ca="1">ROUND((Table14[[#This Row],[XP]]*Table14[[#This Row],[entity_spawned (AVG)]])*(Table14[[#This Row],[activating_chance]]/100),0)</f>
        <v>150</v>
      </c>
      <c r="DE787" s="73" t="s">
        <v>343</v>
      </c>
    </row>
    <row r="788" spans="103:109" x14ac:dyDescent="0.25">
      <c r="CY788" t="s">
        <v>397</v>
      </c>
      <c r="CZ788">
        <v>3</v>
      </c>
      <c r="DA788" s="76">
        <v>100</v>
      </c>
      <c r="DB788" s="76">
        <v>70</v>
      </c>
      <c r="DC788">
        <f ca="1">INDIRECT(ADDRESS(11+(MATCH(RIGHT(Table14[[#This Row],[spawner_sku]],LEN(Table14[[#This Row],[spawner_sku]])-FIND("/",Table14[[#This Row],[spawner_sku]])),Table1[Entity Prefab],0)),10,1,1,"Entities"))</f>
        <v>25</v>
      </c>
      <c r="DD788">
        <f ca="1">ROUND((Table14[[#This Row],[XP]]*Table14[[#This Row],[entity_spawned (AVG)]])*(Table14[[#This Row],[activating_chance]]/100),0)</f>
        <v>53</v>
      </c>
      <c r="DE788" s="73" t="s">
        <v>343</v>
      </c>
    </row>
    <row r="789" spans="103:109" x14ac:dyDescent="0.25">
      <c r="CY789" t="s">
        <v>397</v>
      </c>
      <c r="CZ789">
        <v>3</v>
      </c>
      <c r="DA789" s="76">
        <v>100</v>
      </c>
      <c r="DB789" s="76">
        <v>100</v>
      </c>
      <c r="DC789">
        <f ca="1">INDIRECT(ADDRESS(11+(MATCH(RIGHT(Table14[[#This Row],[spawner_sku]],LEN(Table14[[#This Row],[spawner_sku]])-FIND("/",Table14[[#This Row],[spawner_sku]])),Table1[Entity Prefab],0)),10,1,1,"Entities"))</f>
        <v>25</v>
      </c>
      <c r="DD789">
        <f ca="1">ROUND((Table14[[#This Row],[XP]]*Table14[[#This Row],[entity_spawned (AVG)]])*(Table14[[#This Row],[activating_chance]]/100),0)</f>
        <v>75</v>
      </c>
      <c r="DE789" s="73" t="s">
        <v>343</v>
      </c>
    </row>
    <row r="790" spans="103:109" x14ac:dyDescent="0.25">
      <c r="CY790" t="s">
        <v>255</v>
      </c>
      <c r="CZ790">
        <v>1</v>
      </c>
      <c r="DA790" s="76">
        <v>100</v>
      </c>
      <c r="DB790" s="76">
        <v>30</v>
      </c>
      <c r="DC790">
        <f ca="1">INDIRECT(ADDRESS(11+(MATCH(RIGHT(Table14[[#This Row],[spawner_sku]],LEN(Table14[[#This Row],[spawner_sku]])-FIND("/",Table14[[#This Row],[spawner_sku]])),Table1[Entity Prefab],0)),10,1,1,"Entities"))</f>
        <v>70</v>
      </c>
      <c r="DD790">
        <f ca="1">ROUND((Table14[[#This Row],[XP]]*Table14[[#This Row],[entity_spawned (AVG)]])*(Table14[[#This Row],[activating_chance]]/100),0)</f>
        <v>21</v>
      </c>
      <c r="DE790" s="73" t="s">
        <v>344</v>
      </c>
    </row>
    <row r="791" spans="103:109" x14ac:dyDescent="0.25">
      <c r="CY791" t="s">
        <v>256</v>
      </c>
      <c r="CZ791">
        <v>1</v>
      </c>
      <c r="DA791" s="76">
        <v>100</v>
      </c>
      <c r="DB791" s="76">
        <v>80</v>
      </c>
      <c r="DC791">
        <f ca="1">INDIRECT(ADDRESS(11+(MATCH(RIGHT(Table14[[#This Row],[spawner_sku]],LEN(Table14[[#This Row],[spawner_sku]])-FIND("/",Table14[[#This Row],[spawner_sku]])),Table1[Entity Prefab],0)),10,1,1,"Entities"))</f>
        <v>25</v>
      </c>
      <c r="DD791">
        <f ca="1">ROUND((Table14[[#This Row],[XP]]*Table14[[#This Row],[entity_spawned (AVG)]])*(Table14[[#This Row],[activating_chance]]/100),0)</f>
        <v>20</v>
      </c>
      <c r="DE791" s="73" t="s">
        <v>343</v>
      </c>
    </row>
    <row r="792" spans="103:109" x14ac:dyDescent="0.25">
      <c r="CY792" t="s">
        <v>256</v>
      </c>
      <c r="CZ792">
        <v>1</v>
      </c>
      <c r="DA792" s="76">
        <v>100</v>
      </c>
      <c r="DB792" s="76">
        <v>80</v>
      </c>
      <c r="DC792">
        <f ca="1">INDIRECT(ADDRESS(11+(MATCH(RIGHT(Table14[[#This Row],[spawner_sku]],LEN(Table14[[#This Row],[spawner_sku]])-FIND("/",Table14[[#This Row],[spawner_sku]])),Table1[Entity Prefab],0)),10,1,1,"Entities"))</f>
        <v>25</v>
      </c>
      <c r="DD792">
        <f ca="1">ROUND((Table14[[#This Row],[XP]]*Table14[[#This Row],[entity_spawned (AVG)]])*(Table14[[#This Row],[activating_chance]]/100),0)</f>
        <v>20</v>
      </c>
      <c r="DE792" s="73" t="s">
        <v>343</v>
      </c>
    </row>
    <row r="793" spans="103:109" x14ac:dyDescent="0.25">
      <c r="CY793" t="s">
        <v>256</v>
      </c>
      <c r="CZ793">
        <v>1</v>
      </c>
      <c r="DA793" s="76">
        <v>100</v>
      </c>
      <c r="DB793" s="76">
        <v>100</v>
      </c>
      <c r="DC793">
        <f ca="1">INDIRECT(ADDRESS(11+(MATCH(RIGHT(Table14[[#This Row],[spawner_sku]],LEN(Table14[[#This Row],[spawner_sku]])-FIND("/",Table14[[#This Row],[spawner_sku]])),Table1[Entity Prefab],0)),10,1,1,"Entities"))</f>
        <v>25</v>
      </c>
      <c r="DD793">
        <f ca="1">ROUND((Table14[[#This Row],[XP]]*Table14[[#This Row],[entity_spawned (AVG)]])*(Table14[[#This Row],[activating_chance]]/100),0)</f>
        <v>25</v>
      </c>
      <c r="DE793" s="73" t="s">
        <v>343</v>
      </c>
    </row>
    <row r="794" spans="103:109" x14ac:dyDescent="0.25">
      <c r="CY794" t="s">
        <v>256</v>
      </c>
      <c r="CZ794">
        <v>1</v>
      </c>
      <c r="DA794" s="76">
        <v>100</v>
      </c>
      <c r="DB794" s="76">
        <v>100</v>
      </c>
      <c r="DC794">
        <f ca="1">INDIRECT(ADDRESS(11+(MATCH(RIGHT(Table14[[#This Row],[spawner_sku]],LEN(Table14[[#This Row],[spawner_sku]])-FIND("/",Table14[[#This Row],[spawner_sku]])),Table1[Entity Prefab],0)),10,1,1,"Entities"))</f>
        <v>25</v>
      </c>
      <c r="DD794">
        <f ca="1">ROUND((Table14[[#This Row],[XP]]*Table14[[#This Row],[entity_spawned (AVG)]])*(Table14[[#This Row],[activating_chance]]/100),0)</f>
        <v>25</v>
      </c>
      <c r="DE794" s="73" t="s">
        <v>343</v>
      </c>
    </row>
    <row r="795" spans="103:109" x14ac:dyDescent="0.25">
      <c r="CY795" t="s">
        <v>256</v>
      </c>
      <c r="CZ795">
        <v>1</v>
      </c>
      <c r="DA795" s="76">
        <v>100</v>
      </c>
      <c r="DB795" s="76">
        <v>100</v>
      </c>
      <c r="DC795">
        <f ca="1">INDIRECT(ADDRESS(11+(MATCH(RIGHT(Table14[[#This Row],[spawner_sku]],LEN(Table14[[#This Row],[spawner_sku]])-FIND("/",Table14[[#This Row],[spawner_sku]])),Table1[Entity Prefab],0)),10,1,1,"Entities"))</f>
        <v>25</v>
      </c>
      <c r="DD795">
        <f ca="1">ROUND((Table14[[#This Row],[XP]]*Table14[[#This Row],[entity_spawned (AVG)]])*(Table14[[#This Row],[activating_chance]]/100),0)</f>
        <v>25</v>
      </c>
      <c r="DE795" s="73" t="s">
        <v>343</v>
      </c>
    </row>
    <row r="796" spans="103:109" x14ac:dyDescent="0.25">
      <c r="CY796" t="s">
        <v>256</v>
      </c>
      <c r="CZ796">
        <v>1</v>
      </c>
      <c r="DA796" s="76">
        <v>100</v>
      </c>
      <c r="DB796" s="76">
        <v>100</v>
      </c>
      <c r="DC796">
        <f ca="1">INDIRECT(ADDRESS(11+(MATCH(RIGHT(Table14[[#This Row],[spawner_sku]],LEN(Table14[[#This Row],[spawner_sku]])-FIND("/",Table14[[#This Row],[spawner_sku]])),Table1[Entity Prefab],0)),10,1,1,"Entities"))</f>
        <v>25</v>
      </c>
      <c r="DD796">
        <f ca="1">ROUND((Table14[[#This Row],[XP]]*Table14[[#This Row],[entity_spawned (AVG)]])*(Table14[[#This Row],[activating_chance]]/100),0)</f>
        <v>25</v>
      </c>
      <c r="DE796" s="73" t="s">
        <v>343</v>
      </c>
    </row>
    <row r="797" spans="103:109" x14ac:dyDescent="0.25">
      <c r="CY797" t="s">
        <v>256</v>
      </c>
      <c r="CZ797">
        <v>1</v>
      </c>
      <c r="DA797" s="76">
        <v>100</v>
      </c>
      <c r="DB797" s="76">
        <v>80</v>
      </c>
      <c r="DC797">
        <f ca="1">INDIRECT(ADDRESS(11+(MATCH(RIGHT(Table14[[#This Row],[spawner_sku]],LEN(Table14[[#This Row],[spawner_sku]])-FIND("/",Table14[[#This Row],[spawner_sku]])),Table1[Entity Prefab],0)),10,1,1,"Entities"))</f>
        <v>25</v>
      </c>
      <c r="DD797">
        <f ca="1">ROUND((Table14[[#This Row],[XP]]*Table14[[#This Row],[entity_spawned (AVG)]])*(Table14[[#This Row],[activating_chance]]/100),0)</f>
        <v>20</v>
      </c>
      <c r="DE797" s="73" t="s">
        <v>343</v>
      </c>
    </row>
    <row r="798" spans="103:109" x14ac:dyDescent="0.25">
      <c r="CY798" t="s">
        <v>256</v>
      </c>
      <c r="CZ798">
        <v>1</v>
      </c>
      <c r="DA798" s="76">
        <v>100</v>
      </c>
      <c r="DB798" s="76">
        <v>30</v>
      </c>
      <c r="DC798">
        <f ca="1">INDIRECT(ADDRESS(11+(MATCH(RIGHT(Table14[[#This Row],[spawner_sku]],LEN(Table14[[#This Row],[spawner_sku]])-FIND("/",Table14[[#This Row],[spawner_sku]])),Table1[Entity Prefab],0)),10,1,1,"Entities"))</f>
        <v>25</v>
      </c>
      <c r="DD798">
        <f ca="1">ROUND((Table14[[#This Row],[XP]]*Table14[[#This Row],[entity_spawned (AVG)]])*(Table14[[#This Row],[activating_chance]]/100),0)</f>
        <v>8</v>
      </c>
      <c r="DE798" s="73" t="s">
        <v>343</v>
      </c>
    </row>
    <row r="799" spans="103:109" x14ac:dyDescent="0.25">
      <c r="CY799" t="s">
        <v>256</v>
      </c>
      <c r="CZ799">
        <v>1</v>
      </c>
      <c r="DA799" s="76">
        <v>100</v>
      </c>
      <c r="DB799" s="76">
        <v>80</v>
      </c>
      <c r="DC799">
        <f ca="1">INDIRECT(ADDRESS(11+(MATCH(RIGHT(Table14[[#This Row],[spawner_sku]],LEN(Table14[[#This Row],[spawner_sku]])-FIND("/",Table14[[#This Row],[spawner_sku]])),Table1[Entity Prefab],0)),10,1,1,"Entities"))</f>
        <v>25</v>
      </c>
      <c r="DD799">
        <f ca="1">ROUND((Table14[[#This Row],[XP]]*Table14[[#This Row],[entity_spawned (AVG)]])*(Table14[[#This Row],[activating_chance]]/100),0)</f>
        <v>20</v>
      </c>
      <c r="DE799" s="73" t="s">
        <v>343</v>
      </c>
    </row>
    <row r="800" spans="103:109" x14ac:dyDescent="0.25">
      <c r="CY800" t="s">
        <v>256</v>
      </c>
      <c r="CZ800">
        <v>1</v>
      </c>
      <c r="DA800" s="76">
        <v>100</v>
      </c>
      <c r="DB800" s="76">
        <v>100</v>
      </c>
      <c r="DC800">
        <f ca="1">INDIRECT(ADDRESS(11+(MATCH(RIGHT(Table14[[#This Row],[spawner_sku]],LEN(Table14[[#This Row],[spawner_sku]])-FIND("/",Table14[[#This Row],[spawner_sku]])),Table1[Entity Prefab],0)),10,1,1,"Entities"))</f>
        <v>25</v>
      </c>
      <c r="DD800">
        <f ca="1">ROUND((Table14[[#This Row],[XP]]*Table14[[#This Row],[entity_spawned (AVG)]])*(Table14[[#This Row],[activating_chance]]/100),0)</f>
        <v>25</v>
      </c>
      <c r="DE800" s="73" t="s">
        <v>343</v>
      </c>
    </row>
    <row r="801" spans="103:109" x14ac:dyDescent="0.25">
      <c r="CY801" t="s">
        <v>256</v>
      </c>
      <c r="CZ801">
        <v>1</v>
      </c>
      <c r="DA801" s="76">
        <v>100</v>
      </c>
      <c r="DB801" s="76">
        <v>100</v>
      </c>
      <c r="DC801">
        <f ca="1">INDIRECT(ADDRESS(11+(MATCH(RIGHT(Table14[[#This Row],[spawner_sku]],LEN(Table14[[#This Row],[spawner_sku]])-FIND("/",Table14[[#This Row],[spawner_sku]])),Table1[Entity Prefab],0)),10,1,1,"Entities"))</f>
        <v>25</v>
      </c>
      <c r="DD801">
        <f ca="1">ROUND((Table14[[#This Row],[XP]]*Table14[[#This Row],[entity_spawned (AVG)]])*(Table14[[#This Row],[activating_chance]]/100),0)</f>
        <v>25</v>
      </c>
      <c r="DE801" s="73" t="s">
        <v>343</v>
      </c>
    </row>
    <row r="802" spans="103:109" x14ac:dyDescent="0.25">
      <c r="CY802" t="s">
        <v>256</v>
      </c>
      <c r="CZ802">
        <v>1</v>
      </c>
      <c r="DA802" s="76">
        <v>100</v>
      </c>
      <c r="DB802" s="76">
        <v>100</v>
      </c>
      <c r="DC802">
        <f ca="1">INDIRECT(ADDRESS(11+(MATCH(RIGHT(Table14[[#This Row],[spawner_sku]],LEN(Table14[[#This Row],[spawner_sku]])-FIND("/",Table14[[#This Row],[spawner_sku]])),Table1[Entity Prefab],0)),10,1,1,"Entities"))</f>
        <v>25</v>
      </c>
      <c r="DD802">
        <f ca="1">ROUND((Table14[[#This Row],[XP]]*Table14[[#This Row],[entity_spawned (AVG)]])*(Table14[[#This Row],[activating_chance]]/100),0)</f>
        <v>25</v>
      </c>
      <c r="DE802" s="73" t="s">
        <v>343</v>
      </c>
    </row>
    <row r="803" spans="103:109" x14ac:dyDescent="0.25">
      <c r="CY803" t="s">
        <v>256</v>
      </c>
      <c r="CZ803">
        <v>1</v>
      </c>
      <c r="DA803" s="76">
        <v>100</v>
      </c>
      <c r="DB803" s="76">
        <v>80</v>
      </c>
      <c r="DC803">
        <f ca="1">INDIRECT(ADDRESS(11+(MATCH(RIGHT(Table14[[#This Row],[spawner_sku]],LEN(Table14[[#This Row],[spawner_sku]])-FIND("/",Table14[[#This Row],[spawner_sku]])),Table1[Entity Prefab],0)),10,1,1,"Entities"))</f>
        <v>25</v>
      </c>
      <c r="DD803">
        <f ca="1">ROUND((Table14[[#This Row],[XP]]*Table14[[#This Row],[entity_spawned (AVG)]])*(Table14[[#This Row],[activating_chance]]/100),0)</f>
        <v>20</v>
      </c>
      <c r="DE803" s="73" t="s">
        <v>343</v>
      </c>
    </row>
    <row r="804" spans="103:109" x14ac:dyDescent="0.25">
      <c r="CY804" t="s">
        <v>256</v>
      </c>
      <c r="CZ804">
        <v>1</v>
      </c>
      <c r="DA804" s="76">
        <v>100</v>
      </c>
      <c r="DB804" s="76">
        <v>100</v>
      </c>
      <c r="DC804">
        <f ca="1">INDIRECT(ADDRESS(11+(MATCH(RIGHT(Table14[[#This Row],[spawner_sku]],LEN(Table14[[#This Row],[spawner_sku]])-FIND("/",Table14[[#This Row],[spawner_sku]])),Table1[Entity Prefab],0)),10,1,1,"Entities"))</f>
        <v>25</v>
      </c>
      <c r="DD804">
        <f ca="1">ROUND((Table14[[#This Row],[XP]]*Table14[[#This Row],[entity_spawned (AVG)]])*(Table14[[#This Row],[activating_chance]]/100),0)</f>
        <v>25</v>
      </c>
      <c r="DE804" s="73" t="s">
        <v>343</v>
      </c>
    </row>
    <row r="805" spans="103:109" x14ac:dyDescent="0.25">
      <c r="CY805" t="s">
        <v>256</v>
      </c>
      <c r="CZ805">
        <v>1</v>
      </c>
      <c r="DA805" s="76">
        <v>100</v>
      </c>
      <c r="DB805" s="76">
        <v>80</v>
      </c>
      <c r="DC805">
        <f ca="1">INDIRECT(ADDRESS(11+(MATCH(RIGHT(Table14[[#This Row],[spawner_sku]],LEN(Table14[[#This Row],[spawner_sku]])-FIND("/",Table14[[#This Row],[spawner_sku]])),Table1[Entity Prefab],0)),10,1,1,"Entities"))</f>
        <v>25</v>
      </c>
      <c r="DD805">
        <f ca="1">ROUND((Table14[[#This Row],[XP]]*Table14[[#This Row],[entity_spawned (AVG)]])*(Table14[[#This Row],[activating_chance]]/100),0)</f>
        <v>20</v>
      </c>
      <c r="DE805" s="73" t="s">
        <v>343</v>
      </c>
    </row>
    <row r="806" spans="103:109" x14ac:dyDescent="0.25">
      <c r="CY806" t="s">
        <v>256</v>
      </c>
      <c r="CZ806">
        <v>1</v>
      </c>
      <c r="DA806" s="76">
        <v>100</v>
      </c>
      <c r="DB806" s="76">
        <v>100</v>
      </c>
      <c r="DC806">
        <f ca="1">INDIRECT(ADDRESS(11+(MATCH(RIGHT(Table14[[#This Row],[spawner_sku]],LEN(Table14[[#This Row],[spawner_sku]])-FIND("/",Table14[[#This Row],[spawner_sku]])),Table1[Entity Prefab],0)),10,1,1,"Entities"))</f>
        <v>25</v>
      </c>
      <c r="DD806">
        <f ca="1">ROUND((Table14[[#This Row],[XP]]*Table14[[#This Row],[entity_spawned (AVG)]])*(Table14[[#This Row],[activating_chance]]/100),0)</f>
        <v>25</v>
      </c>
      <c r="DE806" s="73" t="s">
        <v>343</v>
      </c>
    </row>
    <row r="807" spans="103:109" x14ac:dyDescent="0.25">
      <c r="CY807" t="s">
        <v>256</v>
      </c>
      <c r="CZ807">
        <v>1</v>
      </c>
      <c r="DA807" s="76">
        <v>100</v>
      </c>
      <c r="DB807" s="76">
        <v>100</v>
      </c>
      <c r="DC807">
        <f ca="1">INDIRECT(ADDRESS(11+(MATCH(RIGHT(Table14[[#This Row],[spawner_sku]],LEN(Table14[[#This Row],[spawner_sku]])-FIND("/",Table14[[#This Row],[spawner_sku]])),Table1[Entity Prefab],0)),10,1,1,"Entities"))</f>
        <v>25</v>
      </c>
      <c r="DD807">
        <f ca="1">ROUND((Table14[[#This Row],[XP]]*Table14[[#This Row],[entity_spawned (AVG)]])*(Table14[[#This Row],[activating_chance]]/100),0)</f>
        <v>25</v>
      </c>
      <c r="DE807" s="73" t="s">
        <v>343</v>
      </c>
    </row>
    <row r="808" spans="103:109" x14ac:dyDescent="0.25">
      <c r="CY808" t="s">
        <v>256</v>
      </c>
      <c r="CZ808">
        <v>1</v>
      </c>
      <c r="DA808" s="76">
        <v>100</v>
      </c>
      <c r="DB808" s="76">
        <v>30</v>
      </c>
      <c r="DC808">
        <f ca="1">INDIRECT(ADDRESS(11+(MATCH(RIGHT(Table14[[#This Row],[spawner_sku]],LEN(Table14[[#This Row],[spawner_sku]])-FIND("/",Table14[[#This Row],[spawner_sku]])),Table1[Entity Prefab],0)),10,1,1,"Entities"))</f>
        <v>25</v>
      </c>
      <c r="DD808">
        <f ca="1">ROUND((Table14[[#This Row],[XP]]*Table14[[#This Row],[entity_spawned (AVG)]])*(Table14[[#This Row],[activating_chance]]/100),0)</f>
        <v>8</v>
      </c>
      <c r="DE808" s="73" t="s">
        <v>343</v>
      </c>
    </row>
    <row r="809" spans="103:109" x14ac:dyDescent="0.25">
      <c r="CY809" t="s">
        <v>256</v>
      </c>
      <c r="CZ809">
        <v>1</v>
      </c>
      <c r="DA809" s="76">
        <v>100</v>
      </c>
      <c r="DB809" s="76">
        <v>30</v>
      </c>
      <c r="DC809">
        <f ca="1">INDIRECT(ADDRESS(11+(MATCH(RIGHT(Table14[[#This Row],[spawner_sku]],LEN(Table14[[#This Row],[spawner_sku]])-FIND("/",Table14[[#This Row],[spawner_sku]])),Table1[Entity Prefab],0)),10,1,1,"Entities"))</f>
        <v>25</v>
      </c>
      <c r="DD809">
        <f ca="1">ROUND((Table14[[#This Row],[XP]]*Table14[[#This Row],[entity_spawned (AVG)]])*(Table14[[#This Row],[activating_chance]]/100),0)</f>
        <v>8</v>
      </c>
      <c r="DE809" s="73" t="s">
        <v>343</v>
      </c>
    </row>
    <row r="810" spans="103:109" x14ac:dyDescent="0.25">
      <c r="CY810" t="s">
        <v>257</v>
      </c>
      <c r="CZ810">
        <v>1</v>
      </c>
      <c r="DA810" s="76">
        <v>100</v>
      </c>
      <c r="DB810" s="76">
        <v>100</v>
      </c>
      <c r="DC810">
        <f ca="1">INDIRECT(ADDRESS(11+(MATCH(RIGHT(Table14[[#This Row],[spawner_sku]],LEN(Table14[[#This Row],[spawner_sku]])-FIND("/",Table14[[#This Row],[spawner_sku]])),Table1[Entity Prefab],0)),10,1,1,"Entities"))</f>
        <v>25</v>
      </c>
      <c r="DD810">
        <f ca="1">ROUND((Table14[[#This Row],[XP]]*Table14[[#This Row],[entity_spawned (AVG)]])*(Table14[[#This Row],[activating_chance]]/100),0)</f>
        <v>25</v>
      </c>
      <c r="DE810" s="73" t="s">
        <v>343</v>
      </c>
    </row>
    <row r="811" spans="103:109" x14ac:dyDescent="0.25">
      <c r="CY811" t="s">
        <v>257</v>
      </c>
      <c r="CZ811">
        <v>1</v>
      </c>
      <c r="DA811" s="76">
        <v>100</v>
      </c>
      <c r="DB811" s="76">
        <v>100</v>
      </c>
      <c r="DC811">
        <f ca="1">INDIRECT(ADDRESS(11+(MATCH(RIGHT(Table14[[#This Row],[spawner_sku]],LEN(Table14[[#This Row],[spawner_sku]])-FIND("/",Table14[[#This Row],[spawner_sku]])),Table1[Entity Prefab],0)),10,1,1,"Entities"))</f>
        <v>25</v>
      </c>
      <c r="DD811">
        <f ca="1">ROUND((Table14[[#This Row],[XP]]*Table14[[#This Row],[entity_spawned (AVG)]])*(Table14[[#This Row],[activating_chance]]/100),0)</f>
        <v>25</v>
      </c>
      <c r="DE811" s="73" t="s">
        <v>343</v>
      </c>
    </row>
    <row r="812" spans="103:109" x14ac:dyDescent="0.25">
      <c r="CY812" t="s">
        <v>257</v>
      </c>
      <c r="CZ812">
        <v>1</v>
      </c>
      <c r="DA812" s="76">
        <v>100</v>
      </c>
      <c r="DB812" s="76">
        <v>100</v>
      </c>
      <c r="DC812">
        <f ca="1">INDIRECT(ADDRESS(11+(MATCH(RIGHT(Table14[[#This Row],[spawner_sku]],LEN(Table14[[#This Row],[spawner_sku]])-FIND("/",Table14[[#This Row],[spawner_sku]])),Table1[Entity Prefab],0)),10,1,1,"Entities"))</f>
        <v>25</v>
      </c>
      <c r="DD812">
        <f ca="1">ROUND((Table14[[#This Row],[XP]]*Table14[[#This Row],[entity_spawned (AVG)]])*(Table14[[#This Row],[activating_chance]]/100),0)</f>
        <v>25</v>
      </c>
      <c r="DE812" s="73" t="s">
        <v>343</v>
      </c>
    </row>
    <row r="813" spans="103:109" x14ac:dyDescent="0.25">
      <c r="CY813" t="s">
        <v>257</v>
      </c>
      <c r="CZ813">
        <v>1</v>
      </c>
      <c r="DA813" s="76">
        <v>100</v>
      </c>
      <c r="DB813" s="76">
        <v>100</v>
      </c>
      <c r="DC813">
        <f ca="1">INDIRECT(ADDRESS(11+(MATCH(RIGHT(Table14[[#This Row],[spawner_sku]],LEN(Table14[[#This Row],[spawner_sku]])-FIND("/",Table14[[#This Row],[spawner_sku]])),Table1[Entity Prefab],0)),10,1,1,"Entities"))</f>
        <v>25</v>
      </c>
      <c r="DD813">
        <f ca="1">ROUND((Table14[[#This Row],[XP]]*Table14[[#This Row],[entity_spawned (AVG)]])*(Table14[[#This Row],[activating_chance]]/100),0)</f>
        <v>25</v>
      </c>
      <c r="DE813" s="73" t="s">
        <v>343</v>
      </c>
    </row>
    <row r="814" spans="103:109" x14ac:dyDescent="0.25">
      <c r="CY814" t="s">
        <v>257</v>
      </c>
      <c r="CZ814">
        <v>1</v>
      </c>
      <c r="DA814" s="76">
        <v>100</v>
      </c>
      <c r="DB814" s="76">
        <v>100</v>
      </c>
      <c r="DC814">
        <f ca="1">INDIRECT(ADDRESS(11+(MATCH(RIGHT(Table14[[#This Row],[spawner_sku]],LEN(Table14[[#This Row],[spawner_sku]])-FIND("/",Table14[[#This Row],[spawner_sku]])),Table1[Entity Prefab],0)),10,1,1,"Entities"))</f>
        <v>25</v>
      </c>
      <c r="DD814">
        <f ca="1">ROUND((Table14[[#This Row],[XP]]*Table14[[#This Row],[entity_spawned (AVG)]])*(Table14[[#This Row],[activating_chance]]/100),0)</f>
        <v>25</v>
      </c>
      <c r="DE814" s="73" t="s">
        <v>343</v>
      </c>
    </row>
    <row r="815" spans="103:109" x14ac:dyDescent="0.25">
      <c r="CY815" t="s">
        <v>237</v>
      </c>
      <c r="CZ815">
        <v>1</v>
      </c>
      <c r="DA815" s="76">
        <v>90</v>
      </c>
      <c r="DB815" s="76">
        <v>100</v>
      </c>
      <c r="DC815">
        <f ca="1">INDIRECT(ADDRESS(11+(MATCH(RIGHT(Table14[[#This Row],[spawner_sku]],LEN(Table14[[#This Row],[spawner_sku]])-FIND("/",Table14[[#This Row],[spawner_sku]])),Table1[Entity Prefab],0)),10,1,1,"Entities"))</f>
        <v>70</v>
      </c>
      <c r="DD815">
        <f ca="1">ROUND((Table14[[#This Row],[XP]]*Table14[[#This Row],[entity_spawned (AVG)]])*(Table14[[#This Row],[activating_chance]]/100),0)</f>
        <v>70</v>
      </c>
      <c r="DE815" s="73" t="s">
        <v>343</v>
      </c>
    </row>
    <row r="816" spans="103:109" x14ac:dyDescent="0.25">
      <c r="CY816" t="s">
        <v>518</v>
      </c>
      <c r="CZ816">
        <v>1</v>
      </c>
      <c r="DA816" s="76">
        <v>90</v>
      </c>
      <c r="DB816" s="76">
        <v>10</v>
      </c>
      <c r="DC816">
        <f ca="1">INDIRECT(ADDRESS(11+(MATCH(RIGHT(Table14[[#This Row],[spawner_sku]],LEN(Table14[[#This Row],[spawner_sku]])-FIND("/",Table14[[#This Row],[spawner_sku]])),Table1[Entity Prefab],0)),10,1,1,"Entities"))</f>
        <v>95</v>
      </c>
      <c r="DD816">
        <f ca="1">ROUND((Table14[[#This Row],[XP]]*Table14[[#This Row],[entity_spawned (AVG)]])*(Table14[[#This Row],[activating_chance]]/100),0)</f>
        <v>10</v>
      </c>
      <c r="DE816" s="73" t="s">
        <v>344</v>
      </c>
    </row>
    <row r="817" spans="103:109" x14ac:dyDescent="0.25">
      <c r="CY817" t="s">
        <v>518</v>
      </c>
      <c r="CZ817">
        <v>1</v>
      </c>
      <c r="DA817" s="76">
        <v>90</v>
      </c>
      <c r="DB817" s="76">
        <v>40</v>
      </c>
      <c r="DC817">
        <f ca="1">INDIRECT(ADDRESS(11+(MATCH(RIGHT(Table14[[#This Row],[spawner_sku]],LEN(Table14[[#This Row],[spawner_sku]])-FIND("/",Table14[[#This Row],[spawner_sku]])),Table1[Entity Prefab],0)),10,1,1,"Entities"))</f>
        <v>95</v>
      </c>
      <c r="DD817">
        <f ca="1">ROUND((Table14[[#This Row],[XP]]*Table14[[#This Row],[entity_spawned (AVG)]])*(Table14[[#This Row],[activating_chance]]/100),0)</f>
        <v>38</v>
      </c>
      <c r="DE817" s="73" t="s">
        <v>344</v>
      </c>
    </row>
    <row r="818" spans="103:109" x14ac:dyDescent="0.25">
      <c r="CY818" t="s">
        <v>518</v>
      </c>
      <c r="CZ818">
        <v>1</v>
      </c>
      <c r="DA818" s="76">
        <v>90</v>
      </c>
      <c r="DB818" s="76">
        <v>10</v>
      </c>
      <c r="DC818">
        <f ca="1">INDIRECT(ADDRESS(11+(MATCH(RIGHT(Table14[[#This Row],[spawner_sku]],LEN(Table14[[#This Row],[spawner_sku]])-FIND("/",Table14[[#This Row],[spawner_sku]])),Table1[Entity Prefab],0)),10,1,1,"Entities"))</f>
        <v>95</v>
      </c>
      <c r="DD818">
        <f ca="1">ROUND((Table14[[#This Row],[XP]]*Table14[[#This Row],[entity_spawned (AVG)]])*(Table14[[#This Row],[activating_chance]]/100),0)</f>
        <v>10</v>
      </c>
      <c r="DE818" s="73" t="s">
        <v>344</v>
      </c>
    </row>
    <row r="819" spans="103:109" x14ac:dyDescent="0.25">
      <c r="CY819" t="s">
        <v>518</v>
      </c>
      <c r="CZ819">
        <v>1</v>
      </c>
      <c r="DA819" s="76">
        <v>90</v>
      </c>
      <c r="DB819" s="76">
        <v>10</v>
      </c>
      <c r="DC819">
        <f ca="1">INDIRECT(ADDRESS(11+(MATCH(RIGHT(Table14[[#This Row],[spawner_sku]],LEN(Table14[[#This Row],[spawner_sku]])-FIND("/",Table14[[#This Row],[spawner_sku]])),Table1[Entity Prefab],0)),10,1,1,"Entities"))</f>
        <v>95</v>
      </c>
      <c r="DD819">
        <f ca="1">ROUND((Table14[[#This Row],[XP]]*Table14[[#This Row],[entity_spawned (AVG)]])*(Table14[[#This Row],[activating_chance]]/100),0)</f>
        <v>10</v>
      </c>
      <c r="DE819" s="73" t="s">
        <v>344</v>
      </c>
    </row>
    <row r="820" spans="103:109" x14ac:dyDescent="0.25">
      <c r="CY820" t="s">
        <v>518</v>
      </c>
      <c r="CZ820">
        <v>1</v>
      </c>
      <c r="DA820" s="76">
        <v>90</v>
      </c>
      <c r="DB820" s="76">
        <v>10</v>
      </c>
      <c r="DC820">
        <f ca="1">INDIRECT(ADDRESS(11+(MATCH(RIGHT(Table14[[#This Row],[spawner_sku]],LEN(Table14[[#This Row],[spawner_sku]])-FIND("/",Table14[[#This Row],[spawner_sku]])),Table1[Entity Prefab],0)),10,1,1,"Entities"))</f>
        <v>95</v>
      </c>
      <c r="DD820">
        <f ca="1">ROUND((Table14[[#This Row],[XP]]*Table14[[#This Row],[entity_spawned (AVG)]])*(Table14[[#This Row],[activating_chance]]/100),0)</f>
        <v>10</v>
      </c>
      <c r="DE820" s="73" t="s">
        <v>344</v>
      </c>
    </row>
    <row r="821" spans="103:109" x14ac:dyDescent="0.25">
      <c r="CY821" t="s">
        <v>521</v>
      </c>
      <c r="CZ821">
        <v>1</v>
      </c>
      <c r="DA821" s="76">
        <v>90</v>
      </c>
      <c r="DB821" s="76">
        <v>10</v>
      </c>
      <c r="DC821">
        <f ca="1">INDIRECT(ADDRESS(11+(MATCH(RIGHT(Table14[[#This Row],[spawner_sku]],LEN(Table14[[#This Row],[spawner_sku]])-FIND("/",Table14[[#This Row],[spawner_sku]])),Table1[Entity Prefab],0)),10,1,1,"Entities"))</f>
        <v>35</v>
      </c>
      <c r="DD821">
        <f ca="1">ROUND((Table14[[#This Row],[XP]]*Table14[[#This Row],[entity_spawned (AVG)]])*(Table14[[#This Row],[activating_chance]]/100),0)</f>
        <v>4</v>
      </c>
      <c r="DE821" s="73" t="s">
        <v>343</v>
      </c>
    </row>
    <row r="822" spans="103:109" x14ac:dyDescent="0.25">
      <c r="CY822" t="s">
        <v>521</v>
      </c>
      <c r="CZ822">
        <v>1</v>
      </c>
      <c r="DA822" s="76">
        <v>90</v>
      </c>
      <c r="DB822" s="76">
        <v>100</v>
      </c>
      <c r="DC822">
        <f ca="1">INDIRECT(ADDRESS(11+(MATCH(RIGHT(Table14[[#This Row],[spawner_sku]],LEN(Table14[[#This Row],[spawner_sku]])-FIND("/",Table14[[#This Row],[spawner_sku]])),Table1[Entity Prefab],0)),10,1,1,"Entities"))</f>
        <v>35</v>
      </c>
      <c r="DD822">
        <f ca="1">ROUND((Table14[[#This Row],[XP]]*Table14[[#This Row],[entity_spawned (AVG)]])*(Table14[[#This Row],[activating_chance]]/100),0)</f>
        <v>35</v>
      </c>
      <c r="DE822" s="73" t="s">
        <v>343</v>
      </c>
    </row>
    <row r="823" spans="103:109" x14ac:dyDescent="0.25">
      <c r="CY823" t="s">
        <v>389</v>
      </c>
      <c r="CZ823">
        <v>1</v>
      </c>
      <c r="DA823" s="76">
        <v>90</v>
      </c>
      <c r="DB823" s="76">
        <v>100</v>
      </c>
      <c r="DC823">
        <f ca="1">INDIRECT(ADDRESS(11+(MATCH(RIGHT(Table14[[#This Row],[spawner_sku]],LEN(Table14[[#This Row],[spawner_sku]])-FIND("/",Table14[[#This Row],[spawner_sku]])),Table1[Entity Prefab],0)),10,1,1,"Entities"))</f>
        <v>75</v>
      </c>
      <c r="DD823">
        <f ca="1">ROUND((Table14[[#This Row],[XP]]*Table14[[#This Row],[entity_spawned (AVG)]])*(Table14[[#This Row],[activating_chance]]/100),0)</f>
        <v>75</v>
      </c>
      <c r="DE823" s="73" t="s">
        <v>344</v>
      </c>
    </row>
    <row r="824" spans="103:109" x14ac:dyDescent="0.25">
      <c r="CY824" t="s">
        <v>386</v>
      </c>
      <c r="CZ824">
        <v>1</v>
      </c>
      <c r="DA824" s="76">
        <v>90</v>
      </c>
      <c r="DB824" s="76">
        <v>100</v>
      </c>
      <c r="DC824">
        <f ca="1">INDIRECT(ADDRESS(11+(MATCH(RIGHT(Table14[[#This Row],[spawner_sku]],LEN(Table14[[#This Row],[spawner_sku]])-FIND("/",Table14[[#This Row],[spawner_sku]])),Table1[Entity Prefab],0)),10,1,1,"Entities"))</f>
        <v>75</v>
      </c>
      <c r="DD824">
        <f ca="1">ROUND((Table14[[#This Row],[XP]]*Table14[[#This Row],[entity_spawned (AVG)]])*(Table14[[#This Row],[activating_chance]]/100),0)</f>
        <v>75</v>
      </c>
      <c r="DE824" s="73" t="s">
        <v>343</v>
      </c>
    </row>
    <row r="825" spans="103:109" x14ac:dyDescent="0.25">
      <c r="CY825" t="s">
        <v>491</v>
      </c>
      <c r="CZ825">
        <v>1</v>
      </c>
      <c r="DA825" s="76">
        <v>90</v>
      </c>
      <c r="DB825" s="76">
        <v>100</v>
      </c>
      <c r="DC825">
        <f ca="1">INDIRECT(ADDRESS(11+(MATCH(RIGHT(Table14[[#This Row],[spawner_sku]],LEN(Table14[[#This Row],[spawner_sku]])-FIND("/",Table14[[#This Row],[spawner_sku]])),Table1[Entity Prefab],0)),10,1,1,"Entities"))</f>
        <v>55</v>
      </c>
      <c r="DD825">
        <f ca="1">ROUND((Table14[[#This Row],[XP]]*Table14[[#This Row],[entity_spawned (AVG)]])*(Table14[[#This Row],[activating_chance]]/100),0)</f>
        <v>55</v>
      </c>
      <c r="DE825" s="73" t="s">
        <v>343</v>
      </c>
    </row>
    <row r="826" spans="103:109" x14ac:dyDescent="0.25">
      <c r="CY826" t="s">
        <v>397</v>
      </c>
      <c r="CZ826">
        <v>1</v>
      </c>
      <c r="DA826" s="76">
        <v>90</v>
      </c>
      <c r="DB826" s="76">
        <v>80</v>
      </c>
      <c r="DC826">
        <f ca="1">INDIRECT(ADDRESS(11+(MATCH(RIGHT(Table14[[#This Row],[spawner_sku]],LEN(Table14[[#This Row],[spawner_sku]])-FIND("/",Table14[[#This Row],[spawner_sku]])),Table1[Entity Prefab],0)),10,1,1,"Entities"))</f>
        <v>25</v>
      </c>
      <c r="DD826">
        <f ca="1">ROUND((Table14[[#This Row],[XP]]*Table14[[#This Row],[entity_spawned (AVG)]])*(Table14[[#This Row],[activating_chance]]/100),0)</f>
        <v>20</v>
      </c>
      <c r="DE826" s="73" t="s">
        <v>343</v>
      </c>
    </row>
    <row r="827" spans="103:109" x14ac:dyDescent="0.25">
      <c r="CY827" t="s">
        <v>397</v>
      </c>
      <c r="CZ827">
        <v>2</v>
      </c>
      <c r="DA827" s="76">
        <v>90</v>
      </c>
      <c r="DB827" s="76">
        <v>100</v>
      </c>
      <c r="DC827">
        <f ca="1">INDIRECT(ADDRESS(11+(MATCH(RIGHT(Table14[[#This Row],[spawner_sku]],LEN(Table14[[#This Row],[spawner_sku]])-FIND("/",Table14[[#This Row],[spawner_sku]])),Table1[Entity Prefab],0)),10,1,1,"Entities"))</f>
        <v>25</v>
      </c>
      <c r="DD827">
        <f ca="1">ROUND((Table14[[#This Row],[XP]]*Table14[[#This Row],[entity_spawned (AVG)]])*(Table14[[#This Row],[activating_chance]]/100),0)</f>
        <v>50</v>
      </c>
      <c r="DE827" s="73" t="s">
        <v>343</v>
      </c>
    </row>
    <row r="828" spans="103:109" x14ac:dyDescent="0.25">
      <c r="CY828" t="s">
        <v>397</v>
      </c>
      <c r="CZ828">
        <v>3</v>
      </c>
      <c r="DA828" s="76">
        <v>90</v>
      </c>
      <c r="DB828" s="76">
        <v>100</v>
      </c>
      <c r="DC828">
        <f ca="1">INDIRECT(ADDRESS(11+(MATCH(RIGHT(Table14[[#This Row],[spawner_sku]],LEN(Table14[[#This Row],[spawner_sku]])-FIND("/",Table14[[#This Row],[spawner_sku]])),Table1[Entity Prefab],0)),10,1,1,"Entities"))</f>
        <v>25</v>
      </c>
      <c r="DD828">
        <f ca="1">ROUND((Table14[[#This Row],[XP]]*Table14[[#This Row],[entity_spawned (AVG)]])*(Table14[[#This Row],[activating_chance]]/100),0)</f>
        <v>75</v>
      </c>
      <c r="DE828" s="73" t="s">
        <v>343</v>
      </c>
    </row>
    <row r="829" spans="103:109" x14ac:dyDescent="0.25">
      <c r="CY829" t="s">
        <v>397</v>
      </c>
      <c r="CZ829">
        <v>1</v>
      </c>
      <c r="DA829" s="76">
        <v>90</v>
      </c>
      <c r="DB829" s="76">
        <v>100</v>
      </c>
      <c r="DC829">
        <f ca="1">INDIRECT(ADDRESS(11+(MATCH(RIGHT(Table14[[#This Row],[spawner_sku]],LEN(Table14[[#This Row],[spawner_sku]])-FIND("/",Table14[[#This Row],[spawner_sku]])),Table1[Entity Prefab],0)),10,1,1,"Entities"))</f>
        <v>25</v>
      </c>
      <c r="DD829">
        <f ca="1">ROUND((Table14[[#This Row],[XP]]*Table14[[#This Row],[entity_spawned (AVG)]])*(Table14[[#This Row],[activating_chance]]/100),0)</f>
        <v>25</v>
      </c>
      <c r="DE829" s="73" t="s">
        <v>343</v>
      </c>
    </row>
    <row r="830" spans="103:109" x14ac:dyDescent="0.25">
      <c r="CY830" t="s">
        <v>397</v>
      </c>
      <c r="CZ830">
        <v>2</v>
      </c>
      <c r="DA830" s="76">
        <v>90</v>
      </c>
      <c r="DB830" s="76">
        <v>100</v>
      </c>
      <c r="DC830">
        <f ca="1">INDIRECT(ADDRESS(11+(MATCH(RIGHT(Table14[[#This Row],[spawner_sku]],LEN(Table14[[#This Row],[spawner_sku]])-FIND("/",Table14[[#This Row],[spawner_sku]])),Table1[Entity Prefab],0)),10,1,1,"Entities"))</f>
        <v>25</v>
      </c>
      <c r="DD830">
        <f ca="1">ROUND((Table14[[#This Row],[XP]]*Table14[[#This Row],[entity_spawned (AVG)]])*(Table14[[#This Row],[activating_chance]]/100),0)</f>
        <v>50</v>
      </c>
      <c r="DE830" s="73" t="s">
        <v>343</v>
      </c>
    </row>
    <row r="831" spans="103:109" x14ac:dyDescent="0.25">
      <c r="CY831" t="s">
        <v>256</v>
      </c>
      <c r="CZ831">
        <v>1</v>
      </c>
      <c r="DA831" s="76">
        <v>90</v>
      </c>
      <c r="DB831" s="76">
        <v>80</v>
      </c>
      <c r="DC831">
        <f ca="1">INDIRECT(ADDRESS(11+(MATCH(RIGHT(Table14[[#This Row],[spawner_sku]],LEN(Table14[[#This Row],[spawner_sku]])-FIND("/",Table14[[#This Row],[spawner_sku]])),Table1[Entity Prefab],0)),10,1,1,"Entities"))</f>
        <v>25</v>
      </c>
      <c r="DD831">
        <f ca="1">ROUND((Table14[[#This Row],[XP]]*Table14[[#This Row],[entity_spawned (AVG)]])*(Table14[[#This Row],[activating_chance]]/100),0)</f>
        <v>20</v>
      </c>
      <c r="DE831" s="73" t="s">
        <v>343</v>
      </c>
    </row>
    <row r="832" spans="103:109" x14ac:dyDescent="0.25">
      <c r="CY832" t="s">
        <v>256</v>
      </c>
      <c r="CZ832">
        <v>1</v>
      </c>
      <c r="DA832" s="76">
        <v>90</v>
      </c>
      <c r="DB832" s="76">
        <v>100</v>
      </c>
      <c r="DC832">
        <f ca="1">INDIRECT(ADDRESS(11+(MATCH(RIGHT(Table14[[#This Row],[spawner_sku]],LEN(Table14[[#This Row],[spawner_sku]])-FIND("/",Table14[[#This Row],[spawner_sku]])),Table1[Entity Prefab],0)),10,1,1,"Entities"))</f>
        <v>25</v>
      </c>
      <c r="DD832">
        <f ca="1">ROUND((Table14[[#This Row],[XP]]*Table14[[#This Row],[entity_spawned (AVG)]])*(Table14[[#This Row],[activating_chance]]/100),0)</f>
        <v>25</v>
      </c>
      <c r="DE832" s="73" t="s">
        <v>343</v>
      </c>
    </row>
    <row r="833" spans="103:109" x14ac:dyDescent="0.25">
      <c r="CY833" t="s">
        <v>256</v>
      </c>
      <c r="CZ833">
        <v>1</v>
      </c>
      <c r="DA833" s="76">
        <v>90</v>
      </c>
      <c r="DB833" s="76">
        <v>100</v>
      </c>
      <c r="DC833">
        <f ca="1">INDIRECT(ADDRESS(11+(MATCH(RIGHT(Table14[[#This Row],[spawner_sku]],LEN(Table14[[#This Row],[spawner_sku]])-FIND("/",Table14[[#This Row],[spawner_sku]])),Table1[Entity Prefab],0)),10,1,1,"Entities"))</f>
        <v>25</v>
      </c>
      <c r="DD833">
        <f ca="1">ROUND((Table14[[#This Row],[XP]]*Table14[[#This Row],[entity_spawned (AVG)]])*(Table14[[#This Row],[activating_chance]]/100),0)</f>
        <v>25</v>
      </c>
      <c r="DE833" s="73" t="s">
        <v>343</v>
      </c>
    </row>
    <row r="834" spans="103:109" x14ac:dyDescent="0.25">
      <c r="CY834" t="s">
        <v>257</v>
      </c>
      <c r="CZ834">
        <v>1</v>
      </c>
      <c r="DA834" s="76">
        <v>90</v>
      </c>
      <c r="DB834" s="76">
        <v>100</v>
      </c>
      <c r="DC834">
        <f ca="1">INDIRECT(ADDRESS(11+(MATCH(RIGHT(Table14[[#This Row],[spawner_sku]],LEN(Table14[[#This Row],[spawner_sku]])-FIND("/",Table14[[#This Row],[spawner_sku]])),Table1[Entity Prefab],0)),10,1,1,"Entities"))</f>
        <v>25</v>
      </c>
      <c r="DD834">
        <f ca="1">ROUND((Table14[[#This Row],[XP]]*Table14[[#This Row],[entity_spawned (AVG)]])*(Table14[[#This Row],[activating_chance]]/100),0)</f>
        <v>25</v>
      </c>
      <c r="DE834" s="73" t="s">
        <v>343</v>
      </c>
    </row>
    <row r="835" spans="103:109" x14ac:dyDescent="0.25">
      <c r="CY835" t="s">
        <v>257</v>
      </c>
      <c r="CZ835">
        <v>1</v>
      </c>
      <c r="DA835" s="76">
        <v>90</v>
      </c>
      <c r="DB835" s="76">
        <v>100</v>
      </c>
      <c r="DC835">
        <f ca="1">INDIRECT(ADDRESS(11+(MATCH(RIGHT(Table14[[#This Row],[spawner_sku]],LEN(Table14[[#This Row],[spawner_sku]])-FIND("/",Table14[[#This Row],[spawner_sku]])),Table1[Entity Prefab],0)),10,1,1,"Entities"))</f>
        <v>25</v>
      </c>
      <c r="DD835">
        <f ca="1">ROUND((Table14[[#This Row],[XP]]*Table14[[#This Row],[entity_spawned (AVG)]])*(Table14[[#This Row],[activating_chance]]/100),0)</f>
        <v>25</v>
      </c>
      <c r="DE835" s="73" t="s">
        <v>343</v>
      </c>
    </row>
    <row r="836" spans="103:109" x14ac:dyDescent="0.25">
      <c r="CY836" t="s">
        <v>257</v>
      </c>
      <c r="CZ836">
        <v>1</v>
      </c>
      <c r="DA836" s="76">
        <v>90</v>
      </c>
      <c r="DB836" s="76">
        <v>100</v>
      </c>
      <c r="DC836">
        <f ca="1">INDIRECT(ADDRESS(11+(MATCH(RIGHT(Table14[[#This Row],[spawner_sku]],LEN(Table14[[#This Row],[spawner_sku]])-FIND("/",Table14[[#This Row],[spawner_sku]])),Table1[Entity Prefab],0)),10,1,1,"Entities"))</f>
        <v>25</v>
      </c>
      <c r="DD836">
        <f ca="1">ROUND((Table14[[#This Row],[XP]]*Table14[[#This Row],[entity_spawned (AVG)]])*(Table14[[#This Row],[activating_chance]]/100),0)</f>
        <v>25</v>
      </c>
      <c r="DE836" s="73" t="s">
        <v>343</v>
      </c>
    </row>
    <row r="837" spans="103:109" x14ac:dyDescent="0.25">
      <c r="CY837" t="s">
        <v>228</v>
      </c>
      <c r="CZ837">
        <v>2</v>
      </c>
      <c r="DA837" s="76">
        <v>80</v>
      </c>
      <c r="DB837" s="76">
        <v>100</v>
      </c>
      <c r="DC837">
        <f ca="1">INDIRECT(ADDRESS(11+(MATCH(RIGHT(Table14[[#This Row],[spawner_sku]],LEN(Table14[[#This Row],[spawner_sku]])-FIND("/",Table14[[#This Row],[spawner_sku]])),Table1[Entity Prefab],0)),10,1,1,"Entities"))</f>
        <v>25</v>
      </c>
      <c r="DD837">
        <f ca="1">ROUND((Table14[[#This Row],[XP]]*Table14[[#This Row],[entity_spawned (AVG)]])*(Table14[[#This Row],[activating_chance]]/100),0)</f>
        <v>50</v>
      </c>
      <c r="DE837" s="73" t="s">
        <v>343</v>
      </c>
    </row>
    <row r="838" spans="103:109" x14ac:dyDescent="0.25">
      <c r="CY838" t="s">
        <v>228</v>
      </c>
      <c r="CZ838">
        <v>3</v>
      </c>
      <c r="DA838" s="76">
        <v>80</v>
      </c>
      <c r="DB838" s="76">
        <v>100</v>
      </c>
      <c r="DC838">
        <f ca="1">INDIRECT(ADDRESS(11+(MATCH(RIGHT(Table14[[#This Row],[spawner_sku]],LEN(Table14[[#This Row],[spawner_sku]])-FIND("/",Table14[[#This Row],[spawner_sku]])),Table1[Entity Prefab],0)),10,1,1,"Entities"))</f>
        <v>25</v>
      </c>
      <c r="DD838">
        <f ca="1">ROUND((Table14[[#This Row],[XP]]*Table14[[#This Row],[entity_spawned (AVG)]])*(Table14[[#This Row],[activating_chance]]/100),0)</f>
        <v>75</v>
      </c>
      <c r="DE838" s="73" t="s">
        <v>343</v>
      </c>
    </row>
    <row r="839" spans="103:109" x14ac:dyDescent="0.25">
      <c r="CY839" t="s">
        <v>228</v>
      </c>
      <c r="CZ839">
        <v>3</v>
      </c>
      <c r="DA839" s="76">
        <v>80</v>
      </c>
      <c r="DB839" s="76">
        <v>100</v>
      </c>
      <c r="DC839">
        <f ca="1">INDIRECT(ADDRESS(11+(MATCH(RIGHT(Table14[[#This Row],[spawner_sku]],LEN(Table14[[#This Row],[spawner_sku]])-FIND("/",Table14[[#This Row],[spawner_sku]])),Table1[Entity Prefab],0)),10,1,1,"Entities"))</f>
        <v>25</v>
      </c>
      <c r="DD839">
        <f ca="1">ROUND((Table14[[#This Row],[XP]]*Table14[[#This Row],[entity_spawned (AVG)]])*(Table14[[#This Row],[activating_chance]]/100),0)</f>
        <v>75</v>
      </c>
      <c r="DE839" s="73" t="s">
        <v>343</v>
      </c>
    </row>
    <row r="840" spans="103:109" x14ac:dyDescent="0.25">
      <c r="CY840" t="s">
        <v>228</v>
      </c>
      <c r="CZ840">
        <v>2</v>
      </c>
      <c r="DA840" s="76">
        <v>80</v>
      </c>
      <c r="DB840" s="76">
        <v>100</v>
      </c>
      <c r="DC840">
        <f ca="1">INDIRECT(ADDRESS(11+(MATCH(RIGHT(Table14[[#This Row],[spawner_sku]],LEN(Table14[[#This Row],[spawner_sku]])-FIND("/",Table14[[#This Row],[spawner_sku]])),Table1[Entity Prefab],0)),10,1,1,"Entities"))</f>
        <v>25</v>
      </c>
      <c r="DD840">
        <f ca="1">ROUND((Table14[[#This Row],[XP]]*Table14[[#This Row],[entity_spawned (AVG)]])*(Table14[[#This Row],[activating_chance]]/100),0)</f>
        <v>50</v>
      </c>
      <c r="DE840" s="73" t="s">
        <v>343</v>
      </c>
    </row>
    <row r="841" spans="103:109" x14ac:dyDescent="0.25">
      <c r="CY841" t="s">
        <v>228</v>
      </c>
      <c r="CZ841">
        <v>3</v>
      </c>
      <c r="DA841" s="76">
        <v>80</v>
      </c>
      <c r="DB841" s="76">
        <v>100</v>
      </c>
      <c r="DC841">
        <f ca="1">INDIRECT(ADDRESS(11+(MATCH(RIGHT(Table14[[#This Row],[spawner_sku]],LEN(Table14[[#This Row],[spawner_sku]])-FIND("/",Table14[[#This Row],[spawner_sku]])),Table1[Entity Prefab],0)),10,1,1,"Entities"))</f>
        <v>25</v>
      </c>
      <c r="DD841">
        <f ca="1">ROUND((Table14[[#This Row],[XP]]*Table14[[#This Row],[entity_spawned (AVG)]])*(Table14[[#This Row],[activating_chance]]/100),0)</f>
        <v>75</v>
      </c>
      <c r="DE841" s="73" t="s">
        <v>343</v>
      </c>
    </row>
    <row r="842" spans="103:109" x14ac:dyDescent="0.25">
      <c r="CY842" t="s">
        <v>228</v>
      </c>
      <c r="CZ842">
        <v>3</v>
      </c>
      <c r="DA842" s="76">
        <v>80</v>
      </c>
      <c r="DB842" s="76">
        <v>80</v>
      </c>
      <c r="DC842">
        <f ca="1">INDIRECT(ADDRESS(11+(MATCH(RIGHT(Table14[[#This Row],[spawner_sku]],LEN(Table14[[#This Row],[spawner_sku]])-FIND("/",Table14[[#This Row],[spawner_sku]])),Table1[Entity Prefab],0)),10,1,1,"Entities"))</f>
        <v>25</v>
      </c>
      <c r="DD842">
        <f ca="1">ROUND((Table14[[#This Row],[XP]]*Table14[[#This Row],[entity_spawned (AVG)]])*(Table14[[#This Row],[activating_chance]]/100),0)</f>
        <v>60</v>
      </c>
      <c r="DE842" s="73" t="s">
        <v>343</v>
      </c>
    </row>
    <row r="843" spans="103:109" x14ac:dyDescent="0.25">
      <c r="CY843" t="s">
        <v>228</v>
      </c>
      <c r="CZ843">
        <v>3</v>
      </c>
      <c r="DA843" s="76">
        <v>80</v>
      </c>
      <c r="DB843" s="76">
        <v>100</v>
      </c>
      <c r="DC843">
        <f ca="1">INDIRECT(ADDRESS(11+(MATCH(RIGHT(Table14[[#This Row],[spawner_sku]],LEN(Table14[[#This Row],[spawner_sku]])-FIND("/",Table14[[#This Row],[spawner_sku]])),Table1[Entity Prefab],0)),10,1,1,"Entities"))</f>
        <v>25</v>
      </c>
      <c r="DD843">
        <f ca="1">ROUND((Table14[[#This Row],[XP]]*Table14[[#This Row],[entity_spawned (AVG)]])*(Table14[[#This Row],[activating_chance]]/100),0)</f>
        <v>75</v>
      </c>
      <c r="DE843" s="73" t="s">
        <v>343</v>
      </c>
    </row>
    <row r="844" spans="103:109" x14ac:dyDescent="0.25">
      <c r="CY844" t="s">
        <v>228</v>
      </c>
      <c r="CZ844">
        <v>2</v>
      </c>
      <c r="DA844" s="76">
        <v>80</v>
      </c>
      <c r="DB844" s="76">
        <v>30</v>
      </c>
      <c r="DC844">
        <f ca="1">INDIRECT(ADDRESS(11+(MATCH(RIGHT(Table14[[#This Row],[spawner_sku]],LEN(Table14[[#This Row],[spawner_sku]])-FIND("/",Table14[[#This Row],[spawner_sku]])),Table1[Entity Prefab],0)),10,1,1,"Entities"))</f>
        <v>25</v>
      </c>
      <c r="DD844">
        <f ca="1">ROUND((Table14[[#This Row],[XP]]*Table14[[#This Row],[entity_spawned (AVG)]])*(Table14[[#This Row],[activating_chance]]/100),0)</f>
        <v>15</v>
      </c>
      <c r="DE844" s="73" t="s">
        <v>343</v>
      </c>
    </row>
    <row r="845" spans="103:109" x14ac:dyDescent="0.25">
      <c r="CY845" t="s">
        <v>228</v>
      </c>
      <c r="CZ845">
        <v>1</v>
      </c>
      <c r="DA845" s="76">
        <v>80</v>
      </c>
      <c r="DB845" s="76">
        <v>100</v>
      </c>
      <c r="DC845">
        <f ca="1">INDIRECT(ADDRESS(11+(MATCH(RIGHT(Table14[[#This Row],[spawner_sku]],LEN(Table14[[#This Row],[spawner_sku]])-FIND("/",Table14[[#This Row],[spawner_sku]])),Table1[Entity Prefab],0)),10,1,1,"Entities"))</f>
        <v>25</v>
      </c>
      <c r="DD845">
        <f ca="1">ROUND((Table14[[#This Row],[XP]]*Table14[[#This Row],[entity_spawned (AVG)]])*(Table14[[#This Row],[activating_chance]]/100),0)</f>
        <v>25</v>
      </c>
      <c r="DE845" s="73" t="s">
        <v>343</v>
      </c>
    </row>
    <row r="846" spans="103:109" x14ac:dyDescent="0.25">
      <c r="CY846" t="s">
        <v>521</v>
      </c>
      <c r="CZ846">
        <v>1</v>
      </c>
      <c r="DA846" s="76">
        <v>80</v>
      </c>
      <c r="DB846" s="76">
        <v>30</v>
      </c>
      <c r="DC846">
        <f ca="1">INDIRECT(ADDRESS(11+(MATCH(RIGHT(Table14[[#This Row],[spawner_sku]],LEN(Table14[[#This Row],[spawner_sku]])-FIND("/",Table14[[#This Row],[spawner_sku]])),Table1[Entity Prefab],0)),10,1,1,"Entities"))</f>
        <v>35</v>
      </c>
      <c r="DD846">
        <f ca="1">ROUND((Table14[[#This Row],[XP]]*Table14[[#This Row],[entity_spawned (AVG)]])*(Table14[[#This Row],[activating_chance]]/100),0)</f>
        <v>11</v>
      </c>
      <c r="DE846" s="73" t="s">
        <v>343</v>
      </c>
    </row>
    <row r="847" spans="103:109" x14ac:dyDescent="0.25">
      <c r="CY847" t="s">
        <v>521</v>
      </c>
      <c r="CZ847">
        <v>1</v>
      </c>
      <c r="DA847" s="76">
        <v>80</v>
      </c>
      <c r="DB847" s="76">
        <v>100</v>
      </c>
      <c r="DC847">
        <f ca="1">INDIRECT(ADDRESS(11+(MATCH(RIGHT(Table14[[#This Row],[spawner_sku]],LEN(Table14[[#This Row],[spawner_sku]])-FIND("/",Table14[[#This Row],[spawner_sku]])),Table1[Entity Prefab],0)),10,1,1,"Entities"))</f>
        <v>35</v>
      </c>
      <c r="DD847">
        <f ca="1">ROUND((Table14[[#This Row],[XP]]*Table14[[#This Row],[entity_spawned (AVG)]])*(Table14[[#This Row],[activating_chance]]/100),0)</f>
        <v>35</v>
      </c>
      <c r="DE847" s="73" t="s">
        <v>343</v>
      </c>
    </row>
    <row r="848" spans="103:109" x14ac:dyDescent="0.25">
      <c r="CY848" t="s">
        <v>389</v>
      </c>
      <c r="CZ848">
        <v>1</v>
      </c>
      <c r="DA848" s="76">
        <v>80</v>
      </c>
      <c r="DB848" s="76">
        <v>80</v>
      </c>
      <c r="DC848">
        <f ca="1">INDIRECT(ADDRESS(11+(MATCH(RIGHT(Table14[[#This Row],[spawner_sku]],LEN(Table14[[#This Row],[spawner_sku]])-FIND("/",Table14[[#This Row],[spawner_sku]])),Table1[Entity Prefab],0)),10,1,1,"Entities"))</f>
        <v>75</v>
      </c>
      <c r="DD848">
        <f ca="1">ROUND((Table14[[#This Row],[XP]]*Table14[[#This Row],[entity_spawned (AVG)]])*(Table14[[#This Row],[activating_chance]]/100),0)</f>
        <v>60</v>
      </c>
      <c r="DE848" s="73" t="s">
        <v>344</v>
      </c>
    </row>
    <row r="849" spans="103:109" x14ac:dyDescent="0.25">
      <c r="CY849" t="s">
        <v>397</v>
      </c>
      <c r="CZ849">
        <v>2</v>
      </c>
      <c r="DA849" s="76">
        <v>80</v>
      </c>
      <c r="DB849" s="76">
        <v>70</v>
      </c>
      <c r="DC849">
        <f ca="1">INDIRECT(ADDRESS(11+(MATCH(RIGHT(Table14[[#This Row],[spawner_sku]],LEN(Table14[[#This Row],[spawner_sku]])-FIND("/",Table14[[#This Row],[spawner_sku]])),Table1[Entity Prefab],0)),10,1,1,"Entities"))</f>
        <v>25</v>
      </c>
      <c r="DD849">
        <f ca="1">ROUND((Table14[[#This Row],[XP]]*Table14[[#This Row],[entity_spawned (AVG)]])*(Table14[[#This Row],[activating_chance]]/100),0)</f>
        <v>35</v>
      </c>
      <c r="DE849" s="73" t="s">
        <v>343</v>
      </c>
    </row>
    <row r="850" spans="103:109" x14ac:dyDescent="0.25">
      <c r="CY850" t="s">
        <v>397</v>
      </c>
      <c r="CZ850">
        <v>3</v>
      </c>
      <c r="DA850" s="76">
        <v>80</v>
      </c>
      <c r="DB850" s="76">
        <v>30</v>
      </c>
      <c r="DC850">
        <f ca="1">INDIRECT(ADDRESS(11+(MATCH(RIGHT(Table14[[#This Row],[spawner_sku]],LEN(Table14[[#This Row],[spawner_sku]])-FIND("/",Table14[[#This Row],[spawner_sku]])),Table1[Entity Prefab],0)),10,1,1,"Entities"))</f>
        <v>25</v>
      </c>
      <c r="DD850">
        <f ca="1">ROUND((Table14[[#This Row],[XP]]*Table14[[#This Row],[entity_spawned (AVG)]])*(Table14[[#This Row],[activating_chance]]/100),0)</f>
        <v>23</v>
      </c>
      <c r="DE850" s="73" t="s">
        <v>343</v>
      </c>
    </row>
    <row r="851" spans="103:109" x14ac:dyDescent="0.25">
      <c r="CY851" t="s">
        <v>397</v>
      </c>
      <c r="CZ851">
        <v>1</v>
      </c>
      <c r="DA851" s="76">
        <v>80</v>
      </c>
      <c r="DB851" s="76">
        <v>100</v>
      </c>
      <c r="DC851">
        <f ca="1">INDIRECT(ADDRESS(11+(MATCH(RIGHT(Table14[[#This Row],[spawner_sku]],LEN(Table14[[#This Row],[spawner_sku]])-FIND("/",Table14[[#This Row],[spawner_sku]])),Table1[Entity Prefab],0)),10,1,1,"Entities"))</f>
        <v>25</v>
      </c>
      <c r="DD851">
        <f ca="1">ROUND((Table14[[#This Row],[XP]]*Table14[[#This Row],[entity_spawned (AVG)]])*(Table14[[#This Row],[activating_chance]]/100),0)</f>
        <v>25</v>
      </c>
      <c r="DE851" s="73" t="s">
        <v>343</v>
      </c>
    </row>
    <row r="852" spans="103:109" x14ac:dyDescent="0.25">
      <c r="CY852" t="s">
        <v>397</v>
      </c>
      <c r="CZ852">
        <v>1</v>
      </c>
      <c r="DA852" s="76">
        <v>80</v>
      </c>
      <c r="DB852" s="76">
        <v>5</v>
      </c>
      <c r="DC852">
        <f ca="1">INDIRECT(ADDRESS(11+(MATCH(RIGHT(Table14[[#This Row],[spawner_sku]],LEN(Table14[[#This Row],[spawner_sku]])-FIND("/",Table14[[#This Row],[spawner_sku]])),Table1[Entity Prefab],0)),10,1,1,"Entities"))</f>
        <v>25</v>
      </c>
      <c r="DD852">
        <f ca="1">ROUND((Table14[[#This Row],[XP]]*Table14[[#This Row],[entity_spawned (AVG)]])*(Table14[[#This Row],[activating_chance]]/100),0)</f>
        <v>1</v>
      </c>
      <c r="DE852" s="73" t="s">
        <v>343</v>
      </c>
    </row>
    <row r="853" spans="103:109" x14ac:dyDescent="0.25">
      <c r="CY853" t="s">
        <v>397</v>
      </c>
      <c r="CZ853">
        <v>3</v>
      </c>
      <c r="DA853" s="76">
        <v>80</v>
      </c>
      <c r="DB853" s="76">
        <v>80</v>
      </c>
      <c r="DC853">
        <f ca="1">INDIRECT(ADDRESS(11+(MATCH(RIGHT(Table14[[#This Row],[spawner_sku]],LEN(Table14[[#This Row],[spawner_sku]])-FIND("/",Table14[[#This Row],[spawner_sku]])),Table1[Entity Prefab],0)),10,1,1,"Entities"))</f>
        <v>25</v>
      </c>
      <c r="DD853">
        <f ca="1">ROUND((Table14[[#This Row],[XP]]*Table14[[#This Row],[entity_spawned (AVG)]])*(Table14[[#This Row],[activating_chance]]/100),0)</f>
        <v>60</v>
      </c>
      <c r="DE853" s="73" t="s">
        <v>343</v>
      </c>
    </row>
    <row r="854" spans="103:109" x14ac:dyDescent="0.25">
      <c r="CY854" t="s">
        <v>397</v>
      </c>
      <c r="CZ854">
        <v>2</v>
      </c>
      <c r="DA854" s="76">
        <v>80</v>
      </c>
      <c r="DB854" s="76">
        <v>100</v>
      </c>
      <c r="DC854">
        <f ca="1">INDIRECT(ADDRESS(11+(MATCH(RIGHT(Table14[[#This Row],[spawner_sku]],LEN(Table14[[#This Row],[spawner_sku]])-FIND("/",Table14[[#This Row],[spawner_sku]])),Table1[Entity Prefab],0)),10,1,1,"Entities"))</f>
        <v>25</v>
      </c>
      <c r="DD854">
        <f ca="1">ROUND((Table14[[#This Row],[XP]]*Table14[[#This Row],[entity_spawned (AVG)]])*(Table14[[#This Row],[activating_chance]]/100),0)</f>
        <v>50</v>
      </c>
      <c r="DE854" s="73" t="s">
        <v>343</v>
      </c>
    </row>
    <row r="855" spans="103:109" x14ac:dyDescent="0.25">
      <c r="CY855" t="s">
        <v>256</v>
      </c>
      <c r="CZ855">
        <v>1</v>
      </c>
      <c r="DA855" s="76">
        <v>80</v>
      </c>
      <c r="DB855" s="76">
        <v>30</v>
      </c>
      <c r="DC855">
        <f ca="1">INDIRECT(ADDRESS(11+(MATCH(RIGHT(Table14[[#This Row],[spawner_sku]],LEN(Table14[[#This Row],[spawner_sku]])-FIND("/",Table14[[#This Row],[spawner_sku]])),Table1[Entity Prefab],0)),10,1,1,"Entities"))</f>
        <v>25</v>
      </c>
      <c r="DD855">
        <f ca="1">ROUND((Table14[[#This Row],[XP]]*Table14[[#This Row],[entity_spawned (AVG)]])*(Table14[[#This Row],[activating_chance]]/100),0)</f>
        <v>8</v>
      </c>
      <c r="DE855" s="73" t="s">
        <v>343</v>
      </c>
    </row>
    <row r="856" spans="103:109" x14ac:dyDescent="0.25">
      <c r="CY856" t="s">
        <v>256</v>
      </c>
      <c r="CZ856">
        <v>1</v>
      </c>
      <c r="DA856" s="76">
        <v>80</v>
      </c>
      <c r="DB856" s="76">
        <v>100</v>
      </c>
      <c r="DC856">
        <f ca="1">INDIRECT(ADDRESS(11+(MATCH(RIGHT(Table14[[#This Row],[spawner_sku]],LEN(Table14[[#This Row],[spawner_sku]])-FIND("/",Table14[[#This Row],[spawner_sku]])),Table1[Entity Prefab],0)),10,1,1,"Entities"))</f>
        <v>25</v>
      </c>
      <c r="DD856">
        <f ca="1">ROUND((Table14[[#This Row],[XP]]*Table14[[#This Row],[entity_spawned (AVG)]])*(Table14[[#This Row],[activating_chance]]/100),0)</f>
        <v>25</v>
      </c>
      <c r="DE856" s="73" t="s">
        <v>343</v>
      </c>
    </row>
    <row r="857" spans="103:109" x14ac:dyDescent="0.25">
      <c r="CY857" t="s">
        <v>228</v>
      </c>
      <c r="CZ857">
        <v>1</v>
      </c>
      <c r="DA857" s="76">
        <v>70</v>
      </c>
      <c r="DB857" s="76">
        <v>100</v>
      </c>
      <c r="DC857">
        <f ca="1">INDIRECT(ADDRESS(11+(MATCH(RIGHT(Table14[[#This Row],[spawner_sku]],LEN(Table14[[#This Row],[spawner_sku]])-FIND("/",Table14[[#This Row],[spawner_sku]])),Table1[Entity Prefab],0)),10,1,1,"Entities"))</f>
        <v>25</v>
      </c>
      <c r="DD857">
        <f ca="1">ROUND((Table14[[#This Row],[XP]]*Table14[[#This Row],[entity_spawned (AVG)]])*(Table14[[#This Row],[activating_chance]]/100),0)</f>
        <v>25</v>
      </c>
      <c r="DE857" s="73" t="s">
        <v>343</v>
      </c>
    </row>
    <row r="858" spans="103:109" x14ac:dyDescent="0.25">
      <c r="CY858" t="s">
        <v>228</v>
      </c>
      <c r="CZ858">
        <v>1</v>
      </c>
      <c r="DA858" s="76">
        <v>70</v>
      </c>
      <c r="DB858" s="76">
        <v>100</v>
      </c>
      <c r="DC858">
        <f ca="1">INDIRECT(ADDRESS(11+(MATCH(RIGHT(Table14[[#This Row],[spawner_sku]],LEN(Table14[[#This Row],[spawner_sku]])-FIND("/",Table14[[#This Row],[spawner_sku]])),Table1[Entity Prefab],0)),10,1,1,"Entities"))</f>
        <v>25</v>
      </c>
      <c r="DD858">
        <f ca="1">ROUND((Table14[[#This Row],[XP]]*Table14[[#This Row],[entity_spawned (AVG)]])*(Table14[[#This Row],[activating_chance]]/100),0)</f>
        <v>25</v>
      </c>
      <c r="DE858" s="73" t="s">
        <v>343</v>
      </c>
    </row>
    <row r="859" spans="103:109" x14ac:dyDescent="0.25">
      <c r="CY859" t="s">
        <v>228</v>
      </c>
      <c r="CZ859">
        <v>1</v>
      </c>
      <c r="DA859" s="76">
        <v>70</v>
      </c>
      <c r="DB859" s="76">
        <v>100</v>
      </c>
      <c r="DC859">
        <f ca="1">INDIRECT(ADDRESS(11+(MATCH(RIGHT(Table14[[#This Row],[spawner_sku]],LEN(Table14[[#This Row],[spawner_sku]])-FIND("/",Table14[[#This Row],[spawner_sku]])),Table1[Entity Prefab],0)),10,1,1,"Entities"))</f>
        <v>25</v>
      </c>
      <c r="DD859">
        <f ca="1">ROUND((Table14[[#This Row],[XP]]*Table14[[#This Row],[entity_spawned (AVG)]])*(Table14[[#This Row],[activating_chance]]/100),0)</f>
        <v>25</v>
      </c>
      <c r="DE859" s="73" t="s">
        <v>343</v>
      </c>
    </row>
    <row r="860" spans="103:109" x14ac:dyDescent="0.25">
      <c r="CY860" t="s">
        <v>397</v>
      </c>
      <c r="CZ860">
        <v>1</v>
      </c>
      <c r="DA860" s="76">
        <v>70</v>
      </c>
      <c r="DB860" s="76">
        <v>100</v>
      </c>
      <c r="DC860">
        <f ca="1">INDIRECT(ADDRESS(11+(MATCH(RIGHT(Table14[[#This Row],[spawner_sku]],LEN(Table14[[#This Row],[spawner_sku]])-FIND("/",Table14[[#This Row],[spawner_sku]])),Table1[Entity Prefab],0)),10,1,1,"Entities"))</f>
        <v>25</v>
      </c>
      <c r="DD860">
        <f ca="1">ROUND((Table14[[#This Row],[XP]]*Table14[[#This Row],[entity_spawned (AVG)]])*(Table14[[#This Row],[activating_chance]]/100),0)</f>
        <v>25</v>
      </c>
      <c r="DE860" s="73" t="s">
        <v>343</v>
      </c>
    </row>
    <row r="861" spans="103:109" x14ac:dyDescent="0.25">
      <c r="CY861" t="s">
        <v>397</v>
      </c>
      <c r="CZ861">
        <v>1</v>
      </c>
      <c r="DA861" s="76">
        <v>70</v>
      </c>
      <c r="DB861" s="76">
        <v>100</v>
      </c>
      <c r="DC861">
        <f ca="1">INDIRECT(ADDRESS(11+(MATCH(RIGHT(Table14[[#This Row],[spawner_sku]],LEN(Table14[[#This Row],[spawner_sku]])-FIND("/",Table14[[#This Row],[spawner_sku]])),Table1[Entity Prefab],0)),10,1,1,"Entities"))</f>
        <v>25</v>
      </c>
      <c r="DD861">
        <f ca="1">ROUND((Table14[[#This Row],[XP]]*Table14[[#This Row],[entity_spawned (AVG)]])*(Table14[[#This Row],[activating_chance]]/100),0)</f>
        <v>25</v>
      </c>
      <c r="DE861" s="73" t="s">
        <v>343</v>
      </c>
    </row>
    <row r="862" spans="103:109" x14ac:dyDescent="0.25">
      <c r="CY862" t="s">
        <v>397</v>
      </c>
      <c r="CZ862">
        <v>1</v>
      </c>
      <c r="DA862" s="76">
        <v>70</v>
      </c>
      <c r="DB862" s="76">
        <v>100</v>
      </c>
      <c r="DC862">
        <f ca="1">INDIRECT(ADDRESS(11+(MATCH(RIGHT(Table14[[#This Row],[spawner_sku]],LEN(Table14[[#This Row],[spawner_sku]])-FIND("/",Table14[[#This Row],[spawner_sku]])),Table1[Entity Prefab],0)),10,1,1,"Entities"))</f>
        <v>25</v>
      </c>
      <c r="DD862">
        <f ca="1">ROUND((Table14[[#This Row],[XP]]*Table14[[#This Row],[entity_spawned (AVG)]])*(Table14[[#This Row],[activating_chance]]/100),0)</f>
        <v>25</v>
      </c>
      <c r="DE862" s="73" t="s">
        <v>343</v>
      </c>
    </row>
    <row r="863" spans="103:109" x14ac:dyDescent="0.25">
      <c r="CY863" t="s">
        <v>451</v>
      </c>
      <c r="CZ863">
        <v>1</v>
      </c>
      <c r="DA863" s="76">
        <v>70</v>
      </c>
      <c r="DB863" s="76">
        <v>80</v>
      </c>
      <c r="DC863">
        <f ca="1">INDIRECT(ADDRESS(11+(MATCH(RIGHT(Table14[[#This Row],[spawner_sku]],LEN(Table14[[#This Row],[spawner_sku]])-FIND("/",Table14[[#This Row],[spawner_sku]])),Table1[Entity Prefab],0)),10,1,1,"Entities"))</f>
        <v>25</v>
      </c>
      <c r="DD863">
        <f ca="1">ROUND((Table14[[#This Row],[XP]]*Table14[[#This Row],[entity_spawned (AVG)]])*(Table14[[#This Row],[activating_chance]]/100),0)</f>
        <v>20</v>
      </c>
      <c r="DE863" s="73" t="s">
        <v>343</v>
      </c>
    </row>
    <row r="864" spans="103:109" x14ac:dyDescent="0.25">
      <c r="CY864" t="s">
        <v>518</v>
      </c>
      <c r="CZ864">
        <v>1</v>
      </c>
      <c r="DA864" s="76">
        <v>60</v>
      </c>
      <c r="DB864" s="76">
        <v>10</v>
      </c>
      <c r="DC864">
        <f ca="1">INDIRECT(ADDRESS(11+(MATCH(RIGHT(Table14[[#This Row],[spawner_sku]],LEN(Table14[[#This Row],[spawner_sku]])-FIND("/",Table14[[#This Row],[spawner_sku]])),Table1[Entity Prefab],0)),10,1,1,"Entities"))</f>
        <v>95</v>
      </c>
      <c r="DD864">
        <f ca="1">ROUND((Table14[[#This Row],[XP]]*Table14[[#This Row],[entity_spawned (AVG)]])*(Table14[[#This Row],[activating_chance]]/100),0)</f>
        <v>10</v>
      </c>
      <c r="DE864" s="73" t="s">
        <v>344</v>
      </c>
    </row>
    <row r="865" spans="103:109" x14ac:dyDescent="0.25">
      <c r="CY865" t="s">
        <v>518</v>
      </c>
      <c r="CZ865">
        <v>1</v>
      </c>
      <c r="DA865" s="76">
        <v>60</v>
      </c>
      <c r="DB865" s="76">
        <v>30</v>
      </c>
      <c r="DC865">
        <f ca="1">INDIRECT(ADDRESS(11+(MATCH(RIGHT(Table14[[#This Row],[spawner_sku]],LEN(Table14[[#This Row],[spawner_sku]])-FIND("/",Table14[[#This Row],[spawner_sku]])),Table1[Entity Prefab],0)),10,1,1,"Entities"))</f>
        <v>95</v>
      </c>
      <c r="DD865">
        <f ca="1">ROUND((Table14[[#This Row],[XP]]*Table14[[#This Row],[entity_spawned (AVG)]])*(Table14[[#This Row],[activating_chance]]/100),0)</f>
        <v>29</v>
      </c>
      <c r="DE865" s="73" t="s">
        <v>344</v>
      </c>
    </row>
    <row r="866" spans="103:109" x14ac:dyDescent="0.25">
      <c r="CY866" t="s">
        <v>397</v>
      </c>
      <c r="CZ866">
        <v>3</v>
      </c>
      <c r="DA866" s="76">
        <v>60</v>
      </c>
      <c r="DB866" s="76">
        <v>100</v>
      </c>
      <c r="DC866">
        <f ca="1">INDIRECT(ADDRESS(11+(MATCH(RIGHT(Table14[[#This Row],[spawner_sku]],LEN(Table14[[#This Row],[spawner_sku]])-FIND("/",Table14[[#This Row],[spawner_sku]])),Table1[Entity Prefab],0)),10,1,1,"Entities"))</f>
        <v>25</v>
      </c>
      <c r="DD866">
        <f ca="1">ROUND((Table14[[#This Row],[XP]]*Table14[[#This Row],[entity_spawned (AVG)]])*(Table14[[#This Row],[activating_chance]]/100),0)</f>
        <v>75</v>
      </c>
      <c r="DE866" s="73" t="s">
        <v>343</v>
      </c>
    </row>
    <row r="867" spans="103:109" x14ac:dyDescent="0.25">
      <c r="CY867" t="s">
        <v>397</v>
      </c>
      <c r="CZ867">
        <v>3</v>
      </c>
      <c r="DA867" s="76">
        <v>60</v>
      </c>
      <c r="DB867" s="76">
        <v>100</v>
      </c>
      <c r="DC867">
        <f ca="1">INDIRECT(ADDRESS(11+(MATCH(RIGHT(Table14[[#This Row],[spawner_sku]],LEN(Table14[[#This Row],[spawner_sku]])-FIND("/",Table14[[#This Row],[spawner_sku]])),Table1[Entity Prefab],0)),10,1,1,"Entities"))</f>
        <v>25</v>
      </c>
      <c r="DD867">
        <f ca="1">ROUND((Table14[[#This Row],[XP]]*Table14[[#This Row],[entity_spawned (AVG)]])*(Table14[[#This Row],[activating_chance]]/100),0)</f>
        <v>75</v>
      </c>
      <c r="DE867" s="73" t="s">
        <v>343</v>
      </c>
    </row>
    <row r="868" spans="103:109" x14ac:dyDescent="0.25">
      <c r="CY868" t="s">
        <v>397</v>
      </c>
      <c r="CZ868">
        <v>2</v>
      </c>
      <c r="DA868" s="76">
        <v>60</v>
      </c>
      <c r="DB868" s="76">
        <v>3</v>
      </c>
      <c r="DC868">
        <f ca="1">INDIRECT(ADDRESS(11+(MATCH(RIGHT(Table14[[#This Row],[spawner_sku]],LEN(Table14[[#This Row],[spawner_sku]])-FIND("/",Table14[[#This Row],[spawner_sku]])),Table1[Entity Prefab],0)),10,1,1,"Entities"))</f>
        <v>25</v>
      </c>
      <c r="DD868">
        <f ca="1">ROUND((Table14[[#This Row],[XP]]*Table14[[#This Row],[entity_spawned (AVG)]])*(Table14[[#This Row],[activating_chance]]/100),0)</f>
        <v>2</v>
      </c>
      <c r="DE868" s="73" t="s">
        <v>343</v>
      </c>
    </row>
    <row r="869" spans="103:109" x14ac:dyDescent="0.25">
      <c r="CY869" t="s">
        <v>397</v>
      </c>
      <c r="CZ869">
        <v>1</v>
      </c>
      <c r="DA869" s="76">
        <v>60</v>
      </c>
      <c r="DB869" s="76">
        <v>100</v>
      </c>
      <c r="DC869">
        <f ca="1">INDIRECT(ADDRESS(11+(MATCH(RIGHT(Table14[[#This Row],[spawner_sku]],LEN(Table14[[#This Row],[spawner_sku]])-FIND("/",Table14[[#This Row],[spawner_sku]])),Table1[Entity Prefab],0)),10,1,1,"Entities"))</f>
        <v>25</v>
      </c>
      <c r="DD869">
        <f ca="1">ROUND((Table14[[#This Row],[XP]]*Table14[[#This Row],[entity_spawned (AVG)]])*(Table14[[#This Row],[activating_chance]]/100),0)</f>
        <v>25</v>
      </c>
      <c r="DE869" s="73" t="s">
        <v>343</v>
      </c>
    </row>
    <row r="870" spans="103:109" x14ac:dyDescent="0.25">
      <c r="CY870" t="s">
        <v>397</v>
      </c>
      <c r="CZ870">
        <v>1</v>
      </c>
      <c r="DA870" s="76">
        <v>60</v>
      </c>
      <c r="DB870" s="76">
        <v>100</v>
      </c>
      <c r="DC870">
        <f ca="1">INDIRECT(ADDRESS(11+(MATCH(RIGHT(Table14[[#This Row],[spawner_sku]],LEN(Table14[[#This Row],[spawner_sku]])-FIND("/",Table14[[#This Row],[spawner_sku]])),Table1[Entity Prefab],0)),10,1,1,"Entities"))</f>
        <v>25</v>
      </c>
      <c r="DD870">
        <f ca="1">ROUND((Table14[[#This Row],[XP]]*Table14[[#This Row],[entity_spawned (AVG)]])*(Table14[[#This Row],[activating_chance]]/100),0)</f>
        <v>25</v>
      </c>
      <c r="DE870" s="73" t="s">
        <v>343</v>
      </c>
    </row>
    <row r="871" spans="103:109" x14ac:dyDescent="0.25">
      <c r="CY871" t="s">
        <v>397</v>
      </c>
      <c r="CZ871">
        <v>1</v>
      </c>
      <c r="DA871" s="76">
        <v>60</v>
      </c>
      <c r="DB871" s="76">
        <v>100</v>
      </c>
      <c r="DC871">
        <f ca="1">INDIRECT(ADDRESS(11+(MATCH(RIGHT(Table14[[#This Row],[spawner_sku]],LEN(Table14[[#This Row],[spawner_sku]])-FIND("/",Table14[[#This Row],[spawner_sku]])),Table1[Entity Prefab],0)),10,1,1,"Entities"))</f>
        <v>25</v>
      </c>
      <c r="DD871">
        <f ca="1">ROUND((Table14[[#This Row],[XP]]*Table14[[#This Row],[entity_spawned (AVG)]])*(Table14[[#This Row],[activating_chance]]/100),0)</f>
        <v>25</v>
      </c>
      <c r="DE871" s="73" t="s">
        <v>343</v>
      </c>
    </row>
    <row r="872" spans="103:109" x14ac:dyDescent="0.25">
      <c r="CY872" t="s">
        <v>397</v>
      </c>
      <c r="CZ872">
        <v>1</v>
      </c>
      <c r="DA872" s="76">
        <v>60</v>
      </c>
      <c r="DB872" s="76">
        <v>100</v>
      </c>
      <c r="DC872">
        <f ca="1">INDIRECT(ADDRESS(11+(MATCH(RIGHT(Table14[[#This Row],[spawner_sku]],LEN(Table14[[#This Row],[spawner_sku]])-FIND("/",Table14[[#This Row],[spawner_sku]])),Table1[Entity Prefab],0)),10,1,1,"Entities"))</f>
        <v>25</v>
      </c>
      <c r="DD872">
        <f ca="1">ROUND((Table14[[#This Row],[XP]]*Table14[[#This Row],[entity_spawned (AVG)]])*(Table14[[#This Row],[activating_chance]]/100),0)</f>
        <v>25</v>
      </c>
      <c r="DE872" s="73" t="s">
        <v>343</v>
      </c>
    </row>
    <row r="873" spans="103:109" x14ac:dyDescent="0.25">
      <c r="CY873" t="s">
        <v>397</v>
      </c>
      <c r="CZ873">
        <v>2</v>
      </c>
      <c r="DA873" s="76">
        <v>40</v>
      </c>
      <c r="DB873" s="76">
        <v>100</v>
      </c>
      <c r="DC873">
        <f ca="1">INDIRECT(ADDRESS(11+(MATCH(RIGHT(Table14[[#This Row],[spawner_sku]],LEN(Table14[[#This Row],[spawner_sku]])-FIND("/",Table14[[#This Row],[spawner_sku]])),Table1[Entity Prefab],0)),10,1,1,"Entities"))</f>
        <v>25</v>
      </c>
      <c r="DD873">
        <f ca="1">ROUND((Table14[[#This Row],[XP]]*Table14[[#This Row],[entity_spawned (AVG)]])*(Table14[[#This Row],[activating_chance]]/100),0)</f>
        <v>50</v>
      </c>
      <c r="DE873" s="73" t="s">
        <v>343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topLeftCell="S1" workbookViewId="0">
      <selection activeCell="AL16" sqref="AL1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411</v>
      </c>
      <c r="T3" t="s">
        <v>411</v>
      </c>
      <c r="AI3" t="s">
        <v>411</v>
      </c>
    </row>
    <row r="4" spans="4:45" x14ac:dyDescent="0.25">
      <c r="D4" s="1" t="s">
        <v>417</v>
      </c>
      <c r="L4" s="1" t="s">
        <v>407</v>
      </c>
      <c r="S4" s="1" t="s">
        <v>541</v>
      </c>
      <c r="AA4" s="1" t="s">
        <v>407</v>
      </c>
      <c r="AH4" s="1" t="s">
        <v>621</v>
      </c>
      <c r="AP4" s="1" t="s">
        <v>407</v>
      </c>
    </row>
    <row r="5" spans="4:45" x14ac:dyDescent="0.25">
      <c r="N5" t="s">
        <v>418</v>
      </c>
      <c r="O5" s="80">
        <v>2500</v>
      </c>
      <c r="AC5" t="s">
        <v>418</v>
      </c>
      <c r="AD5" s="80">
        <v>2500</v>
      </c>
      <c r="AR5" t="s">
        <v>418</v>
      </c>
      <c r="AS5" s="80">
        <v>2500</v>
      </c>
    </row>
    <row r="7" spans="4:45" x14ac:dyDescent="0.25">
      <c r="E7" t="s">
        <v>404</v>
      </c>
      <c r="F7" t="s">
        <v>405</v>
      </c>
      <c r="G7" t="s">
        <v>406</v>
      </c>
      <c r="J7" s="73" t="s">
        <v>408</v>
      </c>
      <c r="K7" s="73" t="s">
        <v>409</v>
      </c>
      <c r="L7" s="73" t="s">
        <v>410</v>
      </c>
      <c r="T7" t="s">
        <v>404</v>
      </c>
      <c r="U7" t="s">
        <v>405</v>
      </c>
      <c r="V7" t="s">
        <v>406</v>
      </c>
      <c r="Y7" s="73" t="s">
        <v>408</v>
      </c>
      <c r="Z7" s="73" t="s">
        <v>409</v>
      </c>
      <c r="AA7" s="73" t="s">
        <v>410</v>
      </c>
      <c r="AI7" s="99" t="s">
        <v>404</v>
      </c>
      <c r="AJ7" s="99" t="s">
        <v>405</v>
      </c>
      <c r="AK7" s="99" t="s">
        <v>406</v>
      </c>
      <c r="AN7" s="73" t="s">
        <v>408</v>
      </c>
      <c r="AO7" s="73" t="s">
        <v>409</v>
      </c>
      <c r="AP7" s="73" t="s">
        <v>410</v>
      </c>
    </row>
    <row r="8" spans="4:45" x14ac:dyDescent="0.25">
      <c r="E8" t="s">
        <v>563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1558</v>
      </c>
      <c r="AI8" t="s">
        <v>419</v>
      </c>
      <c r="AJ8">
        <v>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563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419</v>
      </c>
      <c r="AJ9">
        <v>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563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419</v>
      </c>
      <c r="AJ10">
        <v>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565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419</v>
      </c>
      <c r="AJ11">
        <v>400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565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419</v>
      </c>
      <c r="AJ12">
        <v>400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565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419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565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419</v>
      </c>
      <c r="AJ14">
        <v>400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565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419</v>
      </c>
      <c r="AJ15">
        <v>800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565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419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565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419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567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419</v>
      </c>
      <c r="AJ18">
        <v>34000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567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419</v>
      </c>
      <c r="AJ19">
        <v>36000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567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419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567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419</v>
      </c>
      <c r="AJ21">
        <v>42000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567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419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567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419</v>
      </c>
      <c r="AJ23">
        <v>42000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567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419</v>
      </c>
      <c r="AJ24">
        <v>42000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567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419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435</v>
      </c>
      <c r="AJ25">
        <v>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567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419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435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567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419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435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567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419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435</v>
      </c>
      <c r="AJ28">
        <v>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567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419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435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567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419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435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567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419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435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567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419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435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567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419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435</v>
      </c>
      <c r="AJ33">
        <v>30000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567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419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435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571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419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435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571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419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435</v>
      </c>
      <c r="AJ36">
        <v>35000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571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419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435</v>
      </c>
      <c r="AJ37">
        <v>40000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571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419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435</v>
      </c>
      <c r="AJ38">
        <v>45000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419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419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419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419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419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419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419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419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419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419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419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419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419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419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419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419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419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419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419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419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419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419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419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419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419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419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419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419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419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419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419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419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419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419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419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429</v>
      </c>
      <c r="F74">
        <v>0</v>
      </c>
      <c r="G74">
        <v>0</v>
      </c>
      <c r="T74" t="s">
        <v>419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429</v>
      </c>
      <c r="F75">
        <v>8000</v>
      </c>
      <c r="G75">
        <v>0</v>
      </c>
      <c r="T75" t="s">
        <v>419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429</v>
      </c>
      <c r="F76">
        <v>4000</v>
      </c>
      <c r="G76">
        <v>0</v>
      </c>
      <c r="T76" t="s">
        <v>419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429</v>
      </c>
      <c r="F77">
        <v>0</v>
      </c>
      <c r="G77">
        <v>0</v>
      </c>
      <c r="T77" t="s">
        <v>419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429</v>
      </c>
      <c r="F78">
        <v>8000</v>
      </c>
      <c r="G78">
        <v>0</v>
      </c>
      <c r="T78" t="s">
        <v>419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429</v>
      </c>
      <c r="F79">
        <v>4800</v>
      </c>
      <c r="G79">
        <v>0</v>
      </c>
      <c r="T79" t="s">
        <v>419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429</v>
      </c>
      <c r="F80">
        <v>0</v>
      </c>
      <c r="G80">
        <v>0</v>
      </c>
      <c r="T80" t="s">
        <v>419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429</v>
      </c>
      <c r="F81">
        <v>0</v>
      </c>
      <c r="G81">
        <v>0</v>
      </c>
      <c r="T81" t="s">
        <v>419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429</v>
      </c>
      <c r="F82">
        <v>4100</v>
      </c>
      <c r="G82">
        <v>0</v>
      </c>
      <c r="T82" t="s">
        <v>419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429</v>
      </c>
      <c r="F83">
        <v>0</v>
      </c>
      <c r="G83">
        <v>0</v>
      </c>
      <c r="T83" t="s">
        <v>419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429</v>
      </c>
      <c r="F84">
        <v>0</v>
      </c>
      <c r="G84">
        <v>0</v>
      </c>
      <c r="T84" t="s">
        <v>419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429</v>
      </c>
      <c r="F85">
        <v>0</v>
      </c>
      <c r="G85">
        <v>0</v>
      </c>
      <c r="T85" t="s">
        <v>419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431</v>
      </c>
      <c r="F86">
        <v>0</v>
      </c>
      <c r="G86">
        <v>0</v>
      </c>
      <c r="T86" t="s">
        <v>419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431</v>
      </c>
      <c r="F87">
        <v>4000</v>
      </c>
      <c r="G87">
        <v>12000</v>
      </c>
      <c r="T87" t="s">
        <v>419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431</v>
      </c>
      <c r="F88">
        <v>12000</v>
      </c>
      <c r="G88">
        <v>0</v>
      </c>
      <c r="T88" t="s">
        <v>419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419</v>
      </c>
      <c r="F89">
        <v>0</v>
      </c>
      <c r="G89">
        <v>0</v>
      </c>
      <c r="T89" t="s">
        <v>419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419</v>
      </c>
      <c r="F90">
        <v>22000</v>
      </c>
      <c r="G90">
        <v>0</v>
      </c>
      <c r="T90" t="s">
        <v>419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419</v>
      </c>
      <c r="F91">
        <v>0</v>
      </c>
      <c r="G91">
        <v>0</v>
      </c>
      <c r="T91" t="s">
        <v>419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419</v>
      </c>
      <c r="F92">
        <v>0</v>
      </c>
      <c r="G92">
        <v>0</v>
      </c>
      <c r="T92" t="s">
        <v>419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419</v>
      </c>
      <c r="F93">
        <v>0</v>
      </c>
      <c r="G93">
        <v>0</v>
      </c>
      <c r="T93" t="s">
        <v>419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419</v>
      </c>
      <c r="F94">
        <v>15500</v>
      </c>
      <c r="G94">
        <v>0</v>
      </c>
      <c r="T94" t="s">
        <v>419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419</v>
      </c>
      <c r="F95">
        <v>0</v>
      </c>
      <c r="G95">
        <v>0</v>
      </c>
      <c r="T95" t="s">
        <v>419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419</v>
      </c>
      <c r="F96">
        <v>0</v>
      </c>
      <c r="G96">
        <v>0</v>
      </c>
      <c r="T96" t="s">
        <v>419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419</v>
      </c>
      <c r="F97">
        <v>24000</v>
      </c>
      <c r="G97">
        <v>0</v>
      </c>
      <c r="T97" t="s">
        <v>419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419</v>
      </c>
      <c r="F98">
        <v>0</v>
      </c>
      <c r="G98">
        <v>0</v>
      </c>
      <c r="T98" t="s">
        <v>419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419</v>
      </c>
      <c r="F99">
        <v>0</v>
      </c>
      <c r="G99">
        <v>0</v>
      </c>
      <c r="T99" t="s">
        <v>419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419</v>
      </c>
      <c r="F100">
        <v>14000</v>
      </c>
      <c r="G100">
        <v>0</v>
      </c>
      <c r="T100" t="s">
        <v>419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419</v>
      </c>
      <c r="F101">
        <v>0</v>
      </c>
      <c r="G101">
        <v>0</v>
      </c>
      <c r="T101" t="s">
        <v>419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419</v>
      </c>
      <c r="F102">
        <v>0</v>
      </c>
      <c r="G102">
        <v>0</v>
      </c>
      <c r="T102" t="s">
        <v>419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419</v>
      </c>
      <c r="F103">
        <v>25000</v>
      </c>
      <c r="G103">
        <v>0</v>
      </c>
      <c r="T103" t="s">
        <v>419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419</v>
      </c>
      <c r="F104">
        <v>14000</v>
      </c>
      <c r="G104">
        <v>0</v>
      </c>
      <c r="T104" t="s">
        <v>419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419</v>
      </c>
      <c r="F105">
        <v>0</v>
      </c>
      <c r="G105">
        <v>0</v>
      </c>
      <c r="T105" t="s">
        <v>419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419</v>
      </c>
      <c r="F106">
        <v>5500</v>
      </c>
      <c r="G106">
        <v>0</v>
      </c>
      <c r="T106" t="s">
        <v>419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419</v>
      </c>
      <c r="F107">
        <v>3500</v>
      </c>
      <c r="G107">
        <v>0</v>
      </c>
      <c r="T107" t="s">
        <v>419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419</v>
      </c>
      <c r="F108">
        <v>29000</v>
      </c>
      <c r="G108">
        <v>0</v>
      </c>
      <c r="T108" t="s">
        <v>419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419</v>
      </c>
      <c r="F109">
        <v>0</v>
      </c>
      <c r="G109">
        <v>0</v>
      </c>
      <c r="T109" t="s">
        <v>419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419</v>
      </c>
      <c r="F110">
        <v>0</v>
      </c>
      <c r="G110">
        <v>0</v>
      </c>
      <c r="T110" t="s">
        <v>419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419</v>
      </c>
      <c r="F111">
        <v>5500</v>
      </c>
      <c r="G111">
        <v>0</v>
      </c>
      <c r="T111" t="s">
        <v>419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419</v>
      </c>
      <c r="F112">
        <v>17000</v>
      </c>
      <c r="G112">
        <v>0</v>
      </c>
      <c r="T112" t="s">
        <v>419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419</v>
      </c>
      <c r="F113">
        <v>0</v>
      </c>
      <c r="G113">
        <v>0</v>
      </c>
      <c r="T113" t="s">
        <v>419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419</v>
      </c>
      <c r="F114">
        <v>5000</v>
      </c>
      <c r="G114">
        <v>0</v>
      </c>
      <c r="T114" t="s">
        <v>419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419</v>
      </c>
      <c r="F115">
        <v>0</v>
      </c>
      <c r="G115">
        <v>0</v>
      </c>
      <c r="T115" t="s">
        <v>419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419</v>
      </c>
      <c r="F116">
        <v>17000</v>
      </c>
      <c r="G116">
        <v>0</v>
      </c>
      <c r="T116" t="s">
        <v>419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419</v>
      </c>
      <c r="F117">
        <v>0</v>
      </c>
      <c r="G117">
        <v>0</v>
      </c>
      <c r="T117" t="s">
        <v>419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419</v>
      </c>
      <c r="F118">
        <v>5500</v>
      </c>
      <c r="G118">
        <v>0</v>
      </c>
      <c r="T118" t="s">
        <v>419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419</v>
      </c>
      <c r="F119">
        <v>17000</v>
      </c>
      <c r="G119">
        <v>0</v>
      </c>
      <c r="T119" t="s">
        <v>419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419</v>
      </c>
      <c r="F120">
        <v>6500</v>
      </c>
      <c r="G120">
        <v>0</v>
      </c>
      <c r="T120" t="s">
        <v>419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419</v>
      </c>
      <c r="F121">
        <v>15500</v>
      </c>
      <c r="G121">
        <v>0</v>
      </c>
      <c r="T121" t="s">
        <v>419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419</v>
      </c>
      <c r="F122">
        <v>0</v>
      </c>
      <c r="G122">
        <v>0</v>
      </c>
      <c r="T122" t="s">
        <v>419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419</v>
      </c>
      <c r="F123">
        <v>0</v>
      </c>
      <c r="G123">
        <v>0</v>
      </c>
      <c r="T123" t="s">
        <v>419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419</v>
      </c>
      <c r="F124">
        <v>22000</v>
      </c>
      <c r="G124">
        <v>0</v>
      </c>
      <c r="T124" t="s">
        <v>419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419</v>
      </c>
      <c r="F125">
        <v>14000</v>
      </c>
      <c r="G125">
        <v>0</v>
      </c>
      <c r="T125" t="s">
        <v>419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419</v>
      </c>
      <c r="F126">
        <v>0</v>
      </c>
      <c r="G126">
        <v>0</v>
      </c>
      <c r="T126" t="s">
        <v>419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419</v>
      </c>
      <c r="F127">
        <v>8500</v>
      </c>
      <c r="G127">
        <v>0</v>
      </c>
      <c r="T127" t="s">
        <v>419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419</v>
      </c>
      <c r="F128">
        <v>0</v>
      </c>
      <c r="G128">
        <v>0</v>
      </c>
      <c r="T128" t="s">
        <v>419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419</v>
      </c>
      <c r="F129">
        <v>0</v>
      </c>
      <c r="G129">
        <v>0</v>
      </c>
      <c r="T129" t="s">
        <v>419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419</v>
      </c>
      <c r="F130">
        <v>6000</v>
      </c>
      <c r="G130">
        <v>0</v>
      </c>
      <c r="T130" t="s">
        <v>419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419</v>
      </c>
      <c r="F131">
        <v>15500</v>
      </c>
      <c r="G131">
        <v>0</v>
      </c>
      <c r="T131" t="s">
        <v>419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419</v>
      </c>
      <c r="F132">
        <v>25000</v>
      </c>
      <c r="G132">
        <v>0</v>
      </c>
      <c r="T132" t="s">
        <v>419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419</v>
      </c>
      <c r="F133">
        <v>0</v>
      </c>
      <c r="G133">
        <v>0</v>
      </c>
      <c r="T133" t="s">
        <v>419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419</v>
      </c>
      <c r="F134">
        <v>24000</v>
      </c>
      <c r="G134">
        <v>0</v>
      </c>
      <c r="T134" t="s">
        <v>419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419</v>
      </c>
      <c r="F135">
        <v>17000</v>
      </c>
      <c r="G135">
        <v>0</v>
      </c>
      <c r="T135" t="s">
        <v>419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419</v>
      </c>
      <c r="F136">
        <v>29000</v>
      </c>
      <c r="G136">
        <v>0</v>
      </c>
      <c r="T136" t="s">
        <v>419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419</v>
      </c>
      <c r="F137">
        <v>0</v>
      </c>
      <c r="G137">
        <v>0</v>
      </c>
      <c r="T137" t="s">
        <v>419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419</v>
      </c>
      <c r="F138">
        <v>0</v>
      </c>
      <c r="G138">
        <v>0</v>
      </c>
      <c r="T138" t="s">
        <v>419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419</v>
      </c>
      <c r="F139">
        <v>24000</v>
      </c>
      <c r="G139">
        <v>0</v>
      </c>
      <c r="T139" t="s">
        <v>419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419</v>
      </c>
      <c r="F140">
        <v>6000</v>
      </c>
      <c r="G140">
        <v>0</v>
      </c>
      <c r="T140" t="s">
        <v>419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419</v>
      </c>
      <c r="F141">
        <v>0</v>
      </c>
      <c r="G141">
        <v>0</v>
      </c>
      <c r="T141" t="s">
        <v>419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419</v>
      </c>
      <c r="F142">
        <v>17000</v>
      </c>
      <c r="G142">
        <v>0</v>
      </c>
      <c r="T142" t="s">
        <v>419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419</v>
      </c>
      <c r="F143">
        <v>0</v>
      </c>
      <c r="G143">
        <v>0</v>
      </c>
      <c r="T143" t="s">
        <v>419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419</v>
      </c>
      <c r="F144">
        <v>0</v>
      </c>
      <c r="G144">
        <v>0</v>
      </c>
      <c r="T144" t="s">
        <v>419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419</v>
      </c>
      <c r="F145">
        <v>0</v>
      </c>
      <c r="G145">
        <v>0</v>
      </c>
      <c r="T145" t="s">
        <v>419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419</v>
      </c>
      <c r="F146">
        <v>0</v>
      </c>
      <c r="G146">
        <v>0</v>
      </c>
      <c r="T146" t="s">
        <v>419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419</v>
      </c>
      <c r="F147">
        <v>22000</v>
      </c>
      <c r="G147">
        <v>0</v>
      </c>
      <c r="T147" t="s">
        <v>419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419</v>
      </c>
      <c r="F148">
        <v>0</v>
      </c>
      <c r="G148">
        <v>0</v>
      </c>
      <c r="T148" t="s">
        <v>419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419</v>
      </c>
      <c r="F149">
        <v>0</v>
      </c>
      <c r="G149">
        <v>0</v>
      </c>
      <c r="T149" t="s">
        <v>419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419</v>
      </c>
      <c r="F150">
        <v>17000</v>
      </c>
      <c r="G150">
        <v>0</v>
      </c>
      <c r="T150" t="s">
        <v>419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419</v>
      </c>
      <c r="F151">
        <v>0</v>
      </c>
      <c r="G151">
        <v>0</v>
      </c>
      <c r="T151" t="s">
        <v>419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419</v>
      </c>
      <c r="F152">
        <v>0</v>
      </c>
      <c r="G152">
        <v>0</v>
      </c>
      <c r="T152" t="s">
        <v>419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419</v>
      </c>
      <c r="F153">
        <v>0</v>
      </c>
      <c r="G153">
        <v>0</v>
      </c>
      <c r="T153" t="s">
        <v>419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419</v>
      </c>
      <c r="F154">
        <v>17000</v>
      </c>
      <c r="G154">
        <v>0</v>
      </c>
      <c r="T154" t="s">
        <v>419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419</v>
      </c>
      <c r="F155">
        <v>0</v>
      </c>
      <c r="G155">
        <v>0</v>
      </c>
      <c r="T155" t="s">
        <v>419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419</v>
      </c>
      <c r="F156">
        <v>17000</v>
      </c>
      <c r="G156">
        <v>0</v>
      </c>
      <c r="T156" t="s">
        <v>419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419</v>
      </c>
      <c r="F157">
        <v>14000</v>
      </c>
      <c r="G157">
        <v>0</v>
      </c>
      <c r="T157" t="s">
        <v>419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419</v>
      </c>
      <c r="F158">
        <v>7000</v>
      </c>
      <c r="G158">
        <v>0</v>
      </c>
      <c r="T158" t="s">
        <v>419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419</v>
      </c>
      <c r="F159">
        <v>0</v>
      </c>
      <c r="G159">
        <v>0</v>
      </c>
      <c r="T159" t="s">
        <v>419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419</v>
      </c>
      <c r="F160">
        <v>29000</v>
      </c>
      <c r="G160">
        <v>0</v>
      </c>
      <c r="T160" t="s">
        <v>419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419</v>
      </c>
      <c r="F161">
        <v>3500</v>
      </c>
      <c r="G161">
        <v>0</v>
      </c>
      <c r="T161" t="s">
        <v>419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419</v>
      </c>
      <c r="F162">
        <v>0</v>
      </c>
      <c r="G162">
        <v>0</v>
      </c>
      <c r="T162" t="s">
        <v>419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419</v>
      </c>
      <c r="F163">
        <v>17000</v>
      </c>
      <c r="G163">
        <v>0</v>
      </c>
      <c r="T163" t="s">
        <v>419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419</v>
      </c>
      <c r="F164">
        <v>6000</v>
      </c>
      <c r="G164">
        <v>0</v>
      </c>
      <c r="T164" t="s">
        <v>419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419</v>
      </c>
      <c r="F165">
        <v>14000</v>
      </c>
      <c r="G165">
        <v>0</v>
      </c>
      <c r="T165" t="s">
        <v>419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419</v>
      </c>
      <c r="F166">
        <v>24000</v>
      </c>
      <c r="G166">
        <v>0</v>
      </c>
      <c r="T166" t="s">
        <v>419</v>
      </c>
      <c r="U166">
        <v>42000</v>
      </c>
      <c r="V166">
        <v>0</v>
      </c>
      <c r="AI166" t="s">
        <v>636</v>
      </c>
      <c r="AJ166">
        <v>0</v>
      </c>
      <c r="AK166">
        <v>0</v>
      </c>
    </row>
    <row r="167" spans="5:37" x14ac:dyDescent="0.25">
      <c r="E167" t="s">
        <v>419</v>
      </c>
      <c r="F167">
        <v>14000</v>
      </c>
      <c r="G167">
        <v>0</v>
      </c>
      <c r="T167" t="s">
        <v>419</v>
      </c>
      <c r="U167">
        <v>0</v>
      </c>
      <c r="V167">
        <v>0</v>
      </c>
      <c r="AI167" t="s">
        <v>636</v>
      </c>
      <c r="AJ167">
        <v>0</v>
      </c>
      <c r="AK167">
        <v>0</v>
      </c>
    </row>
    <row r="168" spans="5:37" x14ac:dyDescent="0.25">
      <c r="E168" t="s">
        <v>419</v>
      </c>
      <c r="F168">
        <v>3500</v>
      </c>
      <c r="G168">
        <v>0</v>
      </c>
      <c r="T168" t="s">
        <v>419</v>
      </c>
      <c r="U168">
        <v>0</v>
      </c>
      <c r="V168">
        <v>0</v>
      </c>
      <c r="AI168" t="s">
        <v>636</v>
      </c>
      <c r="AJ168">
        <v>0</v>
      </c>
      <c r="AK168">
        <v>0</v>
      </c>
    </row>
    <row r="169" spans="5:37" x14ac:dyDescent="0.25">
      <c r="E169" t="s">
        <v>419</v>
      </c>
      <c r="F169">
        <v>22000</v>
      </c>
      <c r="G169">
        <v>0</v>
      </c>
      <c r="T169" t="s">
        <v>419</v>
      </c>
      <c r="U169">
        <v>30000</v>
      </c>
      <c r="V169">
        <v>0</v>
      </c>
      <c r="AI169" t="s">
        <v>636</v>
      </c>
      <c r="AJ169">
        <v>0</v>
      </c>
      <c r="AK169">
        <v>0</v>
      </c>
    </row>
    <row r="170" spans="5:37" x14ac:dyDescent="0.25">
      <c r="E170" t="s">
        <v>419</v>
      </c>
      <c r="F170">
        <v>14000</v>
      </c>
      <c r="G170">
        <v>0</v>
      </c>
      <c r="T170" t="s">
        <v>419</v>
      </c>
      <c r="U170">
        <v>0</v>
      </c>
      <c r="V170">
        <v>0</v>
      </c>
      <c r="AI170" t="s">
        <v>636</v>
      </c>
      <c r="AJ170">
        <v>0</v>
      </c>
      <c r="AK170">
        <v>0</v>
      </c>
    </row>
    <row r="171" spans="5:37" x14ac:dyDescent="0.25">
      <c r="E171" t="s">
        <v>419</v>
      </c>
      <c r="F171">
        <v>14000</v>
      </c>
      <c r="G171">
        <v>0</v>
      </c>
      <c r="T171" t="s">
        <v>419</v>
      </c>
      <c r="U171">
        <v>14000</v>
      </c>
      <c r="V171">
        <v>0</v>
      </c>
      <c r="AI171" t="s">
        <v>678</v>
      </c>
      <c r="AJ171">
        <v>0</v>
      </c>
      <c r="AK171">
        <v>0</v>
      </c>
    </row>
    <row r="172" spans="5:37" x14ac:dyDescent="0.25">
      <c r="E172" t="s">
        <v>419</v>
      </c>
      <c r="F172">
        <v>0</v>
      </c>
      <c r="G172">
        <v>0</v>
      </c>
      <c r="T172" t="s">
        <v>419</v>
      </c>
      <c r="U172">
        <v>0</v>
      </c>
      <c r="V172">
        <v>0</v>
      </c>
      <c r="AI172" t="s">
        <v>824</v>
      </c>
      <c r="AJ172">
        <v>0</v>
      </c>
      <c r="AK172">
        <v>0</v>
      </c>
    </row>
    <row r="173" spans="5:37" x14ac:dyDescent="0.25">
      <c r="E173" t="s">
        <v>419</v>
      </c>
      <c r="F173">
        <v>0</v>
      </c>
      <c r="G173">
        <v>0</v>
      </c>
      <c r="T173" t="s">
        <v>419</v>
      </c>
      <c r="U173">
        <v>20000</v>
      </c>
      <c r="V173">
        <v>0</v>
      </c>
      <c r="AI173" t="s">
        <v>700</v>
      </c>
      <c r="AJ173">
        <v>0</v>
      </c>
      <c r="AK173">
        <v>0</v>
      </c>
    </row>
    <row r="174" spans="5:37" x14ac:dyDescent="0.25">
      <c r="E174" t="s">
        <v>419</v>
      </c>
      <c r="F174">
        <v>0</v>
      </c>
      <c r="G174">
        <v>0</v>
      </c>
      <c r="T174" t="s">
        <v>419</v>
      </c>
      <c r="U174">
        <v>40000</v>
      </c>
      <c r="V174">
        <v>0</v>
      </c>
      <c r="AI174" t="s">
        <v>826</v>
      </c>
      <c r="AJ174">
        <v>0</v>
      </c>
      <c r="AK174">
        <v>0</v>
      </c>
    </row>
    <row r="175" spans="5:37" x14ac:dyDescent="0.25">
      <c r="E175" t="s">
        <v>419</v>
      </c>
      <c r="F175">
        <v>24000</v>
      </c>
      <c r="G175">
        <v>0</v>
      </c>
      <c r="T175" t="s">
        <v>419</v>
      </c>
      <c r="U175">
        <v>0</v>
      </c>
      <c r="V175">
        <v>0</v>
      </c>
      <c r="AI175" t="s">
        <v>782</v>
      </c>
      <c r="AJ175">
        <v>0</v>
      </c>
      <c r="AK175">
        <v>0</v>
      </c>
    </row>
    <row r="176" spans="5:37" x14ac:dyDescent="0.25">
      <c r="E176" t="s">
        <v>419</v>
      </c>
      <c r="F176">
        <v>17000</v>
      </c>
      <c r="G176">
        <v>0</v>
      </c>
      <c r="T176" t="s">
        <v>419</v>
      </c>
      <c r="U176">
        <v>24000</v>
      </c>
      <c r="V176">
        <v>0</v>
      </c>
      <c r="AI176" t="s">
        <v>796</v>
      </c>
      <c r="AJ176">
        <v>0</v>
      </c>
      <c r="AK176">
        <v>0</v>
      </c>
    </row>
    <row r="177" spans="5:37" x14ac:dyDescent="0.25">
      <c r="E177" t="s">
        <v>419</v>
      </c>
      <c r="F177">
        <v>0</v>
      </c>
      <c r="G177">
        <v>0</v>
      </c>
      <c r="T177" t="s">
        <v>419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419</v>
      </c>
      <c r="F178">
        <v>0</v>
      </c>
      <c r="G178">
        <v>0</v>
      </c>
      <c r="T178" t="s">
        <v>419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419</v>
      </c>
      <c r="F179">
        <v>6000</v>
      </c>
      <c r="G179">
        <v>0</v>
      </c>
      <c r="T179" t="s">
        <v>419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419</v>
      </c>
      <c r="F180">
        <v>14000</v>
      </c>
      <c r="G180">
        <v>0</v>
      </c>
      <c r="T180" t="s">
        <v>419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419</v>
      </c>
      <c r="F181">
        <v>0</v>
      </c>
      <c r="G181">
        <v>0</v>
      </c>
      <c r="T181" t="s">
        <v>419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419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419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419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419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419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419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419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419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419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419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419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419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419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419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419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419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419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419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419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419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419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419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419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419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419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419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419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419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419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419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419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419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419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419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419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419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419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419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419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419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419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419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419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419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419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419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435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435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421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421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421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421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421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421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423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423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423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423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423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423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423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423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423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423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423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423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423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423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423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426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426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426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426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426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426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426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426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426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426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582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582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582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582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379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379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379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267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267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267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267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267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267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267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267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267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267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267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267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267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267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267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267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271</v>
      </c>
      <c r="AJ342">
        <v>0</v>
      </c>
      <c r="AK342">
        <v>0</v>
      </c>
    </row>
    <row r="343" spans="5:37" x14ac:dyDescent="0.25">
      <c r="E343" t="s">
        <v>267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271</v>
      </c>
      <c r="AJ343">
        <v>0</v>
      </c>
      <c r="AK343">
        <v>42000</v>
      </c>
    </row>
    <row r="344" spans="5:37" x14ac:dyDescent="0.25">
      <c r="E344" t="s">
        <v>267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271</v>
      </c>
      <c r="AJ344">
        <v>0</v>
      </c>
      <c r="AK344">
        <v>0</v>
      </c>
    </row>
    <row r="345" spans="5:37" x14ac:dyDescent="0.25">
      <c r="E345" t="s">
        <v>267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271</v>
      </c>
      <c r="AJ345">
        <v>0</v>
      </c>
      <c r="AK345">
        <v>0</v>
      </c>
    </row>
    <row r="346" spans="5:37" x14ac:dyDescent="0.25">
      <c r="E346" t="s">
        <v>267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271</v>
      </c>
      <c r="AJ346">
        <v>0</v>
      </c>
      <c r="AK346">
        <v>40000</v>
      </c>
    </row>
    <row r="347" spans="5:37" x14ac:dyDescent="0.25">
      <c r="E347" t="s">
        <v>267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271</v>
      </c>
      <c r="AJ347">
        <v>0</v>
      </c>
      <c r="AK347">
        <v>40000</v>
      </c>
    </row>
    <row r="348" spans="5:37" x14ac:dyDescent="0.25">
      <c r="E348" t="s">
        <v>267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271</v>
      </c>
      <c r="AJ348">
        <v>0</v>
      </c>
      <c r="AK348">
        <v>0</v>
      </c>
    </row>
    <row r="349" spans="5:37" x14ac:dyDescent="0.25">
      <c r="E349" t="s">
        <v>267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271</v>
      </c>
      <c r="AJ349">
        <v>0</v>
      </c>
      <c r="AK349">
        <v>44000</v>
      </c>
    </row>
    <row r="350" spans="5:37" x14ac:dyDescent="0.25">
      <c r="E350" t="s">
        <v>267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267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267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267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267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267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267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267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267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267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267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267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267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267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267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267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272</v>
      </c>
      <c r="AJ365">
        <v>0</v>
      </c>
      <c r="AK365">
        <v>0</v>
      </c>
    </row>
    <row r="366" spans="5:37" x14ac:dyDescent="0.25">
      <c r="E366" t="s">
        <v>267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272</v>
      </c>
      <c r="AJ366">
        <v>35000</v>
      </c>
      <c r="AK366">
        <v>0</v>
      </c>
    </row>
    <row r="367" spans="5:37" x14ac:dyDescent="0.25">
      <c r="E367" t="s">
        <v>267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272</v>
      </c>
      <c r="AJ367">
        <v>35000</v>
      </c>
      <c r="AK367">
        <v>0</v>
      </c>
    </row>
    <row r="368" spans="5:37" x14ac:dyDescent="0.25">
      <c r="E368" t="s">
        <v>267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272</v>
      </c>
      <c r="AJ368">
        <v>35000</v>
      </c>
      <c r="AK368">
        <v>0</v>
      </c>
    </row>
    <row r="369" spans="5:37" x14ac:dyDescent="0.25">
      <c r="E369" t="s">
        <v>267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272</v>
      </c>
      <c r="AJ369">
        <v>35000</v>
      </c>
      <c r="AK369">
        <v>0</v>
      </c>
    </row>
    <row r="370" spans="5:37" x14ac:dyDescent="0.25">
      <c r="E370" t="s">
        <v>267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272</v>
      </c>
      <c r="AJ370">
        <v>35000</v>
      </c>
      <c r="AK370">
        <v>0</v>
      </c>
    </row>
    <row r="371" spans="5:37" x14ac:dyDescent="0.25">
      <c r="E371" t="s">
        <v>267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272</v>
      </c>
      <c r="AJ371">
        <v>37000</v>
      </c>
      <c r="AK371">
        <v>0</v>
      </c>
    </row>
    <row r="372" spans="5:37" x14ac:dyDescent="0.25">
      <c r="E372" t="s">
        <v>267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272</v>
      </c>
      <c r="AJ372">
        <v>37000</v>
      </c>
      <c r="AK372">
        <v>0</v>
      </c>
    </row>
    <row r="373" spans="5:37" x14ac:dyDescent="0.25">
      <c r="E373" t="s">
        <v>267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272</v>
      </c>
      <c r="AJ373">
        <v>37000</v>
      </c>
      <c r="AK373">
        <v>0</v>
      </c>
    </row>
    <row r="374" spans="5:37" x14ac:dyDescent="0.25">
      <c r="E374" t="s">
        <v>267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272</v>
      </c>
      <c r="AJ374">
        <v>37000</v>
      </c>
      <c r="AK374">
        <v>0</v>
      </c>
    </row>
    <row r="375" spans="5:37" x14ac:dyDescent="0.25">
      <c r="E375" t="s">
        <v>267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272</v>
      </c>
      <c r="AJ375">
        <v>37000</v>
      </c>
      <c r="AK375">
        <v>0</v>
      </c>
    </row>
    <row r="376" spans="5:37" x14ac:dyDescent="0.25">
      <c r="E376" t="s">
        <v>267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272</v>
      </c>
      <c r="AJ376">
        <v>41000</v>
      </c>
      <c r="AK376">
        <v>0</v>
      </c>
    </row>
    <row r="377" spans="5:37" x14ac:dyDescent="0.25">
      <c r="E377" t="s">
        <v>267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272</v>
      </c>
      <c r="AJ377">
        <v>42000</v>
      </c>
      <c r="AK377">
        <v>0</v>
      </c>
    </row>
    <row r="378" spans="5:37" x14ac:dyDescent="0.25">
      <c r="E378" t="s">
        <v>267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272</v>
      </c>
      <c r="AJ378">
        <v>43000</v>
      </c>
      <c r="AK378">
        <v>0</v>
      </c>
    </row>
    <row r="379" spans="5:37" x14ac:dyDescent="0.25">
      <c r="E379" t="s">
        <v>267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272</v>
      </c>
      <c r="AJ379">
        <v>45000</v>
      </c>
      <c r="AK379">
        <v>0</v>
      </c>
    </row>
    <row r="380" spans="5:37" x14ac:dyDescent="0.25">
      <c r="E380" t="s">
        <v>267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272</v>
      </c>
      <c r="AJ380">
        <v>45000</v>
      </c>
      <c r="AK380">
        <v>0</v>
      </c>
    </row>
    <row r="381" spans="5:37" x14ac:dyDescent="0.25">
      <c r="E381" t="s">
        <v>267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272</v>
      </c>
      <c r="AJ381">
        <v>45000</v>
      </c>
      <c r="AK381">
        <v>0</v>
      </c>
    </row>
    <row r="382" spans="5:37" x14ac:dyDescent="0.25">
      <c r="E382" t="s">
        <v>267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272</v>
      </c>
      <c r="AJ382">
        <v>45000</v>
      </c>
      <c r="AK382">
        <v>0</v>
      </c>
    </row>
    <row r="383" spans="5:37" x14ac:dyDescent="0.25">
      <c r="E383" t="s">
        <v>267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272</v>
      </c>
      <c r="AJ383">
        <v>45000</v>
      </c>
      <c r="AK383">
        <v>0</v>
      </c>
    </row>
    <row r="384" spans="5:37" x14ac:dyDescent="0.25">
      <c r="E384" t="s">
        <v>267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272</v>
      </c>
      <c r="AJ384">
        <v>46000</v>
      </c>
      <c r="AK384">
        <v>0</v>
      </c>
    </row>
    <row r="385" spans="5:37" x14ac:dyDescent="0.25">
      <c r="E385" t="s">
        <v>267</v>
      </c>
      <c r="F385">
        <v>0</v>
      </c>
      <c r="G385">
        <v>0</v>
      </c>
      <c r="T385" t="s">
        <v>576</v>
      </c>
      <c r="U385">
        <v>38000</v>
      </c>
      <c r="V385">
        <v>0</v>
      </c>
      <c r="AI385" t="s">
        <v>272</v>
      </c>
      <c r="AJ385">
        <v>46000</v>
      </c>
      <c r="AK385">
        <v>0</v>
      </c>
    </row>
    <row r="386" spans="5:37" x14ac:dyDescent="0.25">
      <c r="E386" t="s">
        <v>267</v>
      </c>
      <c r="F386">
        <v>3000</v>
      </c>
      <c r="G386">
        <v>0</v>
      </c>
      <c r="T386" t="s">
        <v>576</v>
      </c>
      <c r="U386">
        <v>0</v>
      </c>
      <c r="V386">
        <v>0</v>
      </c>
      <c r="AI386" t="s">
        <v>272</v>
      </c>
      <c r="AJ386">
        <v>47000</v>
      </c>
      <c r="AK386">
        <v>0</v>
      </c>
    </row>
    <row r="387" spans="5:37" x14ac:dyDescent="0.25">
      <c r="E387" t="s">
        <v>267</v>
      </c>
      <c r="F387">
        <v>0</v>
      </c>
      <c r="G387">
        <v>0</v>
      </c>
      <c r="T387" t="s">
        <v>576</v>
      </c>
      <c r="U387">
        <v>0</v>
      </c>
      <c r="V387">
        <v>0</v>
      </c>
      <c r="AI387" t="s">
        <v>272</v>
      </c>
      <c r="AJ387">
        <v>47000</v>
      </c>
      <c r="AK387">
        <v>0</v>
      </c>
    </row>
    <row r="388" spans="5:37" x14ac:dyDescent="0.25">
      <c r="E388" t="s">
        <v>267</v>
      </c>
      <c r="F388">
        <v>0</v>
      </c>
      <c r="G388">
        <v>0</v>
      </c>
      <c r="T388" t="s">
        <v>267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267</v>
      </c>
      <c r="F389">
        <v>0</v>
      </c>
      <c r="G389">
        <v>0</v>
      </c>
      <c r="T389" t="s">
        <v>267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267</v>
      </c>
      <c r="F390">
        <v>0</v>
      </c>
      <c r="G390">
        <v>0</v>
      </c>
      <c r="T390" t="s">
        <v>267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267</v>
      </c>
      <c r="F391">
        <v>0</v>
      </c>
      <c r="G391">
        <v>0</v>
      </c>
      <c r="T391" t="s">
        <v>267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267</v>
      </c>
      <c r="F392">
        <v>0</v>
      </c>
      <c r="G392">
        <v>10000</v>
      </c>
      <c r="T392" t="s">
        <v>267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267</v>
      </c>
      <c r="F393">
        <v>0</v>
      </c>
      <c r="G393">
        <v>0</v>
      </c>
      <c r="T393" t="s">
        <v>267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267</v>
      </c>
      <c r="F394">
        <v>0</v>
      </c>
      <c r="G394">
        <v>0</v>
      </c>
      <c r="T394" t="s">
        <v>267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267</v>
      </c>
      <c r="F395">
        <v>0</v>
      </c>
      <c r="G395">
        <v>20000</v>
      </c>
      <c r="T395" t="s">
        <v>267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267</v>
      </c>
      <c r="F396">
        <v>0</v>
      </c>
      <c r="G396">
        <v>0</v>
      </c>
      <c r="T396" t="s">
        <v>267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267</v>
      </c>
      <c r="F397">
        <v>0</v>
      </c>
      <c r="G397">
        <v>0</v>
      </c>
      <c r="T397" t="s">
        <v>267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267</v>
      </c>
      <c r="F398">
        <v>0</v>
      </c>
      <c r="G398">
        <v>0</v>
      </c>
      <c r="T398" t="s">
        <v>267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267</v>
      </c>
      <c r="F399">
        <v>0</v>
      </c>
      <c r="G399">
        <v>21000</v>
      </c>
      <c r="T399" t="s">
        <v>267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267</v>
      </c>
      <c r="F400">
        <v>0</v>
      </c>
      <c r="G400">
        <v>0</v>
      </c>
      <c r="T400" t="s">
        <v>267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267</v>
      </c>
      <c r="F401">
        <v>0</v>
      </c>
      <c r="G401">
        <v>0</v>
      </c>
      <c r="T401" t="s">
        <v>267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267</v>
      </c>
      <c r="F402">
        <v>0</v>
      </c>
      <c r="G402">
        <v>0</v>
      </c>
      <c r="T402" t="s">
        <v>267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267</v>
      </c>
      <c r="F403">
        <v>0</v>
      </c>
      <c r="G403">
        <v>25000</v>
      </c>
      <c r="T403" t="s">
        <v>267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267</v>
      </c>
      <c r="F404">
        <v>0</v>
      </c>
      <c r="G404">
        <v>25000</v>
      </c>
      <c r="T404" t="s">
        <v>267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267</v>
      </c>
      <c r="F405">
        <v>0</v>
      </c>
      <c r="G405">
        <v>0</v>
      </c>
      <c r="T405" t="s">
        <v>267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267</v>
      </c>
      <c r="F406">
        <v>0</v>
      </c>
      <c r="G406">
        <v>10000</v>
      </c>
      <c r="T406" t="s">
        <v>268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267</v>
      </c>
      <c r="F407">
        <v>0</v>
      </c>
      <c r="G407">
        <v>10000</v>
      </c>
      <c r="T407" t="s">
        <v>268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267</v>
      </c>
      <c r="F408">
        <v>0</v>
      </c>
      <c r="G408">
        <v>25000</v>
      </c>
      <c r="T408" t="s">
        <v>268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267</v>
      </c>
      <c r="F409">
        <v>0</v>
      </c>
      <c r="G409">
        <v>0</v>
      </c>
      <c r="T409" t="s">
        <v>268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267</v>
      </c>
      <c r="F410">
        <v>0</v>
      </c>
      <c r="G410">
        <v>0</v>
      </c>
      <c r="T410" t="s">
        <v>268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267</v>
      </c>
      <c r="F411">
        <v>0</v>
      </c>
      <c r="G411">
        <v>0</v>
      </c>
      <c r="T411" t="s">
        <v>268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267</v>
      </c>
      <c r="F412">
        <v>0</v>
      </c>
      <c r="G412">
        <v>0</v>
      </c>
      <c r="T412" t="s">
        <v>268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267</v>
      </c>
      <c r="F413">
        <v>4000</v>
      </c>
      <c r="G413">
        <v>0</v>
      </c>
      <c r="T413" t="s">
        <v>268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267</v>
      </c>
      <c r="F414">
        <v>0</v>
      </c>
      <c r="G414">
        <v>10000</v>
      </c>
      <c r="T414" t="s">
        <v>268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267</v>
      </c>
      <c r="F415">
        <v>0</v>
      </c>
      <c r="G415">
        <v>0</v>
      </c>
      <c r="T415" t="s">
        <v>268</v>
      </c>
      <c r="U415">
        <v>0</v>
      </c>
      <c r="V415">
        <v>0</v>
      </c>
      <c r="AI415" t="s">
        <v>602</v>
      </c>
      <c r="AJ415">
        <v>0</v>
      </c>
      <c r="AK415">
        <v>0</v>
      </c>
    </row>
    <row r="416" spans="5:37" x14ac:dyDescent="0.25">
      <c r="E416" t="s">
        <v>267</v>
      </c>
      <c r="F416">
        <v>0</v>
      </c>
      <c r="G416">
        <v>0</v>
      </c>
      <c r="T416" t="s">
        <v>268</v>
      </c>
      <c r="U416">
        <v>0</v>
      </c>
      <c r="V416">
        <v>0</v>
      </c>
      <c r="AI416" t="s">
        <v>602</v>
      </c>
      <c r="AJ416">
        <v>0</v>
      </c>
      <c r="AK416">
        <v>0</v>
      </c>
    </row>
    <row r="417" spans="5:37" x14ac:dyDescent="0.25">
      <c r="E417" t="s">
        <v>267</v>
      </c>
      <c r="F417">
        <v>0</v>
      </c>
      <c r="G417">
        <v>0</v>
      </c>
      <c r="T417" t="s">
        <v>268</v>
      </c>
      <c r="U417">
        <v>0</v>
      </c>
      <c r="V417">
        <v>0</v>
      </c>
      <c r="AI417" t="s">
        <v>602</v>
      </c>
      <c r="AJ417">
        <v>0</v>
      </c>
      <c r="AK417">
        <v>0</v>
      </c>
    </row>
    <row r="418" spans="5:37" x14ac:dyDescent="0.25">
      <c r="E418" t="s">
        <v>267</v>
      </c>
      <c r="F418">
        <v>0</v>
      </c>
      <c r="G418">
        <v>25000</v>
      </c>
      <c r="T418" t="s">
        <v>268</v>
      </c>
      <c r="U418">
        <v>0</v>
      </c>
      <c r="V418">
        <v>0</v>
      </c>
      <c r="AI418" t="s">
        <v>602</v>
      </c>
      <c r="AJ418">
        <v>0</v>
      </c>
      <c r="AK418">
        <v>0</v>
      </c>
    </row>
    <row r="419" spans="5:37" x14ac:dyDescent="0.25">
      <c r="E419" t="s">
        <v>267</v>
      </c>
      <c r="F419">
        <v>0</v>
      </c>
      <c r="G419">
        <v>15000</v>
      </c>
      <c r="T419" t="s">
        <v>268</v>
      </c>
      <c r="U419">
        <v>0</v>
      </c>
      <c r="V419">
        <v>0</v>
      </c>
      <c r="AI419" t="s">
        <v>602</v>
      </c>
      <c r="AJ419">
        <v>0</v>
      </c>
      <c r="AK419">
        <v>0</v>
      </c>
    </row>
    <row r="420" spans="5:37" x14ac:dyDescent="0.25">
      <c r="E420" t="s">
        <v>267</v>
      </c>
      <c r="F420">
        <v>0</v>
      </c>
      <c r="G420">
        <v>0</v>
      </c>
      <c r="T420" t="s">
        <v>268</v>
      </c>
      <c r="U420">
        <v>0</v>
      </c>
      <c r="V420">
        <v>0</v>
      </c>
      <c r="AI420" t="s">
        <v>602</v>
      </c>
      <c r="AJ420">
        <v>0</v>
      </c>
      <c r="AK420">
        <v>0</v>
      </c>
    </row>
    <row r="421" spans="5:37" x14ac:dyDescent="0.25">
      <c r="E421" t="s">
        <v>267</v>
      </c>
      <c r="F421">
        <v>0</v>
      </c>
      <c r="G421">
        <v>0</v>
      </c>
      <c r="T421" t="s">
        <v>268</v>
      </c>
      <c r="U421">
        <v>0</v>
      </c>
      <c r="V421">
        <v>0</v>
      </c>
      <c r="AI421" t="s">
        <v>602</v>
      </c>
      <c r="AJ421">
        <v>0</v>
      </c>
      <c r="AK421">
        <v>0</v>
      </c>
    </row>
    <row r="422" spans="5:37" x14ac:dyDescent="0.25">
      <c r="E422" t="s">
        <v>267</v>
      </c>
      <c r="F422">
        <v>0</v>
      </c>
      <c r="G422">
        <v>25000</v>
      </c>
      <c r="T422" t="s">
        <v>268</v>
      </c>
      <c r="U422">
        <v>0</v>
      </c>
      <c r="V422">
        <v>0</v>
      </c>
      <c r="AI422" t="s">
        <v>602</v>
      </c>
      <c r="AJ422">
        <v>0</v>
      </c>
      <c r="AK422">
        <v>0</v>
      </c>
    </row>
    <row r="423" spans="5:37" x14ac:dyDescent="0.25">
      <c r="E423" t="s">
        <v>267</v>
      </c>
      <c r="F423">
        <v>0</v>
      </c>
      <c r="G423">
        <v>25000</v>
      </c>
      <c r="T423" t="s">
        <v>268</v>
      </c>
      <c r="U423">
        <v>0</v>
      </c>
      <c r="V423">
        <v>0</v>
      </c>
      <c r="AI423" t="s">
        <v>602</v>
      </c>
      <c r="AJ423">
        <v>0</v>
      </c>
      <c r="AK423">
        <v>0</v>
      </c>
    </row>
    <row r="424" spans="5:37" x14ac:dyDescent="0.25">
      <c r="E424" t="s">
        <v>267</v>
      </c>
      <c r="F424">
        <v>0</v>
      </c>
      <c r="G424">
        <v>0</v>
      </c>
      <c r="T424" t="s">
        <v>268</v>
      </c>
      <c r="U424">
        <v>0</v>
      </c>
      <c r="V424">
        <v>0</v>
      </c>
      <c r="AI424" t="s">
        <v>602</v>
      </c>
      <c r="AJ424">
        <v>0</v>
      </c>
      <c r="AK424">
        <v>0</v>
      </c>
    </row>
    <row r="425" spans="5:37" x14ac:dyDescent="0.25">
      <c r="E425" t="s">
        <v>267</v>
      </c>
      <c r="F425">
        <v>0</v>
      </c>
      <c r="G425">
        <v>0</v>
      </c>
      <c r="T425" t="s">
        <v>268</v>
      </c>
      <c r="U425">
        <v>0</v>
      </c>
      <c r="V425">
        <v>0</v>
      </c>
      <c r="AI425" t="s">
        <v>602</v>
      </c>
      <c r="AJ425">
        <v>0</v>
      </c>
      <c r="AK425">
        <v>0</v>
      </c>
    </row>
    <row r="426" spans="5:37" x14ac:dyDescent="0.25">
      <c r="E426" t="s">
        <v>267</v>
      </c>
      <c r="F426">
        <v>0</v>
      </c>
      <c r="G426">
        <v>25000</v>
      </c>
      <c r="T426" t="s">
        <v>268</v>
      </c>
      <c r="U426">
        <v>0</v>
      </c>
      <c r="V426">
        <v>0</v>
      </c>
      <c r="AI426" t="s">
        <v>602</v>
      </c>
      <c r="AJ426">
        <v>0</v>
      </c>
      <c r="AK426">
        <v>0</v>
      </c>
    </row>
    <row r="427" spans="5:37" x14ac:dyDescent="0.25">
      <c r="E427" t="s">
        <v>267</v>
      </c>
      <c r="F427">
        <v>0</v>
      </c>
      <c r="G427">
        <v>0</v>
      </c>
      <c r="T427" t="s">
        <v>268</v>
      </c>
      <c r="U427">
        <v>0</v>
      </c>
      <c r="V427">
        <v>0</v>
      </c>
      <c r="AI427" t="s">
        <v>602</v>
      </c>
      <c r="AJ427">
        <v>0</v>
      </c>
      <c r="AK427">
        <v>0</v>
      </c>
    </row>
    <row r="428" spans="5:37" x14ac:dyDescent="0.25">
      <c r="E428" t="s">
        <v>267</v>
      </c>
      <c r="F428">
        <v>0</v>
      </c>
      <c r="G428">
        <v>0</v>
      </c>
      <c r="T428" t="s">
        <v>268</v>
      </c>
      <c r="U428">
        <v>0</v>
      </c>
      <c r="V428">
        <v>0</v>
      </c>
      <c r="AI428" t="s">
        <v>602</v>
      </c>
      <c r="AJ428">
        <v>0</v>
      </c>
      <c r="AK428">
        <v>0</v>
      </c>
    </row>
    <row r="429" spans="5:37" x14ac:dyDescent="0.25">
      <c r="E429" t="s">
        <v>267</v>
      </c>
      <c r="F429">
        <v>0</v>
      </c>
      <c r="G429">
        <v>0</v>
      </c>
      <c r="T429" t="s">
        <v>268</v>
      </c>
      <c r="U429">
        <v>0</v>
      </c>
      <c r="V429">
        <v>40000</v>
      </c>
      <c r="AI429" t="s">
        <v>602</v>
      </c>
      <c r="AJ429">
        <v>0</v>
      </c>
      <c r="AK429">
        <v>0</v>
      </c>
    </row>
    <row r="430" spans="5:37" x14ac:dyDescent="0.25">
      <c r="E430" t="s">
        <v>267</v>
      </c>
      <c r="F430">
        <v>0</v>
      </c>
      <c r="G430">
        <v>0</v>
      </c>
      <c r="T430" t="s">
        <v>268</v>
      </c>
      <c r="U430">
        <v>0</v>
      </c>
      <c r="V430">
        <v>0</v>
      </c>
      <c r="AI430" t="s">
        <v>602</v>
      </c>
      <c r="AJ430">
        <v>0</v>
      </c>
      <c r="AK430">
        <v>0</v>
      </c>
    </row>
    <row r="431" spans="5:37" x14ac:dyDescent="0.25">
      <c r="E431" t="s">
        <v>267</v>
      </c>
      <c r="F431">
        <v>0</v>
      </c>
      <c r="G431">
        <v>35000</v>
      </c>
      <c r="T431" t="s">
        <v>268</v>
      </c>
      <c r="U431">
        <v>0</v>
      </c>
      <c r="V431">
        <v>0</v>
      </c>
      <c r="AI431" t="s">
        <v>439</v>
      </c>
      <c r="AJ431">
        <v>0</v>
      </c>
      <c r="AK431">
        <v>36000</v>
      </c>
    </row>
    <row r="432" spans="5:37" x14ac:dyDescent="0.25">
      <c r="E432" t="s">
        <v>267</v>
      </c>
      <c r="F432">
        <v>0</v>
      </c>
      <c r="G432">
        <v>0</v>
      </c>
      <c r="T432" t="s">
        <v>268</v>
      </c>
      <c r="U432">
        <v>0</v>
      </c>
      <c r="V432">
        <v>0</v>
      </c>
      <c r="AI432" t="s">
        <v>439</v>
      </c>
      <c r="AJ432">
        <v>0</v>
      </c>
      <c r="AK432">
        <v>0</v>
      </c>
    </row>
    <row r="433" spans="5:37" x14ac:dyDescent="0.25">
      <c r="E433" t="s">
        <v>267</v>
      </c>
      <c r="F433">
        <v>0</v>
      </c>
      <c r="G433">
        <v>23000</v>
      </c>
      <c r="T433" t="s">
        <v>268</v>
      </c>
      <c r="U433">
        <v>0</v>
      </c>
      <c r="V433">
        <v>0</v>
      </c>
      <c r="AI433" t="s">
        <v>439</v>
      </c>
      <c r="AJ433">
        <v>0</v>
      </c>
      <c r="AK433">
        <v>26000</v>
      </c>
    </row>
    <row r="434" spans="5:37" x14ac:dyDescent="0.25">
      <c r="E434" t="s">
        <v>267</v>
      </c>
      <c r="F434">
        <v>0</v>
      </c>
      <c r="G434">
        <v>0</v>
      </c>
      <c r="T434" t="s">
        <v>268</v>
      </c>
      <c r="U434">
        <v>0</v>
      </c>
      <c r="V434">
        <v>0</v>
      </c>
      <c r="AI434" t="s">
        <v>439</v>
      </c>
      <c r="AJ434">
        <v>0</v>
      </c>
      <c r="AK434">
        <v>0</v>
      </c>
    </row>
    <row r="435" spans="5:37" x14ac:dyDescent="0.25">
      <c r="E435" t="s">
        <v>267</v>
      </c>
      <c r="F435">
        <v>0</v>
      </c>
      <c r="G435">
        <v>0</v>
      </c>
      <c r="T435" t="s">
        <v>268</v>
      </c>
      <c r="U435">
        <v>0</v>
      </c>
      <c r="V435">
        <v>0</v>
      </c>
      <c r="AI435" t="s">
        <v>439</v>
      </c>
      <c r="AJ435">
        <v>0</v>
      </c>
      <c r="AK435">
        <v>28000</v>
      </c>
    </row>
    <row r="436" spans="5:37" x14ac:dyDescent="0.25">
      <c r="E436" t="s">
        <v>267</v>
      </c>
      <c r="F436">
        <v>0</v>
      </c>
      <c r="G436">
        <v>0</v>
      </c>
      <c r="T436" t="s">
        <v>268</v>
      </c>
      <c r="U436">
        <v>0</v>
      </c>
      <c r="V436">
        <v>0</v>
      </c>
      <c r="AI436" t="s">
        <v>439</v>
      </c>
      <c r="AJ436">
        <v>0</v>
      </c>
      <c r="AK436">
        <v>32000</v>
      </c>
    </row>
    <row r="437" spans="5:37" x14ac:dyDescent="0.25">
      <c r="E437" t="s">
        <v>267</v>
      </c>
      <c r="F437">
        <v>0</v>
      </c>
      <c r="G437">
        <v>0</v>
      </c>
      <c r="T437" t="s">
        <v>268</v>
      </c>
      <c r="U437">
        <v>0</v>
      </c>
      <c r="V437">
        <v>0</v>
      </c>
      <c r="AI437" t="s">
        <v>439</v>
      </c>
      <c r="AJ437">
        <v>0</v>
      </c>
      <c r="AK437">
        <v>30000</v>
      </c>
    </row>
    <row r="438" spans="5:37" x14ac:dyDescent="0.25">
      <c r="E438" t="s">
        <v>267</v>
      </c>
      <c r="F438">
        <v>0</v>
      </c>
      <c r="G438">
        <v>0</v>
      </c>
      <c r="T438" t="s">
        <v>268</v>
      </c>
      <c r="U438">
        <v>0</v>
      </c>
      <c r="V438">
        <v>0</v>
      </c>
      <c r="AI438" t="s">
        <v>439</v>
      </c>
      <c r="AJ438">
        <v>0</v>
      </c>
      <c r="AK438">
        <v>0</v>
      </c>
    </row>
    <row r="439" spans="5:37" x14ac:dyDescent="0.25">
      <c r="E439" t="s">
        <v>267</v>
      </c>
      <c r="F439">
        <v>0</v>
      </c>
      <c r="G439">
        <v>0</v>
      </c>
      <c r="T439" t="s">
        <v>268</v>
      </c>
      <c r="U439">
        <v>18100</v>
      </c>
      <c r="V439">
        <v>0</v>
      </c>
      <c r="AI439" t="s">
        <v>439</v>
      </c>
      <c r="AJ439">
        <v>0</v>
      </c>
      <c r="AK439">
        <v>34000</v>
      </c>
    </row>
    <row r="440" spans="5:37" x14ac:dyDescent="0.25">
      <c r="E440" t="s">
        <v>267</v>
      </c>
      <c r="F440">
        <v>27000</v>
      </c>
      <c r="G440">
        <v>0</v>
      </c>
      <c r="T440" t="s">
        <v>268</v>
      </c>
      <c r="U440">
        <v>0</v>
      </c>
      <c r="V440">
        <v>0</v>
      </c>
      <c r="AI440" t="s">
        <v>439</v>
      </c>
      <c r="AJ440">
        <v>0</v>
      </c>
      <c r="AK440">
        <v>0</v>
      </c>
    </row>
    <row r="441" spans="5:37" x14ac:dyDescent="0.25">
      <c r="E441" t="s">
        <v>267</v>
      </c>
      <c r="F441">
        <v>0</v>
      </c>
      <c r="G441">
        <v>0</v>
      </c>
      <c r="T441" t="s">
        <v>268</v>
      </c>
      <c r="U441">
        <v>0</v>
      </c>
      <c r="V441">
        <v>0</v>
      </c>
      <c r="AI441" t="s">
        <v>439</v>
      </c>
      <c r="AJ441">
        <v>0</v>
      </c>
      <c r="AK441">
        <v>0</v>
      </c>
    </row>
    <row r="442" spans="5:37" x14ac:dyDescent="0.25">
      <c r="E442" t="s">
        <v>267</v>
      </c>
      <c r="F442">
        <v>0</v>
      </c>
      <c r="G442">
        <v>0</v>
      </c>
      <c r="T442" t="s">
        <v>268</v>
      </c>
      <c r="U442">
        <v>0</v>
      </c>
      <c r="V442">
        <v>0</v>
      </c>
      <c r="AI442" t="s">
        <v>607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268</v>
      </c>
      <c r="U443">
        <v>0</v>
      </c>
      <c r="V443">
        <v>0</v>
      </c>
      <c r="AI443" t="s">
        <v>607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0</v>
      </c>
      <c r="T444" t="s">
        <v>268</v>
      </c>
      <c r="U444">
        <v>0</v>
      </c>
      <c r="V444">
        <v>0</v>
      </c>
      <c r="AI444" t="s">
        <v>607</v>
      </c>
      <c r="AJ444">
        <v>0</v>
      </c>
      <c r="AK444">
        <v>25000</v>
      </c>
    </row>
    <row r="445" spans="5:37" x14ac:dyDescent="0.25">
      <c r="E445" t="s">
        <v>267</v>
      </c>
      <c r="F445">
        <v>0</v>
      </c>
      <c r="G445">
        <v>0</v>
      </c>
      <c r="T445" t="s">
        <v>268</v>
      </c>
      <c r="U445">
        <v>0</v>
      </c>
      <c r="V445">
        <v>0</v>
      </c>
      <c r="AI445" t="s">
        <v>607</v>
      </c>
      <c r="AJ445">
        <v>0</v>
      </c>
      <c r="AK445">
        <v>0</v>
      </c>
    </row>
    <row r="446" spans="5:37" x14ac:dyDescent="0.25">
      <c r="E446" t="s">
        <v>267</v>
      </c>
      <c r="F446">
        <v>0</v>
      </c>
      <c r="G446">
        <v>0</v>
      </c>
      <c r="T446" t="s">
        <v>268</v>
      </c>
      <c r="U446">
        <v>0</v>
      </c>
      <c r="V446">
        <v>0</v>
      </c>
      <c r="AI446" t="s">
        <v>607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268</v>
      </c>
      <c r="U447">
        <v>0</v>
      </c>
      <c r="V447">
        <v>0</v>
      </c>
      <c r="AI447" t="s">
        <v>607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268</v>
      </c>
      <c r="U448">
        <v>0</v>
      </c>
      <c r="V448">
        <v>0</v>
      </c>
      <c r="AI448" t="s">
        <v>607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268</v>
      </c>
      <c r="U449">
        <v>0</v>
      </c>
      <c r="V449">
        <v>0</v>
      </c>
      <c r="AI449" t="s">
        <v>607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14000</v>
      </c>
      <c r="T450" t="s">
        <v>268</v>
      </c>
      <c r="U450">
        <v>0</v>
      </c>
      <c r="V450">
        <v>0</v>
      </c>
      <c r="AI450" t="s">
        <v>607</v>
      </c>
      <c r="AJ450">
        <v>0</v>
      </c>
      <c r="AK450">
        <v>20000</v>
      </c>
    </row>
    <row r="451" spans="5:37" x14ac:dyDescent="0.25">
      <c r="E451" t="s">
        <v>267</v>
      </c>
      <c r="F451">
        <v>0</v>
      </c>
      <c r="G451">
        <v>25000</v>
      </c>
      <c r="T451" t="s">
        <v>268</v>
      </c>
      <c r="U451">
        <v>0</v>
      </c>
      <c r="V451">
        <v>0</v>
      </c>
      <c r="AI451" t="s">
        <v>607</v>
      </c>
      <c r="AJ451">
        <v>0</v>
      </c>
      <c r="AK451">
        <v>0</v>
      </c>
    </row>
    <row r="452" spans="5:37" x14ac:dyDescent="0.25">
      <c r="E452" t="s">
        <v>267</v>
      </c>
      <c r="F452">
        <v>0</v>
      </c>
      <c r="G452">
        <v>0</v>
      </c>
      <c r="T452" t="s">
        <v>268</v>
      </c>
      <c r="U452">
        <v>0</v>
      </c>
      <c r="V452">
        <v>0</v>
      </c>
      <c r="AI452" t="s">
        <v>607</v>
      </c>
      <c r="AJ452">
        <v>0</v>
      </c>
      <c r="AK452">
        <v>0</v>
      </c>
    </row>
    <row r="453" spans="5:37" x14ac:dyDescent="0.25">
      <c r="E453" t="s">
        <v>267</v>
      </c>
      <c r="F453">
        <v>8000</v>
      </c>
      <c r="G453">
        <v>0</v>
      </c>
      <c r="T453" t="s">
        <v>268</v>
      </c>
      <c r="U453">
        <v>0</v>
      </c>
      <c r="V453">
        <v>0</v>
      </c>
      <c r="AI453" t="s">
        <v>607</v>
      </c>
      <c r="AJ453">
        <v>0</v>
      </c>
      <c r="AK453">
        <v>30000</v>
      </c>
    </row>
    <row r="454" spans="5:37" x14ac:dyDescent="0.25">
      <c r="E454" t="s">
        <v>267</v>
      </c>
      <c r="F454">
        <v>0</v>
      </c>
      <c r="G454">
        <v>0</v>
      </c>
      <c r="T454" t="s">
        <v>268</v>
      </c>
      <c r="U454">
        <v>0</v>
      </c>
      <c r="V454">
        <v>0</v>
      </c>
      <c r="AI454" t="s">
        <v>607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268</v>
      </c>
      <c r="U455">
        <v>0</v>
      </c>
      <c r="V455">
        <v>0</v>
      </c>
      <c r="AI455" t="s">
        <v>607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268</v>
      </c>
      <c r="U456">
        <v>0</v>
      </c>
      <c r="V456">
        <v>0</v>
      </c>
      <c r="AI456" t="s">
        <v>607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268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0</v>
      </c>
      <c r="T458" t="s">
        <v>268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268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16000</v>
      </c>
      <c r="T460" t="s">
        <v>268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267</v>
      </c>
      <c r="F461">
        <v>0</v>
      </c>
      <c r="G461">
        <v>0</v>
      </c>
      <c r="T461" t="s">
        <v>268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268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268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267</v>
      </c>
      <c r="F464">
        <v>0</v>
      </c>
      <c r="G464">
        <v>0</v>
      </c>
      <c r="T464" t="s">
        <v>268</v>
      </c>
      <c r="U464">
        <v>0</v>
      </c>
      <c r="V464">
        <v>0</v>
      </c>
      <c r="AI464" t="s">
        <v>588</v>
      </c>
      <c r="AJ464">
        <v>0</v>
      </c>
      <c r="AK464">
        <v>0</v>
      </c>
    </row>
    <row r="465" spans="5:37" x14ac:dyDescent="0.25">
      <c r="E465" t="s">
        <v>267</v>
      </c>
      <c r="F465">
        <v>0</v>
      </c>
      <c r="G465">
        <v>0</v>
      </c>
      <c r="T465" t="s">
        <v>268</v>
      </c>
      <c r="U465">
        <v>0</v>
      </c>
      <c r="V465">
        <v>0</v>
      </c>
      <c r="AI465" t="s">
        <v>588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268</v>
      </c>
      <c r="U466">
        <v>15000</v>
      </c>
      <c r="V466">
        <v>0</v>
      </c>
      <c r="AI466" t="s">
        <v>588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268</v>
      </c>
      <c r="U467">
        <v>0</v>
      </c>
      <c r="V467">
        <v>0</v>
      </c>
      <c r="AI467" t="s">
        <v>591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268</v>
      </c>
      <c r="U468">
        <v>0</v>
      </c>
      <c r="V468">
        <v>0</v>
      </c>
      <c r="AI468" t="s">
        <v>591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268</v>
      </c>
      <c r="U469">
        <v>0</v>
      </c>
      <c r="V469">
        <v>0</v>
      </c>
      <c r="AI469" t="s">
        <v>591</v>
      </c>
      <c r="AJ469">
        <v>0</v>
      </c>
      <c r="AK469">
        <v>0</v>
      </c>
    </row>
    <row r="470" spans="5:37" x14ac:dyDescent="0.25">
      <c r="E470" t="s">
        <v>267</v>
      </c>
      <c r="F470">
        <v>8000</v>
      </c>
      <c r="G470">
        <v>0</v>
      </c>
      <c r="T470" t="s">
        <v>268</v>
      </c>
      <c r="U470">
        <v>0</v>
      </c>
      <c r="V470">
        <v>0</v>
      </c>
      <c r="AI470" t="s">
        <v>591</v>
      </c>
      <c r="AJ470">
        <v>0</v>
      </c>
      <c r="AK470">
        <v>0</v>
      </c>
    </row>
    <row r="471" spans="5:37" x14ac:dyDescent="0.25">
      <c r="E471" t="s">
        <v>267</v>
      </c>
      <c r="F471">
        <v>0</v>
      </c>
      <c r="G471">
        <v>20000</v>
      </c>
      <c r="T471" t="s">
        <v>268</v>
      </c>
      <c r="U471">
        <v>0</v>
      </c>
      <c r="V471">
        <v>0</v>
      </c>
      <c r="AI471" t="s">
        <v>591</v>
      </c>
      <c r="AJ471">
        <v>0</v>
      </c>
      <c r="AK471">
        <v>0</v>
      </c>
    </row>
    <row r="472" spans="5:37" x14ac:dyDescent="0.25">
      <c r="E472" t="s">
        <v>267</v>
      </c>
      <c r="F472">
        <v>0</v>
      </c>
      <c r="G472">
        <v>25000</v>
      </c>
      <c r="T472" t="s">
        <v>268</v>
      </c>
      <c r="U472">
        <v>16100</v>
      </c>
      <c r="V472">
        <v>0</v>
      </c>
      <c r="AI472" t="s">
        <v>591</v>
      </c>
      <c r="AJ472">
        <v>0</v>
      </c>
      <c r="AK472">
        <v>0</v>
      </c>
    </row>
    <row r="473" spans="5:37" x14ac:dyDescent="0.25">
      <c r="E473" t="s">
        <v>268</v>
      </c>
      <c r="F473">
        <v>0</v>
      </c>
      <c r="G473">
        <v>0</v>
      </c>
      <c r="T473" t="s">
        <v>268</v>
      </c>
      <c r="U473">
        <v>0</v>
      </c>
      <c r="V473">
        <v>0</v>
      </c>
      <c r="AI473" t="s">
        <v>591</v>
      </c>
      <c r="AJ473">
        <v>0</v>
      </c>
      <c r="AK473">
        <v>0</v>
      </c>
    </row>
    <row r="474" spans="5:37" x14ac:dyDescent="0.25">
      <c r="E474" t="s">
        <v>268</v>
      </c>
      <c r="F474">
        <v>0</v>
      </c>
      <c r="G474">
        <v>13000</v>
      </c>
      <c r="T474" t="s">
        <v>268</v>
      </c>
      <c r="U474">
        <v>0</v>
      </c>
      <c r="V474">
        <v>0</v>
      </c>
      <c r="AI474" t="s">
        <v>591</v>
      </c>
      <c r="AJ474">
        <v>0</v>
      </c>
      <c r="AK474">
        <v>0</v>
      </c>
    </row>
    <row r="475" spans="5:37" x14ac:dyDescent="0.25">
      <c r="E475" t="s">
        <v>268</v>
      </c>
      <c r="F475">
        <v>0</v>
      </c>
      <c r="G475">
        <v>0</v>
      </c>
      <c r="T475" t="s">
        <v>268</v>
      </c>
      <c r="U475">
        <v>0</v>
      </c>
      <c r="V475">
        <v>0</v>
      </c>
      <c r="AI475" t="s">
        <v>591</v>
      </c>
      <c r="AJ475">
        <v>0</v>
      </c>
      <c r="AK475">
        <v>0</v>
      </c>
    </row>
    <row r="476" spans="5:37" x14ac:dyDescent="0.25">
      <c r="E476" t="s">
        <v>268</v>
      </c>
      <c r="F476">
        <v>2700</v>
      </c>
      <c r="G476">
        <v>0</v>
      </c>
      <c r="T476" t="s">
        <v>268</v>
      </c>
      <c r="U476">
        <v>0</v>
      </c>
      <c r="V476">
        <v>0</v>
      </c>
      <c r="AI476" t="s">
        <v>591</v>
      </c>
      <c r="AJ476">
        <v>0</v>
      </c>
      <c r="AK476">
        <v>0</v>
      </c>
    </row>
    <row r="477" spans="5:37" x14ac:dyDescent="0.25">
      <c r="E477" t="s">
        <v>268</v>
      </c>
      <c r="F477">
        <v>0</v>
      </c>
      <c r="G477">
        <v>0</v>
      </c>
      <c r="T477" t="s">
        <v>268</v>
      </c>
      <c r="U477">
        <v>0</v>
      </c>
      <c r="V477">
        <v>0</v>
      </c>
      <c r="AI477" t="s">
        <v>591</v>
      </c>
      <c r="AJ477">
        <v>0</v>
      </c>
      <c r="AK477">
        <v>0</v>
      </c>
    </row>
    <row r="478" spans="5:37" x14ac:dyDescent="0.25">
      <c r="E478" t="s">
        <v>268</v>
      </c>
      <c r="F478">
        <v>0</v>
      </c>
      <c r="G478">
        <v>0</v>
      </c>
      <c r="T478" t="s">
        <v>268</v>
      </c>
      <c r="U478">
        <v>0</v>
      </c>
      <c r="V478">
        <v>0</v>
      </c>
      <c r="AI478" t="s">
        <v>591</v>
      </c>
      <c r="AJ478">
        <v>200</v>
      </c>
      <c r="AK478">
        <v>0</v>
      </c>
    </row>
    <row r="479" spans="5:37" x14ac:dyDescent="0.25">
      <c r="E479" t="s">
        <v>268</v>
      </c>
      <c r="F479">
        <v>0</v>
      </c>
      <c r="G479">
        <v>0</v>
      </c>
      <c r="T479" t="s">
        <v>268</v>
      </c>
      <c r="U479">
        <v>0</v>
      </c>
      <c r="V479">
        <v>0</v>
      </c>
      <c r="AI479" t="s">
        <v>591</v>
      </c>
      <c r="AJ479">
        <v>400</v>
      </c>
      <c r="AK479">
        <v>0</v>
      </c>
    </row>
    <row r="480" spans="5:37" x14ac:dyDescent="0.25">
      <c r="E480" t="s">
        <v>268</v>
      </c>
      <c r="F480">
        <v>0</v>
      </c>
      <c r="G480">
        <v>0</v>
      </c>
      <c r="T480" t="s">
        <v>268</v>
      </c>
      <c r="U480">
        <v>0</v>
      </c>
      <c r="V480">
        <v>0</v>
      </c>
      <c r="AI480" t="s">
        <v>591</v>
      </c>
      <c r="AJ480">
        <v>400</v>
      </c>
      <c r="AK480">
        <v>0</v>
      </c>
    </row>
    <row r="481" spans="5:37" x14ac:dyDescent="0.25">
      <c r="E481" t="s">
        <v>268</v>
      </c>
      <c r="F481">
        <v>0</v>
      </c>
      <c r="G481">
        <v>0</v>
      </c>
      <c r="T481" t="s">
        <v>268</v>
      </c>
      <c r="U481">
        <v>0</v>
      </c>
      <c r="V481">
        <v>0</v>
      </c>
      <c r="AI481" t="s">
        <v>591</v>
      </c>
      <c r="AJ481">
        <v>27000</v>
      </c>
      <c r="AK481">
        <v>0</v>
      </c>
    </row>
    <row r="482" spans="5:37" x14ac:dyDescent="0.25">
      <c r="E482" t="s">
        <v>268</v>
      </c>
      <c r="F482">
        <v>3700</v>
      </c>
      <c r="G482">
        <v>0</v>
      </c>
      <c r="T482" t="s">
        <v>268</v>
      </c>
      <c r="U482">
        <v>0</v>
      </c>
      <c r="V482">
        <v>0</v>
      </c>
      <c r="AI482" t="s">
        <v>591</v>
      </c>
      <c r="AJ482">
        <v>29000</v>
      </c>
      <c r="AK482">
        <v>0</v>
      </c>
    </row>
    <row r="483" spans="5:37" x14ac:dyDescent="0.25">
      <c r="E483" t="s">
        <v>268</v>
      </c>
      <c r="F483">
        <v>0</v>
      </c>
      <c r="G483">
        <v>0</v>
      </c>
      <c r="T483" t="s">
        <v>268</v>
      </c>
      <c r="U483">
        <v>0</v>
      </c>
      <c r="V483">
        <v>0</v>
      </c>
      <c r="AI483" t="s">
        <v>591</v>
      </c>
      <c r="AJ483">
        <v>31000</v>
      </c>
      <c r="AK483">
        <v>0</v>
      </c>
    </row>
    <row r="484" spans="5:37" x14ac:dyDescent="0.25">
      <c r="E484" t="s">
        <v>268</v>
      </c>
      <c r="F484">
        <v>8000</v>
      </c>
      <c r="G484">
        <v>0</v>
      </c>
      <c r="T484" t="s">
        <v>268</v>
      </c>
      <c r="U484">
        <v>0</v>
      </c>
      <c r="V484">
        <v>0</v>
      </c>
      <c r="AI484" t="s">
        <v>591</v>
      </c>
      <c r="AJ484">
        <v>33000</v>
      </c>
      <c r="AK484">
        <v>0</v>
      </c>
    </row>
    <row r="485" spans="5:37" x14ac:dyDescent="0.25">
      <c r="E485" t="s">
        <v>268</v>
      </c>
      <c r="F485">
        <v>0</v>
      </c>
      <c r="G485">
        <v>0</v>
      </c>
      <c r="T485" t="s">
        <v>268</v>
      </c>
      <c r="U485">
        <v>0</v>
      </c>
      <c r="V485">
        <v>0</v>
      </c>
      <c r="AI485" t="s">
        <v>591</v>
      </c>
      <c r="AJ485">
        <v>35000</v>
      </c>
      <c r="AK485">
        <v>0</v>
      </c>
    </row>
    <row r="486" spans="5:37" x14ac:dyDescent="0.25">
      <c r="E486" t="s">
        <v>268</v>
      </c>
      <c r="F486">
        <v>0</v>
      </c>
      <c r="G486">
        <v>0</v>
      </c>
      <c r="T486" t="s">
        <v>268</v>
      </c>
      <c r="U486">
        <v>12100</v>
      </c>
      <c r="V486">
        <v>30000</v>
      </c>
      <c r="AI486" t="s">
        <v>591</v>
      </c>
      <c r="AJ486">
        <v>37000</v>
      </c>
      <c r="AK486">
        <v>0</v>
      </c>
    </row>
    <row r="487" spans="5:37" x14ac:dyDescent="0.25">
      <c r="E487" t="s">
        <v>268</v>
      </c>
      <c r="F487">
        <v>0</v>
      </c>
      <c r="G487">
        <v>0</v>
      </c>
      <c r="T487" t="s">
        <v>268</v>
      </c>
      <c r="U487">
        <v>0</v>
      </c>
      <c r="V487">
        <v>0</v>
      </c>
      <c r="AI487" t="s">
        <v>591</v>
      </c>
      <c r="AJ487">
        <v>39000</v>
      </c>
      <c r="AK487">
        <v>0</v>
      </c>
    </row>
    <row r="488" spans="5:37" x14ac:dyDescent="0.25">
      <c r="E488" t="s">
        <v>268</v>
      </c>
      <c r="F488">
        <v>0</v>
      </c>
      <c r="G488">
        <v>17000</v>
      </c>
      <c r="T488" t="s">
        <v>268</v>
      </c>
      <c r="U488">
        <v>0</v>
      </c>
      <c r="V488">
        <v>16000</v>
      </c>
      <c r="AI488" t="s">
        <v>591</v>
      </c>
      <c r="AJ488">
        <v>41000</v>
      </c>
      <c r="AK488">
        <v>0</v>
      </c>
    </row>
    <row r="489" spans="5:37" x14ac:dyDescent="0.25">
      <c r="E489" t="s">
        <v>268</v>
      </c>
      <c r="F489">
        <v>0</v>
      </c>
      <c r="G489">
        <v>0</v>
      </c>
      <c r="T489" t="s">
        <v>268</v>
      </c>
      <c r="U489">
        <v>0</v>
      </c>
      <c r="V489">
        <v>0</v>
      </c>
      <c r="AI489" t="s">
        <v>591</v>
      </c>
      <c r="AJ489">
        <v>43000</v>
      </c>
      <c r="AK489">
        <v>0</v>
      </c>
    </row>
    <row r="490" spans="5:37" x14ac:dyDescent="0.25">
      <c r="E490" t="s">
        <v>268</v>
      </c>
      <c r="F490">
        <v>0</v>
      </c>
      <c r="G490">
        <v>0</v>
      </c>
      <c r="T490" t="s">
        <v>268</v>
      </c>
      <c r="U490">
        <v>0</v>
      </c>
      <c r="V490">
        <v>0</v>
      </c>
      <c r="AI490" t="s">
        <v>591</v>
      </c>
      <c r="AJ490">
        <v>45000</v>
      </c>
      <c r="AK490">
        <v>0</v>
      </c>
    </row>
    <row r="491" spans="5:37" x14ac:dyDescent="0.25">
      <c r="E491" t="s">
        <v>268</v>
      </c>
      <c r="F491">
        <v>6000</v>
      </c>
      <c r="G491">
        <v>0</v>
      </c>
      <c r="T491" t="s">
        <v>268</v>
      </c>
      <c r="U491">
        <v>0</v>
      </c>
      <c r="V491">
        <v>0</v>
      </c>
      <c r="AI491" t="s">
        <v>294</v>
      </c>
      <c r="AJ491">
        <v>0</v>
      </c>
      <c r="AK491">
        <v>0</v>
      </c>
    </row>
    <row r="492" spans="5:37" x14ac:dyDescent="0.25">
      <c r="E492" t="s">
        <v>268</v>
      </c>
      <c r="F492">
        <v>0</v>
      </c>
      <c r="G492">
        <v>0</v>
      </c>
      <c r="T492" t="s">
        <v>268</v>
      </c>
      <c r="U492">
        <v>0</v>
      </c>
      <c r="V492">
        <v>0</v>
      </c>
      <c r="AI492" t="s">
        <v>294</v>
      </c>
      <c r="AJ492">
        <v>0</v>
      </c>
      <c r="AK492">
        <v>0</v>
      </c>
    </row>
    <row r="493" spans="5:37" x14ac:dyDescent="0.25">
      <c r="E493" t="s">
        <v>268</v>
      </c>
      <c r="F493">
        <v>0</v>
      </c>
      <c r="G493">
        <v>0</v>
      </c>
      <c r="T493" t="s">
        <v>268</v>
      </c>
      <c r="U493">
        <v>0</v>
      </c>
      <c r="V493">
        <v>0</v>
      </c>
      <c r="AI493" t="s">
        <v>294</v>
      </c>
      <c r="AJ493">
        <v>0</v>
      </c>
      <c r="AK493">
        <v>0</v>
      </c>
    </row>
    <row r="494" spans="5:37" x14ac:dyDescent="0.25">
      <c r="E494" t="s">
        <v>268</v>
      </c>
      <c r="F494">
        <v>8000</v>
      </c>
      <c r="G494">
        <v>0</v>
      </c>
      <c r="T494" t="s">
        <v>268</v>
      </c>
      <c r="U494">
        <v>0</v>
      </c>
      <c r="V494">
        <v>0</v>
      </c>
      <c r="AI494" t="s">
        <v>303</v>
      </c>
      <c r="AJ494">
        <v>0</v>
      </c>
      <c r="AK494">
        <v>0</v>
      </c>
    </row>
    <row r="495" spans="5:37" x14ac:dyDescent="0.25">
      <c r="E495" t="s">
        <v>268</v>
      </c>
      <c r="F495">
        <v>1400</v>
      </c>
      <c r="G495">
        <v>0</v>
      </c>
      <c r="T495" t="s">
        <v>268</v>
      </c>
      <c r="U495">
        <v>0</v>
      </c>
      <c r="V495">
        <v>0</v>
      </c>
      <c r="AI495" t="s">
        <v>303</v>
      </c>
      <c r="AJ495">
        <v>0</v>
      </c>
      <c r="AK495">
        <v>0</v>
      </c>
    </row>
    <row r="496" spans="5:37" x14ac:dyDescent="0.25">
      <c r="E496" t="s">
        <v>268</v>
      </c>
      <c r="F496">
        <v>0</v>
      </c>
      <c r="G496">
        <v>0</v>
      </c>
      <c r="T496" t="s">
        <v>268</v>
      </c>
      <c r="U496">
        <v>0</v>
      </c>
      <c r="V496">
        <v>0</v>
      </c>
      <c r="AI496" t="s">
        <v>303</v>
      </c>
      <c r="AJ496">
        <v>0</v>
      </c>
      <c r="AK496">
        <v>0</v>
      </c>
    </row>
    <row r="497" spans="5:37" x14ac:dyDescent="0.25">
      <c r="E497" t="s">
        <v>268</v>
      </c>
      <c r="F497">
        <v>0</v>
      </c>
      <c r="G497">
        <v>0</v>
      </c>
      <c r="T497" t="s">
        <v>268</v>
      </c>
      <c r="U497">
        <v>0</v>
      </c>
      <c r="V497">
        <v>0</v>
      </c>
      <c r="AI497" t="s">
        <v>303</v>
      </c>
      <c r="AJ497">
        <v>0</v>
      </c>
      <c r="AK497">
        <v>0</v>
      </c>
    </row>
    <row r="498" spans="5:37" x14ac:dyDescent="0.25">
      <c r="E498" t="s">
        <v>268</v>
      </c>
      <c r="F498">
        <v>0</v>
      </c>
      <c r="G498">
        <v>0</v>
      </c>
      <c r="T498" t="s">
        <v>268</v>
      </c>
      <c r="U498">
        <v>0</v>
      </c>
      <c r="V498">
        <v>0</v>
      </c>
      <c r="AI498" t="s">
        <v>303</v>
      </c>
      <c r="AJ498">
        <v>0</v>
      </c>
      <c r="AK498">
        <v>0</v>
      </c>
    </row>
    <row r="499" spans="5:37" x14ac:dyDescent="0.25">
      <c r="E499" t="s">
        <v>268</v>
      </c>
      <c r="F499">
        <v>0</v>
      </c>
      <c r="G499">
        <v>0</v>
      </c>
      <c r="T499" t="s">
        <v>268</v>
      </c>
      <c r="U499">
        <v>0</v>
      </c>
      <c r="V499">
        <v>0</v>
      </c>
      <c r="AI499" t="s">
        <v>303</v>
      </c>
      <c r="AJ499">
        <v>0</v>
      </c>
      <c r="AK499">
        <v>0</v>
      </c>
    </row>
    <row r="500" spans="5:37" x14ac:dyDescent="0.25">
      <c r="E500" t="s">
        <v>268</v>
      </c>
      <c r="F500">
        <v>0</v>
      </c>
      <c r="G500">
        <v>0</v>
      </c>
      <c r="T500" t="s">
        <v>268</v>
      </c>
      <c r="U500">
        <v>0</v>
      </c>
      <c r="V500">
        <v>12000</v>
      </c>
      <c r="AI500" t="s">
        <v>303</v>
      </c>
      <c r="AJ500">
        <v>0</v>
      </c>
      <c r="AK500">
        <v>0</v>
      </c>
    </row>
    <row r="501" spans="5:37" x14ac:dyDescent="0.25">
      <c r="E501" t="s">
        <v>268</v>
      </c>
      <c r="F501">
        <v>0</v>
      </c>
      <c r="G501">
        <v>0</v>
      </c>
      <c r="T501" t="s">
        <v>268</v>
      </c>
      <c r="U501">
        <v>0</v>
      </c>
      <c r="V501">
        <v>0</v>
      </c>
      <c r="AI501" t="s">
        <v>303</v>
      </c>
      <c r="AJ501">
        <v>0</v>
      </c>
      <c r="AK501">
        <v>0</v>
      </c>
    </row>
    <row r="502" spans="5:37" x14ac:dyDescent="0.25">
      <c r="E502" t="s">
        <v>268</v>
      </c>
      <c r="F502">
        <v>0</v>
      </c>
      <c r="G502">
        <v>0</v>
      </c>
      <c r="T502" t="s">
        <v>268</v>
      </c>
      <c r="U502">
        <v>0</v>
      </c>
      <c r="V502">
        <v>0</v>
      </c>
      <c r="AI502" t="s">
        <v>303</v>
      </c>
      <c r="AJ502">
        <v>0</v>
      </c>
      <c r="AK502">
        <v>0</v>
      </c>
    </row>
    <row r="503" spans="5:37" x14ac:dyDescent="0.25">
      <c r="E503" t="s">
        <v>268</v>
      </c>
      <c r="F503">
        <v>0</v>
      </c>
      <c r="G503">
        <v>5000</v>
      </c>
      <c r="T503" t="s">
        <v>268</v>
      </c>
      <c r="U503">
        <v>0</v>
      </c>
      <c r="V503">
        <v>0</v>
      </c>
      <c r="AI503" t="s">
        <v>303</v>
      </c>
      <c r="AJ503">
        <v>0</v>
      </c>
      <c r="AK503">
        <v>0</v>
      </c>
    </row>
    <row r="504" spans="5:37" x14ac:dyDescent="0.25">
      <c r="E504" t="s">
        <v>268</v>
      </c>
      <c r="F504">
        <v>0</v>
      </c>
      <c r="G504">
        <v>0</v>
      </c>
      <c r="T504" t="s">
        <v>268</v>
      </c>
      <c r="U504">
        <v>0</v>
      </c>
      <c r="V504">
        <v>0</v>
      </c>
      <c r="AI504" t="s">
        <v>303</v>
      </c>
      <c r="AJ504">
        <v>0</v>
      </c>
      <c r="AK504">
        <v>0</v>
      </c>
    </row>
    <row r="505" spans="5:37" x14ac:dyDescent="0.25">
      <c r="E505" t="s">
        <v>268</v>
      </c>
      <c r="F505">
        <v>0</v>
      </c>
      <c r="G505">
        <v>0</v>
      </c>
      <c r="T505" t="s">
        <v>268</v>
      </c>
      <c r="U505">
        <v>0</v>
      </c>
      <c r="V505">
        <v>0</v>
      </c>
      <c r="AI505" t="s">
        <v>303</v>
      </c>
      <c r="AJ505">
        <v>0</v>
      </c>
      <c r="AK505">
        <v>0</v>
      </c>
    </row>
    <row r="506" spans="5:37" x14ac:dyDescent="0.25">
      <c r="E506" t="s">
        <v>268</v>
      </c>
      <c r="F506">
        <v>0</v>
      </c>
      <c r="G506">
        <v>0</v>
      </c>
      <c r="T506" t="s">
        <v>268</v>
      </c>
      <c r="U506">
        <v>0</v>
      </c>
      <c r="V506">
        <v>0</v>
      </c>
      <c r="AI506" t="s">
        <v>303</v>
      </c>
      <c r="AJ506">
        <v>0</v>
      </c>
      <c r="AK506">
        <v>0</v>
      </c>
    </row>
    <row r="507" spans="5:37" x14ac:dyDescent="0.25">
      <c r="E507" t="s">
        <v>268</v>
      </c>
      <c r="F507">
        <v>0</v>
      </c>
      <c r="G507">
        <v>0</v>
      </c>
      <c r="T507" t="s">
        <v>268</v>
      </c>
      <c r="U507">
        <v>0</v>
      </c>
      <c r="V507">
        <v>0</v>
      </c>
      <c r="AI507" t="s">
        <v>303</v>
      </c>
      <c r="AJ507">
        <v>0</v>
      </c>
      <c r="AK507">
        <v>0</v>
      </c>
    </row>
    <row r="508" spans="5:37" x14ac:dyDescent="0.25">
      <c r="E508" t="s">
        <v>268</v>
      </c>
      <c r="F508">
        <v>6000</v>
      </c>
      <c r="G508">
        <v>0</v>
      </c>
      <c r="T508" t="s">
        <v>268</v>
      </c>
      <c r="U508">
        <v>0</v>
      </c>
      <c r="V508">
        <v>0</v>
      </c>
      <c r="AI508" t="s">
        <v>303</v>
      </c>
      <c r="AJ508">
        <v>0</v>
      </c>
      <c r="AK508">
        <v>0</v>
      </c>
    </row>
    <row r="509" spans="5:37" x14ac:dyDescent="0.25">
      <c r="E509" t="s">
        <v>268</v>
      </c>
      <c r="F509">
        <v>0</v>
      </c>
      <c r="G509">
        <v>0</v>
      </c>
      <c r="T509" t="s">
        <v>268</v>
      </c>
      <c r="U509">
        <v>0</v>
      </c>
      <c r="V509">
        <v>0</v>
      </c>
      <c r="AI509" t="s">
        <v>303</v>
      </c>
      <c r="AJ509">
        <v>0</v>
      </c>
      <c r="AK509">
        <v>0</v>
      </c>
    </row>
    <row r="510" spans="5:37" x14ac:dyDescent="0.25">
      <c r="E510" t="s">
        <v>268</v>
      </c>
      <c r="F510">
        <v>0</v>
      </c>
      <c r="G510">
        <v>17000</v>
      </c>
      <c r="T510" t="s">
        <v>268</v>
      </c>
      <c r="U510">
        <v>0</v>
      </c>
      <c r="V510">
        <v>0</v>
      </c>
      <c r="AI510" t="s">
        <v>303</v>
      </c>
      <c r="AJ510">
        <v>0</v>
      </c>
      <c r="AK510">
        <v>0</v>
      </c>
    </row>
    <row r="511" spans="5:37" x14ac:dyDescent="0.25">
      <c r="E511" t="s">
        <v>268</v>
      </c>
      <c r="F511">
        <v>0</v>
      </c>
      <c r="G511">
        <v>0</v>
      </c>
      <c r="T511" t="s">
        <v>268</v>
      </c>
      <c r="U511">
        <v>0</v>
      </c>
      <c r="V511">
        <v>0</v>
      </c>
      <c r="AI511" t="s">
        <v>303</v>
      </c>
      <c r="AJ511">
        <v>0</v>
      </c>
      <c r="AK511">
        <v>0</v>
      </c>
    </row>
    <row r="512" spans="5:37" x14ac:dyDescent="0.25">
      <c r="E512" t="s">
        <v>268</v>
      </c>
      <c r="F512">
        <v>0</v>
      </c>
      <c r="G512">
        <v>27000</v>
      </c>
      <c r="T512" t="s">
        <v>268</v>
      </c>
      <c r="U512">
        <v>0</v>
      </c>
      <c r="V512">
        <v>0</v>
      </c>
      <c r="AI512" t="s">
        <v>303</v>
      </c>
      <c r="AJ512">
        <v>0</v>
      </c>
      <c r="AK512">
        <v>0</v>
      </c>
    </row>
    <row r="513" spans="5:37" x14ac:dyDescent="0.25">
      <c r="E513" t="s">
        <v>268</v>
      </c>
      <c r="F513">
        <v>0</v>
      </c>
      <c r="G513">
        <v>0</v>
      </c>
      <c r="T513" t="s">
        <v>268</v>
      </c>
      <c r="U513">
        <v>0</v>
      </c>
      <c r="V513">
        <v>0</v>
      </c>
      <c r="AI513" t="s">
        <v>303</v>
      </c>
      <c r="AJ513">
        <v>0</v>
      </c>
      <c r="AK513">
        <v>0</v>
      </c>
    </row>
    <row r="514" spans="5:37" x14ac:dyDescent="0.25">
      <c r="E514" t="s">
        <v>268</v>
      </c>
      <c r="F514">
        <v>1700</v>
      </c>
      <c r="G514">
        <v>0</v>
      </c>
      <c r="T514" t="s">
        <v>268</v>
      </c>
      <c r="U514">
        <v>0</v>
      </c>
      <c r="V514">
        <v>0</v>
      </c>
      <c r="AI514" t="s">
        <v>303</v>
      </c>
      <c r="AJ514">
        <v>0</v>
      </c>
      <c r="AK514">
        <v>0</v>
      </c>
    </row>
    <row r="515" spans="5:37" x14ac:dyDescent="0.25">
      <c r="E515" t="s">
        <v>268</v>
      </c>
      <c r="F515">
        <v>0</v>
      </c>
      <c r="G515">
        <v>0</v>
      </c>
      <c r="T515" t="s">
        <v>268</v>
      </c>
      <c r="U515">
        <v>0</v>
      </c>
      <c r="V515">
        <v>0</v>
      </c>
      <c r="AI515" t="s">
        <v>303</v>
      </c>
      <c r="AJ515">
        <v>0</v>
      </c>
      <c r="AK515">
        <v>0</v>
      </c>
    </row>
    <row r="516" spans="5:37" x14ac:dyDescent="0.25">
      <c r="E516" t="s">
        <v>268</v>
      </c>
      <c r="F516">
        <v>0</v>
      </c>
      <c r="G516">
        <v>0</v>
      </c>
      <c r="T516" t="s">
        <v>268</v>
      </c>
      <c r="U516">
        <v>0</v>
      </c>
      <c r="V516">
        <v>0</v>
      </c>
      <c r="AI516" t="s">
        <v>303</v>
      </c>
      <c r="AJ516">
        <v>0</v>
      </c>
      <c r="AK516">
        <v>0</v>
      </c>
    </row>
    <row r="517" spans="5:37" x14ac:dyDescent="0.25">
      <c r="E517" t="s">
        <v>268</v>
      </c>
      <c r="F517">
        <v>0</v>
      </c>
      <c r="G517">
        <v>0</v>
      </c>
      <c r="T517" t="s">
        <v>268</v>
      </c>
      <c r="U517">
        <v>13000</v>
      </c>
      <c r="V517">
        <v>0</v>
      </c>
      <c r="AI517" t="s">
        <v>303</v>
      </c>
      <c r="AJ517">
        <v>0</v>
      </c>
      <c r="AK517">
        <v>0</v>
      </c>
    </row>
    <row r="518" spans="5:37" x14ac:dyDescent="0.25">
      <c r="E518" t="s">
        <v>268</v>
      </c>
      <c r="F518">
        <v>0</v>
      </c>
      <c r="G518">
        <v>0</v>
      </c>
      <c r="T518" t="s">
        <v>268</v>
      </c>
      <c r="U518">
        <v>0</v>
      </c>
      <c r="V518">
        <v>20000</v>
      </c>
      <c r="AI518" t="s">
        <v>303</v>
      </c>
      <c r="AJ518">
        <v>0</v>
      </c>
      <c r="AK518">
        <v>0</v>
      </c>
    </row>
    <row r="519" spans="5:37" x14ac:dyDescent="0.25">
      <c r="E519" t="s">
        <v>268</v>
      </c>
      <c r="F519">
        <v>0</v>
      </c>
      <c r="G519">
        <v>0</v>
      </c>
      <c r="T519" t="s">
        <v>268</v>
      </c>
      <c r="U519">
        <v>0</v>
      </c>
      <c r="V519">
        <v>0</v>
      </c>
      <c r="AI519" t="s">
        <v>303</v>
      </c>
      <c r="AJ519">
        <v>0</v>
      </c>
      <c r="AK519">
        <v>0</v>
      </c>
    </row>
    <row r="520" spans="5:37" x14ac:dyDescent="0.25">
      <c r="E520" t="s">
        <v>268</v>
      </c>
      <c r="F520">
        <v>0</v>
      </c>
      <c r="G520">
        <v>20000</v>
      </c>
      <c r="T520" t="s">
        <v>268</v>
      </c>
      <c r="U520">
        <v>0</v>
      </c>
      <c r="V520">
        <v>0</v>
      </c>
      <c r="AI520" t="s">
        <v>303</v>
      </c>
      <c r="AJ520">
        <v>0</v>
      </c>
      <c r="AK520">
        <v>0</v>
      </c>
    </row>
    <row r="521" spans="5:37" x14ac:dyDescent="0.25">
      <c r="E521" t="s">
        <v>268</v>
      </c>
      <c r="F521">
        <v>0</v>
      </c>
      <c r="G521">
        <v>0</v>
      </c>
      <c r="T521" t="s">
        <v>268</v>
      </c>
      <c r="U521">
        <v>0</v>
      </c>
      <c r="V521">
        <v>0</v>
      </c>
      <c r="AI521" t="s">
        <v>303</v>
      </c>
      <c r="AJ521">
        <v>0</v>
      </c>
      <c r="AK521">
        <v>0</v>
      </c>
    </row>
    <row r="522" spans="5:37" x14ac:dyDescent="0.25">
      <c r="E522" t="s">
        <v>268</v>
      </c>
      <c r="F522">
        <v>0</v>
      </c>
      <c r="G522">
        <v>0</v>
      </c>
      <c r="T522" t="s">
        <v>268</v>
      </c>
      <c r="U522">
        <v>14100</v>
      </c>
      <c r="V522">
        <v>0</v>
      </c>
      <c r="AI522" t="s">
        <v>303</v>
      </c>
      <c r="AJ522">
        <v>0</v>
      </c>
      <c r="AK522">
        <v>0</v>
      </c>
    </row>
    <row r="523" spans="5:37" x14ac:dyDescent="0.25">
      <c r="E523" t="s">
        <v>268</v>
      </c>
      <c r="F523">
        <v>0</v>
      </c>
      <c r="G523">
        <v>0</v>
      </c>
      <c r="T523" t="s">
        <v>268</v>
      </c>
      <c r="U523">
        <v>0</v>
      </c>
      <c r="V523">
        <v>0</v>
      </c>
      <c r="AI523" t="s">
        <v>303</v>
      </c>
      <c r="AJ523">
        <v>0</v>
      </c>
      <c r="AK523">
        <v>0</v>
      </c>
    </row>
    <row r="524" spans="5:37" x14ac:dyDescent="0.25">
      <c r="E524" t="s">
        <v>268</v>
      </c>
      <c r="F524">
        <v>0</v>
      </c>
      <c r="G524">
        <v>13000</v>
      </c>
      <c r="T524" t="s">
        <v>268</v>
      </c>
      <c r="U524">
        <v>0</v>
      </c>
      <c r="V524">
        <v>0</v>
      </c>
      <c r="AI524" t="s">
        <v>303</v>
      </c>
      <c r="AJ524">
        <v>0</v>
      </c>
      <c r="AK524">
        <v>0</v>
      </c>
    </row>
    <row r="525" spans="5:37" x14ac:dyDescent="0.25">
      <c r="E525" t="s">
        <v>268</v>
      </c>
      <c r="F525">
        <v>0</v>
      </c>
      <c r="G525">
        <v>3500</v>
      </c>
      <c r="T525" t="s">
        <v>268</v>
      </c>
      <c r="U525">
        <v>0</v>
      </c>
      <c r="V525">
        <v>0</v>
      </c>
      <c r="AI525" t="s">
        <v>303</v>
      </c>
      <c r="AJ525">
        <v>0</v>
      </c>
      <c r="AK525">
        <v>0</v>
      </c>
    </row>
    <row r="526" spans="5:37" x14ac:dyDescent="0.25">
      <c r="E526" t="s">
        <v>268</v>
      </c>
      <c r="F526">
        <v>0</v>
      </c>
      <c r="G526">
        <v>9500</v>
      </c>
      <c r="T526" t="s">
        <v>268</v>
      </c>
      <c r="U526">
        <v>0</v>
      </c>
      <c r="V526">
        <v>0</v>
      </c>
      <c r="AI526" t="s">
        <v>303</v>
      </c>
      <c r="AJ526">
        <v>0</v>
      </c>
      <c r="AK526">
        <v>0</v>
      </c>
    </row>
    <row r="527" spans="5:37" x14ac:dyDescent="0.25">
      <c r="E527" t="s">
        <v>268</v>
      </c>
      <c r="F527">
        <v>0</v>
      </c>
      <c r="G527">
        <v>0</v>
      </c>
      <c r="T527" t="s">
        <v>268</v>
      </c>
      <c r="U527">
        <v>0</v>
      </c>
      <c r="V527">
        <v>45000</v>
      </c>
      <c r="AI527" t="s">
        <v>303</v>
      </c>
      <c r="AJ527">
        <v>0</v>
      </c>
      <c r="AK527">
        <v>40000</v>
      </c>
    </row>
    <row r="528" spans="5:37" x14ac:dyDescent="0.25">
      <c r="E528" t="s">
        <v>268</v>
      </c>
      <c r="F528">
        <v>0</v>
      </c>
      <c r="G528">
        <v>0</v>
      </c>
      <c r="T528" t="s">
        <v>268</v>
      </c>
      <c r="U528">
        <v>0</v>
      </c>
      <c r="V528">
        <v>0</v>
      </c>
      <c r="AI528" t="s">
        <v>303</v>
      </c>
      <c r="AJ528">
        <v>0</v>
      </c>
      <c r="AK528">
        <v>0</v>
      </c>
    </row>
    <row r="529" spans="5:37" x14ac:dyDescent="0.25">
      <c r="E529" t="s">
        <v>268</v>
      </c>
      <c r="F529">
        <v>0</v>
      </c>
      <c r="G529">
        <v>0</v>
      </c>
      <c r="T529" t="s">
        <v>268</v>
      </c>
      <c r="U529">
        <v>0</v>
      </c>
      <c r="V529">
        <v>0</v>
      </c>
      <c r="AI529" t="s">
        <v>303</v>
      </c>
      <c r="AJ529">
        <v>0</v>
      </c>
      <c r="AK529">
        <v>0</v>
      </c>
    </row>
    <row r="530" spans="5:37" x14ac:dyDescent="0.25">
      <c r="E530" t="s">
        <v>268</v>
      </c>
      <c r="F530">
        <v>0</v>
      </c>
      <c r="G530">
        <v>21000</v>
      </c>
      <c r="T530" t="s">
        <v>268</v>
      </c>
      <c r="U530">
        <v>0</v>
      </c>
      <c r="V530">
        <v>0</v>
      </c>
      <c r="AI530" t="s">
        <v>303</v>
      </c>
      <c r="AJ530">
        <v>0</v>
      </c>
      <c r="AK530">
        <v>0</v>
      </c>
    </row>
    <row r="531" spans="5:37" x14ac:dyDescent="0.25">
      <c r="E531" t="s">
        <v>268</v>
      </c>
      <c r="F531">
        <v>0</v>
      </c>
      <c r="G531">
        <v>0</v>
      </c>
      <c r="T531" t="s">
        <v>268</v>
      </c>
      <c r="U531">
        <v>0</v>
      </c>
      <c r="V531">
        <v>0</v>
      </c>
      <c r="AI531" t="s">
        <v>303</v>
      </c>
      <c r="AJ531">
        <v>0</v>
      </c>
      <c r="AK531">
        <v>0</v>
      </c>
    </row>
    <row r="532" spans="5:37" x14ac:dyDescent="0.25">
      <c r="E532" t="s">
        <v>268</v>
      </c>
      <c r="F532">
        <v>0</v>
      </c>
      <c r="G532">
        <v>0</v>
      </c>
      <c r="T532" t="s">
        <v>268</v>
      </c>
      <c r="U532">
        <v>0</v>
      </c>
      <c r="V532">
        <v>0</v>
      </c>
      <c r="AI532" t="s">
        <v>303</v>
      </c>
      <c r="AJ532">
        <v>0</v>
      </c>
      <c r="AK532">
        <v>0</v>
      </c>
    </row>
    <row r="533" spans="5:37" x14ac:dyDescent="0.25">
      <c r="E533" t="s">
        <v>268</v>
      </c>
      <c r="F533">
        <v>4000</v>
      </c>
      <c r="G533">
        <v>10000</v>
      </c>
      <c r="T533" t="s">
        <v>268</v>
      </c>
      <c r="U533">
        <v>0</v>
      </c>
      <c r="V533">
        <v>0</v>
      </c>
      <c r="AI533" t="s">
        <v>303</v>
      </c>
      <c r="AJ533">
        <v>0</v>
      </c>
      <c r="AK533">
        <v>0</v>
      </c>
    </row>
    <row r="534" spans="5:37" x14ac:dyDescent="0.25">
      <c r="E534" t="s">
        <v>268</v>
      </c>
      <c r="F534">
        <v>0</v>
      </c>
      <c r="G534">
        <v>0</v>
      </c>
      <c r="T534" t="s">
        <v>268</v>
      </c>
      <c r="U534">
        <v>0</v>
      </c>
      <c r="V534">
        <v>0</v>
      </c>
      <c r="AI534" t="s">
        <v>303</v>
      </c>
      <c r="AJ534">
        <v>0</v>
      </c>
      <c r="AK534">
        <v>0</v>
      </c>
    </row>
    <row r="535" spans="5:37" x14ac:dyDescent="0.25">
      <c r="E535" t="s">
        <v>268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303</v>
      </c>
      <c r="AJ535">
        <v>0</v>
      </c>
      <c r="AK535">
        <v>0</v>
      </c>
    </row>
    <row r="536" spans="5:37" x14ac:dyDescent="0.25">
      <c r="E536" t="s">
        <v>268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303</v>
      </c>
      <c r="AJ536">
        <v>0</v>
      </c>
      <c r="AK536">
        <v>0</v>
      </c>
    </row>
    <row r="537" spans="5:37" x14ac:dyDescent="0.25">
      <c r="E537" t="s">
        <v>268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303</v>
      </c>
      <c r="AJ537">
        <v>0</v>
      </c>
      <c r="AK537">
        <v>0</v>
      </c>
    </row>
    <row r="538" spans="5:37" x14ac:dyDescent="0.25">
      <c r="E538" t="s">
        <v>268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303</v>
      </c>
      <c r="AJ538">
        <v>0</v>
      </c>
      <c r="AK538">
        <v>0</v>
      </c>
    </row>
    <row r="539" spans="5:37" x14ac:dyDescent="0.25">
      <c r="E539" t="s">
        <v>268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303</v>
      </c>
      <c r="AJ539">
        <v>0</v>
      </c>
      <c r="AK539">
        <v>0</v>
      </c>
    </row>
    <row r="540" spans="5:37" x14ac:dyDescent="0.25">
      <c r="E540" t="s">
        <v>268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303</v>
      </c>
      <c r="AJ540">
        <v>0</v>
      </c>
      <c r="AK540">
        <v>0</v>
      </c>
    </row>
    <row r="541" spans="5:37" x14ac:dyDescent="0.25">
      <c r="E541" t="s">
        <v>268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303</v>
      </c>
      <c r="AJ541">
        <v>0</v>
      </c>
      <c r="AK541">
        <v>0</v>
      </c>
    </row>
    <row r="542" spans="5:37" x14ac:dyDescent="0.25">
      <c r="E542" t="s">
        <v>268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303</v>
      </c>
      <c r="AJ542">
        <v>0</v>
      </c>
      <c r="AK542">
        <v>0</v>
      </c>
    </row>
    <row r="543" spans="5:37" x14ac:dyDescent="0.25">
      <c r="E543" t="s">
        <v>268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303</v>
      </c>
      <c r="AJ543">
        <v>0</v>
      </c>
      <c r="AK543">
        <v>0</v>
      </c>
    </row>
    <row r="544" spans="5:37" x14ac:dyDescent="0.25">
      <c r="E544" t="s">
        <v>268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303</v>
      </c>
      <c r="AJ544">
        <v>0</v>
      </c>
      <c r="AK544">
        <v>0</v>
      </c>
    </row>
    <row r="545" spans="5:37" x14ac:dyDescent="0.25">
      <c r="E545" t="s">
        <v>268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546</v>
      </c>
      <c r="AJ545">
        <v>0</v>
      </c>
      <c r="AK545">
        <v>0</v>
      </c>
    </row>
    <row r="546" spans="5:37" x14ac:dyDescent="0.25">
      <c r="E546" t="s">
        <v>268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441</v>
      </c>
      <c r="AJ546">
        <v>0</v>
      </c>
      <c r="AK546">
        <v>0</v>
      </c>
    </row>
    <row r="547" spans="5:37" x14ac:dyDescent="0.25">
      <c r="E547" t="s">
        <v>268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441</v>
      </c>
      <c r="AJ547">
        <v>0</v>
      </c>
      <c r="AK547">
        <v>0</v>
      </c>
    </row>
    <row r="548" spans="5:37" x14ac:dyDescent="0.25">
      <c r="E548" t="s">
        <v>268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441</v>
      </c>
      <c r="AJ548">
        <v>0</v>
      </c>
      <c r="AK548">
        <v>0</v>
      </c>
    </row>
    <row r="549" spans="5:37" x14ac:dyDescent="0.25">
      <c r="E549" t="s">
        <v>268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441</v>
      </c>
      <c r="AJ549">
        <v>0</v>
      </c>
      <c r="AK549">
        <v>0</v>
      </c>
    </row>
    <row r="550" spans="5:37" x14ac:dyDescent="0.25">
      <c r="E550" t="s">
        <v>268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441</v>
      </c>
      <c r="AJ550">
        <v>0</v>
      </c>
      <c r="AK550">
        <v>0</v>
      </c>
    </row>
    <row r="551" spans="5:37" x14ac:dyDescent="0.25">
      <c r="E551" t="s">
        <v>268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441</v>
      </c>
      <c r="AJ551">
        <v>0</v>
      </c>
      <c r="AK551">
        <v>0</v>
      </c>
    </row>
    <row r="552" spans="5:37" x14ac:dyDescent="0.25">
      <c r="E552" t="s">
        <v>268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441</v>
      </c>
      <c r="AJ552">
        <v>0</v>
      </c>
      <c r="AK552">
        <v>0</v>
      </c>
    </row>
    <row r="553" spans="5:37" x14ac:dyDescent="0.25">
      <c r="E553" t="s">
        <v>268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594</v>
      </c>
      <c r="AJ553">
        <v>0</v>
      </c>
      <c r="AK553">
        <v>0</v>
      </c>
    </row>
    <row r="554" spans="5:37" x14ac:dyDescent="0.25">
      <c r="E554" t="s">
        <v>268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594</v>
      </c>
      <c r="AJ554">
        <v>0</v>
      </c>
      <c r="AK554">
        <v>0</v>
      </c>
    </row>
    <row r="555" spans="5:37" x14ac:dyDescent="0.25">
      <c r="E555" t="s">
        <v>268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594</v>
      </c>
      <c r="AJ555">
        <v>0</v>
      </c>
      <c r="AK555">
        <v>0</v>
      </c>
    </row>
    <row r="556" spans="5:37" x14ac:dyDescent="0.25">
      <c r="E556" t="s">
        <v>268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594</v>
      </c>
      <c r="AJ556">
        <v>0</v>
      </c>
      <c r="AK556">
        <v>0</v>
      </c>
    </row>
    <row r="557" spans="5:37" x14ac:dyDescent="0.25">
      <c r="E557" t="s">
        <v>268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594</v>
      </c>
      <c r="AJ557">
        <v>0</v>
      </c>
      <c r="AK557">
        <v>0</v>
      </c>
    </row>
    <row r="558" spans="5:37" x14ac:dyDescent="0.25">
      <c r="E558" t="s">
        <v>268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594</v>
      </c>
      <c r="AJ558">
        <v>0</v>
      </c>
      <c r="AK558">
        <v>0</v>
      </c>
    </row>
    <row r="559" spans="5:37" x14ac:dyDescent="0.25">
      <c r="E559" t="s">
        <v>268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594</v>
      </c>
      <c r="AJ559">
        <v>0</v>
      </c>
      <c r="AK559">
        <v>0</v>
      </c>
    </row>
    <row r="560" spans="5:37" x14ac:dyDescent="0.25">
      <c r="E560" t="s">
        <v>268</v>
      </c>
      <c r="F560">
        <v>0</v>
      </c>
      <c r="G560">
        <v>0</v>
      </c>
      <c r="T560" t="s">
        <v>468</v>
      </c>
      <c r="U560">
        <v>38000</v>
      </c>
      <c r="V560">
        <v>0</v>
      </c>
      <c r="AI560" t="s">
        <v>594</v>
      </c>
      <c r="AJ560">
        <v>0</v>
      </c>
      <c r="AK560">
        <v>0</v>
      </c>
    </row>
    <row r="561" spans="5:37" x14ac:dyDescent="0.25">
      <c r="E561" t="s">
        <v>268</v>
      </c>
      <c r="F561">
        <v>0</v>
      </c>
      <c r="G561">
        <v>0</v>
      </c>
      <c r="T561" t="s">
        <v>468</v>
      </c>
      <c r="U561">
        <v>0</v>
      </c>
      <c r="V561">
        <v>0</v>
      </c>
      <c r="AI561" t="s">
        <v>594</v>
      </c>
      <c r="AJ561">
        <v>0</v>
      </c>
      <c r="AK561">
        <v>0</v>
      </c>
    </row>
    <row r="562" spans="5:37" x14ac:dyDescent="0.25">
      <c r="E562" t="s">
        <v>268</v>
      </c>
      <c r="F562">
        <v>0</v>
      </c>
      <c r="G562">
        <v>0</v>
      </c>
      <c r="T562" t="s">
        <v>468</v>
      </c>
      <c r="U562">
        <v>32000</v>
      </c>
      <c r="V562">
        <v>0</v>
      </c>
      <c r="AI562" t="s">
        <v>594</v>
      </c>
      <c r="AJ562">
        <v>0</v>
      </c>
      <c r="AK562">
        <v>0</v>
      </c>
    </row>
    <row r="563" spans="5:37" x14ac:dyDescent="0.25">
      <c r="E563" t="s">
        <v>268</v>
      </c>
      <c r="F563">
        <v>0</v>
      </c>
      <c r="G563">
        <v>0</v>
      </c>
      <c r="T563" t="s">
        <v>468</v>
      </c>
      <c r="U563">
        <v>0</v>
      </c>
      <c r="V563">
        <v>0</v>
      </c>
      <c r="AI563" t="s">
        <v>594</v>
      </c>
      <c r="AJ563">
        <v>0</v>
      </c>
      <c r="AK563">
        <v>0</v>
      </c>
    </row>
    <row r="564" spans="5:37" x14ac:dyDescent="0.25">
      <c r="E564" t="s">
        <v>268</v>
      </c>
      <c r="F564">
        <v>0</v>
      </c>
      <c r="G564">
        <v>0</v>
      </c>
      <c r="T564" t="s">
        <v>468</v>
      </c>
      <c r="U564">
        <v>0</v>
      </c>
      <c r="V564">
        <v>0</v>
      </c>
      <c r="AI564" t="s">
        <v>594</v>
      </c>
      <c r="AJ564">
        <v>0</v>
      </c>
      <c r="AK564">
        <v>0</v>
      </c>
    </row>
    <row r="565" spans="5:37" x14ac:dyDescent="0.25">
      <c r="E565" t="s">
        <v>268</v>
      </c>
      <c r="F565">
        <v>0</v>
      </c>
      <c r="G565">
        <v>0</v>
      </c>
      <c r="T565" t="s">
        <v>468</v>
      </c>
      <c r="U565">
        <v>0</v>
      </c>
      <c r="V565">
        <v>0</v>
      </c>
      <c r="AI565" t="s">
        <v>594</v>
      </c>
      <c r="AJ565">
        <v>0</v>
      </c>
      <c r="AK565">
        <v>0</v>
      </c>
    </row>
    <row r="566" spans="5:37" x14ac:dyDescent="0.25">
      <c r="E566" t="s">
        <v>268</v>
      </c>
      <c r="F566">
        <v>0</v>
      </c>
      <c r="G566">
        <v>0</v>
      </c>
      <c r="T566" t="s">
        <v>468</v>
      </c>
      <c r="U566">
        <v>0</v>
      </c>
      <c r="V566">
        <v>0</v>
      </c>
      <c r="AI566" t="s">
        <v>594</v>
      </c>
      <c r="AJ566">
        <v>0</v>
      </c>
      <c r="AK566">
        <v>0</v>
      </c>
    </row>
    <row r="567" spans="5:37" x14ac:dyDescent="0.25">
      <c r="E567" t="s">
        <v>268</v>
      </c>
      <c r="F567">
        <v>0</v>
      </c>
      <c r="G567">
        <v>22000</v>
      </c>
      <c r="T567" t="s">
        <v>468</v>
      </c>
      <c r="U567">
        <v>0</v>
      </c>
      <c r="V567">
        <v>0</v>
      </c>
      <c r="AI567" t="s">
        <v>594</v>
      </c>
      <c r="AJ567">
        <v>0</v>
      </c>
      <c r="AK567">
        <v>0</v>
      </c>
    </row>
    <row r="568" spans="5:37" x14ac:dyDescent="0.25">
      <c r="E568" t="s">
        <v>268</v>
      </c>
      <c r="F568">
        <v>0</v>
      </c>
      <c r="G568">
        <v>0</v>
      </c>
      <c r="T568" t="s">
        <v>468</v>
      </c>
      <c r="U568">
        <v>0</v>
      </c>
      <c r="V568">
        <v>0</v>
      </c>
      <c r="AI568" t="s">
        <v>594</v>
      </c>
      <c r="AJ568">
        <v>0</v>
      </c>
      <c r="AK568">
        <v>0</v>
      </c>
    </row>
    <row r="569" spans="5:37" x14ac:dyDescent="0.25">
      <c r="E569" t="s">
        <v>268</v>
      </c>
      <c r="F569">
        <v>1800</v>
      </c>
      <c r="G569">
        <v>0</v>
      </c>
      <c r="T569" t="s">
        <v>468</v>
      </c>
      <c r="U569">
        <v>0</v>
      </c>
      <c r="V569">
        <v>0</v>
      </c>
      <c r="AI569" t="s">
        <v>594</v>
      </c>
      <c r="AJ569">
        <v>0</v>
      </c>
      <c r="AK569">
        <v>0</v>
      </c>
    </row>
    <row r="570" spans="5:37" x14ac:dyDescent="0.25">
      <c r="E570" t="s">
        <v>268</v>
      </c>
      <c r="F570">
        <v>0</v>
      </c>
      <c r="G570">
        <v>0</v>
      </c>
      <c r="T570" t="s">
        <v>468</v>
      </c>
      <c r="U570">
        <v>0</v>
      </c>
      <c r="V570">
        <v>0</v>
      </c>
      <c r="AI570" t="s">
        <v>594</v>
      </c>
      <c r="AJ570">
        <v>0</v>
      </c>
      <c r="AK570">
        <v>0</v>
      </c>
    </row>
    <row r="571" spans="5:37" x14ac:dyDescent="0.25">
      <c r="E571" t="s">
        <v>268</v>
      </c>
      <c r="F571">
        <v>0</v>
      </c>
      <c r="G571">
        <v>0</v>
      </c>
      <c r="T571" t="s">
        <v>468</v>
      </c>
      <c r="U571">
        <v>0</v>
      </c>
      <c r="V571">
        <v>0</v>
      </c>
      <c r="AI571" t="s">
        <v>594</v>
      </c>
      <c r="AJ571">
        <v>0</v>
      </c>
      <c r="AK571">
        <v>0</v>
      </c>
    </row>
    <row r="572" spans="5:37" x14ac:dyDescent="0.25">
      <c r="E572" t="s">
        <v>268</v>
      </c>
      <c r="F572">
        <v>0</v>
      </c>
      <c r="G572">
        <v>0</v>
      </c>
      <c r="T572" t="s">
        <v>468</v>
      </c>
      <c r="U572">
        <v>40000</v>
      </c>
      <c r="V572">
        <v>0</v>
      </c>
      <c r="AI572" t="s">
        <v>594</v>
      </c>
      <c r="AJ572">
        <v>0</v>
      </c>
      <c r="AK572">
        <v>0</v>
      </c>
    </row>
    <row r="573" spans="5:37" x14ac:dyDescent="0.25">
      <c r="E573" t="s">
        <v>268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594</v>
      </c>
      <c r="AJ573">
        <v>0</v>
      </c>
      <c r="AK573">
        <v>0</v>
      </c>
    </row>
    <row r="574" spans="5:37" x14ac:dyDescent="0.25">
      <c r="E574" t="s">
        <v>268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594</v>
      </c>
      <c r="AJ574">
        <v>0</v>
      </c>
      <c r="AK574">
        <v>0</v>
      </c>
    </row>
    <row r="575" spans="5:37" x14ac:dyDescent="0.25">
      <c r="E575" t="s">
        <v>268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594</v>
      </c>
      <c r="AJ575">
        <v>0</v>
      </c>
      <c r="AK575">
        <v>0</v>
      </c>
    </row>
    <row r="576" spans="5:37" x14ac:dyDescent="0.25">
      <c r="E576" t="s">
        <v>268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594</v>
      </c>
      <c r="AJ576">
        <v>0</v>
      </c>
      <c r="AK576">
        <v>0</v>
      </c>
    </row>
    <row r="577" spans="5:37" x14ac:dyDescent="0.25">
      <c r="E577" t="s">
        <v>268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594</v>
      </c>
      <c r="AJ577">
        <v>0</v>
      </c>
      <c r="AK577">
        <v>0</v>
      </c>
    </row>
    <row r="578" spans="5:37" x14ac:dyDescent="0.25">
      <c r="E578" t="s">
        <v>268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594</v>
      </c>
      <c r="AJ578">
        <v>0</v>
      </c>
      <c r="AK578">
        <v>0</v>
      </c>
    </row>
    <row r="579" spans="5:37" x14ac:dyDescent="0.25">
      <c r="E579" t="s">
        <v>268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594</v>
      </c>
      <c r="AJ579">
        <v>0</v>
      </c>
      <c r="AK579">
        <v>0</v>
      </c>
    </row>
    <row r="580" spans="5:37" x14ac:dyDescent="0.25">
      <c r="E580" t="s">
        <v>268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594</v>
      </c>
      <c r="AJ580">
        <v>0</v>
      </c>
      <c r="AK580">
        <v>0</v>
      </c>
    </row>
    <row r="581" spans="5:37" x14ac:dyDescent="0.25">
      <c r="E581" t="s">
        <v>268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594</v>
      </c>
      <c r="AJ581">
        <v>0</v>
      </c>
      <c r="AK581">
        <v>0</v>
      </c>
    </row>
    <row r="582" spans="5:37" x14ac:dyDescent="0.25">
      <c r="E582" t="s">
        <v>268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597</v>
      </c>
      <c r="AJ582">
        <v>0</v>
      </c>
      <c r="AK582">
        <v>0</v>
      </c>
    </row>
    <row r="583" spans="5:37" x14ac:dyDescent="0.25">
      <c r="E583" t="s">
        <v>268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597</v>
      </c>
      <c r="AJ583">
        <v>0</v>
      </c>
      <c r="AK583">
        <v>0</v>
      </c>
    </row>
    <row r="584" spans="5:37" x14ac:dyDescent="0.25">
      <c r="E584" t="s">
        <v>268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597</v>
      </c>
      <c r="AJ584">
        <v>0</v>
      </c>
      <c r="AK584">
        <v>0</v>
      </c>
    </row>
    <row r="585" spans="5:37" x14ac:dyDescent="0.25">
      <c r="E585" t="s">
        <v>268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597</v>
      </c>
      <c r="AJ585">
        <v>0</v>
      </c>
      <c r="AK585">
        <v>0</v>
      </c>
    </row>
    <row r="586" spans="5:37" x14ac:dyDescent="0.25">
      <c r="E586" t="s">
        <v>268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597</v>
      </c>
      <c r="AJ586">
        <v>0</v>
      </c>
      <c r="AK586">
        <v>0</v>
      </c>
    </row>
    <row r="587" spans="5:37" x14ac:dyDescent="0.25">
      <c r="E587" t="s">
        <v>268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597</v>
      </c>
      <c r="AJ587">
        <v>0</v>
      </c>
      <c r="AK587">
        <v>0</v>
      </c>
    </row>
    <row r="588" spans="5:37" x14ac:dyDescent="0.25">
      <c r="E588" t="s">
        <v>268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597</v>
      </c>
      <c r="AJ588">
        <v>20000</v>
      </c>
      <c r="AK588">
        <v>0</v>
      </c>
    </row>
    <row r="589" spans="5:37" x14ac:dyDescent="0.25">
      <c r="E589" t="s">
        <v>268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597</v>
      </c>
      <c r="AJ589">
        <v>24000</v>
      </c>
      <c r="AK589">
        <v>0</v>
      </c>
    </row>
    <row r="590" spans="5:37" x14ac:dyDescent="0.25">
      <c r="E590" t="s">
        <v>268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597</v>
      </c>
      <c r="AJ590">
        <v>28000</v>
      </c>
      <c r="AK590">
        <v>0</v>
      </c>
    </row>
    <row r="591" spans="5:37" x14ac:dyDescent="0.25">
      <c r="E591" t="s">
        <v>268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597</v>
      </c>
      <c r="AJ591">
        <v>42000</v>
      </c>
      <c r="AK591">
        <v>0</v>
      </c>
    </row>
    <row r="592" spans="5:37" x14ac:dyDescent="0.25">
      <c r="E592" t="s">
        <v>268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638</v>
      </c>
      <c r="AJ592">
        <v>0</v>
      </c>
      <c r="AK592">
        <v>0</v>
      </c>
    </row>
    <row r="593" spans="5:37" x14ac:dyDescent="0.25">
      <c r="E593" t="s">
        <v>268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638</v>
      </c>
      <c r="AJ593">
        <v>0</v>
      </c>
      <c r="AK593">
        <v>0</v>
      </c>
    </row>
    <row r="594" spans="5:37" x14ac:dyDescent="0.25">
      <c r="E594" t="s">
        <v>268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638</v>
      </c>
      <c r="AJ594">
        <v>0</v>
      </c>
      <c r="AK594">
        <v>0</v>
      </c>
    </row>
    <row r="595" spans="5:37" x14ac:dyDescent="0.25">
      <c r="E595" t="s">
        <v>268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325</v>
      </c>
      <c r="AJ595">
        <v>0</v>
      </c>
      <c r="AK595">
        <v>0</v>
      </c>
    </row>
    <row r="596" spans="5:37" x14ac:dyDescent="0.25">
      <c r="E596" t="s">
        <v>268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325</v>
      </c>
      <c r="AJ596">
        <v>0</v>
      </c>
      <c r="AK596">
        <v>0</v>
      </c>
    </row>
    <row r="597" spans="5:37" x14ac:dyDescent="0.25">
      <c r="E597" t="s">
        <v>268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325</v>
      </c>
      <c r="AJ597">
        <v>0</v>
      </c>
      <c r="AK597">
        <v>0</v>
      </c>
    </row>
    <row r="598" spans="5:37" x14ac:dyDescent="0.25">
      <c r="E598" t="s">
        <v>268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325</v>
      </c>
      <c r="AJ598">
        <v>30000</v>
      </c>
      <c r="AK598">
        <v>0</v>
      </c>
    </row>
    <row r="599" spans="5:37" x14ac:dyDescent="0.25">
      <c r="E599" t="s">
        <v>268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327</v>
      </c>
      <c r="AJ599">
        <v>0</v>
      </c>
      <c r="AK599">
        <v>0</v>
      </c>
    </row>
    <row r="600" spans="5:37" x14ac:dyDescent="0.25">
      <c r="E600" t="s">
        <v>268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327</v>
      </c>
      <c r="AJ600">
        <v>0</v>
      </c>
      <c r="AK600">
        <v>0</v>
      </c>
    </row>
    <row r="601" spans="5:37" x14ac:dyDescent="0.25">
      <c r="E601" t="s">
        <v>268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327</v>
      </c>
      <c r="AJ601">
        <v>0</v>
      </c>
      <c r="AK601">
        <v>0</v>
      </c>
    </row>
    <row r="602" spans="5:37" x14ac:dyDescent="0.25">
      <c r="E602" t="s">
        <v>268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327</v>
      </c>
      <c r="AJ602">
        <v>0</v>
      </c>
      <c r="AK602">
        <v>0</v>
      </c>
    </row>
    <row r="603" spans="5:37" x14ac:dyDescent="0.25">
      <c r="E603" t="s">
        <v>268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327</v>
      </c>
      <c r="AJ603">
        <v>0</v>
      </c>
      <c r="AK603">
        <v>0</v>
      </c>
    </row>
    <row r="604" spans="5:37" x14ac:dyDescent="0.25">
      <c r="E604" t="s">
        <v>268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327</v>
      </c>
      <c r="AJ604">
        <v>0</v>
      </c>
      <c r="AK604">
        <v>0</v>
      </c>
    </row>
    <row r="605" spans="5:37" x14ac:dyDescent="0.25">
      <c r="E605" t="s">
        <v>268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327</v>
      </c>
      <c r="AJ605">
        <v>0</v>
      </c>
      <c r="AK605">
        <v>0</v>
      </c>
    </row>
    <row r="606" spans="5:37" x14ac:dyDescent="0.25">
      <c r="E606" t="s">
        <v>268</v>
      </c>
      <c r="F606">
        <v>0</v>
      </c>
      <c r="G606">
        <v>0</v>
      </c>
      <c r="T606" t="s">
        <v>421</v>
      </c>
      <c r="U606">
        <v>0</v>
      </c>
      <c r="V606">
        <v>0</v>
      </c>
      <c r="AI606" t="s">
        <v>327</v>
      </c>
      <c r="AJ606">
        <v>0</v>
      </c>
      <c r="AK606">
        <v>0</v>
      </c>
    </row>
    <row r="607" spans="5:37" x14ac:dyDescent="0.25">
      <c r="E607" t="s">
        <v>268</v>
      </c>
      <c r="F607">
        <v>0</v>
      </c>
      <c r="G607">
        <v>0</v>
      </c>
      <c r="T607" t="s">
        <v>421</v>
      </c>
      <c r="U607">
        <v>0</v>
      </c>
      <c r="V607">
        <v>0</v>
      </c>
      <c r="AI607" t="s">
        <v>327</v>
      </c>
      <c r="AJ607">
        <v>0</v>
      </c>
      <c r="AK607">
        <v>0</v>
      </c>
    </row>
    <row r="608" spans="5:37" x14ac:dyDescent="0.25">
      <c r="E608" t="s">
        <v>268</v>
      </c>
      <c r="F608">
        <v>0</v>
      </c>
      <c r="G608">
        <v>0</v>
      </c>
      <c r="T608" t="s">
        <v>421</v>
      </c>
      <c r="U608">
        <v>0</v>
      </c>
      <c r="V608">
        <v>0</v>
      </c>
      <c r="AI608" t="s">
        <v>327</v>
      </c>
      <c r="AJ608">
        <v>25000</v>
      </c>
      <c r="AK608">
        <v>0</v>
      </c>
    </row>
    <row r="609" spans="5:37" x14ac:dyDescent="0.25">
      <c r="E609" t="s">
        <v>268</v>
      </c>
      <c r="F609">
        <v>0</v>
      </c>
      <c r="G609">
        <v>0</v>
      </c>
      <c r="T609" t="s">
        <v>421</v>
      </c>
      <c r="U609">
        <v>0</v>
      </c>
      <c r="V609">
        <v>0</v>
      </c>
      <c r="AI609" t="s">
        <v>327</v>
      </c>
      <c r="AJ609">
        <v>26000</v>
      </c>
      <c r="AK609">
        <v>0</v>
      </c>
    </row>
    <row r="610" spans="5:37" x14ac:dyDescent="0.25">
      <c r="E610" t="s">
        <v>268</v>
      </c>
      <c r="F610">
        <v>0</v>
      </c>
      <c r="G610">
        <v>0</v>
      </c>
      <c r="T610" t="s">
        <v>421</v>
      </c>
      <c r="U610">
        <v>0</v>
      </c>
      <c r="V610">
        <v>0</v>
      </c>
      <c r="AI610" t="s">
        <v>327</v>
      </c>
      <c r="AJ610">
        <v>26000</v>
      </c>
      <c r="AK610">
        <v>0</v>
      </c>
    </row>
    <row r="611" spans="5:37" x14ac:dyDescent="0.25">
      <c r="E611" t="s">
        <v>268</v>
      </c>
      <c r="F611">
        <v>0</v>
      </c>
      <c r="G611">
        <v>0</v>
      </c>
      <c r="T611" t="s">
        <v>421</v>
      </c>
      <c r="U611">
        <v>0</v>
      </c>
      <c r="V611">
        <v>0</v>
      </c>
      <c r="AI611" t="s">
        <v>327</v>
      </c>
      <c r="AJ611">
        <v>28000</v>
      </c>
      <c r="AK611">
        <v>0</v>
      </c>
    </row>
    <row r="612" spans="5:37" x14ac:dyDescent="0.25">
      <c r="E612" t="s">
        <v>268</v>
      </c>
      <c r="F612">
        <v>0</v>
      </c>
      <c r="G612">
        <v>0</v>
      </c>
      <c r="T612" t="s">
        <v>421</v>
      </c>
      <c r="U612">
        <v>0</v>
      </c>
      <c r="V612">
        <v>0</v>
      </c>
      <c r="AI612" t="s">
        <v>327</v>
      </c>
      <c r="AJ612">
        <v>28000</v>
      </c>
      <c r="AK612">
        <v>0</v>
      </c>
    </row>
    <row r="613" spans="5:37" x14ac:dyDescent="0.25">
      <c r="E613" t="s">
        <v>268</v>
      </c>
      <c r="F613">
        <v>0</v>
      </c>
      <c r="G613">
        <v>17000</v>
      </c>
      <c r="T613" t="s">
        <v>421</v>
      </c>
      <c r="U613">
        <v>0</v>
      </c>
      <c r="V613">
        <v>0</v>
      </c>
      <c r="AI613" t="s">
        <v>329</v>
      </c>
      <c r="AJ613">
        <v>0</v>
      </c>
      <c r="AK613">
        <v>20000</v>
      </c>
    </row>
    <row r="614" spans="5:37" x14ac:dyDescent="0.25">
      <c r="E614" t="s">
        <v>268</v>
      </c>
      <c r="F614">
        <v>0</v>
      </c>
      <c r="G614">
        <v>0</v>
      </c>
      <c r="T614" t="s">
        <v>421</v>
      </c>
      <c r="U614">
        <v>0</v>
      </c>
      <c r="V614">
        <v>0</v>
      </c>
      <c r="AI614" t="s">
        <v>329</v>
      </c>
      <c r="AJ614">
        <v>0</v>
      </c>
      <c r="AK614">
        <v>0</v>
      </c>
    </row>
    <row r="615" spans="5:37" x14ac:dyDescent="0.25">
      <c r="E615" t="s">
        <v>268</v>
      </c>
      <c r="F615">
        <v>0</v>
      </c>
      <c r="G615">
        <v>0</v>
      </c>
      <c r="T615" t="s">
        <v>421</v>
      </c>
      <c r="U615">
        <v>0</v>
      </c>
      <c r="V615">
        <v>0</v>
      </c>
      <c r="AI615" t="s">
        <v>329</v>
      </c>
      <c r="AJ615">
        <v>0</v>
      </c>
      <c r="AK615">
        <v>0</v>
      </c>
    </row>
    <row r="616" spans="5:37" x14ac:dyDescent="0.25">
      <c r="E616" t="s">
        <v>268</v>
      </c>
      <c r="F616">
        <v>6000</v>
      </c>
      <c r="G616">
        <v>0</v>
      </c>
      <c r="T616" t="s">
        <v>421</v>
      </c>
      <c r="U616">
        <v>0</v>
      </c>
      <c r="V616">
        <v>0</v>
      </c>
      <c r="AI616" t="s">
        <v>329</v>
      </c>
      <c r="AJ616">
        <v>0</v>
      </c>
      <c r="AK616">
        <v>0</v>
      </c>
    </row>
    <row r="617" spans="5:37" x14ac:dyDescent="0.25">
      <c r="E617" t="s">
        <v>268</v>
      </c>
      <c r="F617">
        <v>4000</v>
      </c>
      <c r="G617">
        <v>0</v>
      </c>
      <c r="T617" t="s">
        <v>421</v>
      </c>
      <c r="U617">
        <v>0</v>
      </c>
      <c r="V617">
        <v>0</v>
      </c>
      <c r="AI617" t="s">
        <v>329</v>
      </c>
      <c r="AJ617">
        <v>0</v>
      </c>
      <c r="AK617">
        <v>0</v>
      </c>
    </row>
    <row r="618" spans="5:37" x14ac:dyDescent="0.25">
      <c r="E618" t="s">
        <v>268</v>
      </c>
      <c r="F618">
        <v>0</v>
      </c>
      <c r="G618">
        <v>0</v>
      </c>
      <c r="T618" t="s">
        <v>423</v>
      </c>
      <c r="U618">
        <v>14000</v>
      </c>
      <c r="V618">
        <v>0</v>
      </c>
      <c r="AI618" t="s">
        <v>329</v>
      </c>
      <c r="AJ618">
        <v>0</v>
      </c>
      <c r="AK618">
        <v>0</v>
      </c>
    </row>
    <row r="619" spans="5:37" x14ac:dyDescent="0.25">
      <c r="E619" t="s">
        <v>268</v>
      </c>
      <c r="F619">
        <v>0</v>
      </c>
      <c r="G619">
        <v>0</v>
      </c>
      <c r="T619" t="s">
        <v>423</v>
      </c>
      <c r="U619">
        <v>0</v>
      </c>
      <c r="V619">
        <v>0</v>
      </c>
      <c r="AI619" t="s">
        <v>329</v>
      </c>
      <c r="AJ619">
        <v>0</v>
      </c>
      <c r="AK619">
        <v>0</v>
      </c>
    </row>
    <row r="620" spans="5:37" x14ac:dyDescent="0.25">
      <c r="E620" t="s">
        <v>268</v>
      </c>
      <c r="F620">
        <v>0</v>
      </c>
      <c r="G620">
        <v>0</v>
      </c>
      <c r="T620" t="s">
        <v>423</v>
      </c>
      <c r="U620">
        <v>0</v>
      </c>
      <c r="V620">
        <v>0</v>
      </c>
      <c r="AI620" t="s">
        <v>329</v>
      </c>
      <c r="AJ620">
        <v>0</v>
      </c>
      <c r="AK620">
        <v>0</v>
      </c>
    </row>
    <row r="621" spans="5:37" x14ac:dyDescent="0.25">
      <c r="E621" t="s">
        <v>268</v>
      </c>
      <c r="F621">
        <v>0</v>
      </c>
      <c r="G621">
        <v>13000</v>
      </c>
      <c r="T621" t="s">
        <v>423</v>
      </c>
      <c r="U621">
        <v>0</v>
      </c>
      <c r="V621">
        <v>0</v>
      </c>
      <c r="AI621" t="s">
        <v>329</v>
      </c>
      <c r="AJ621">
        <v>0</v>
      </c>
      <c r="AK621">
        <v>0</v>
      </c>
    </row>
    <row r="622" spans="5:37" x14ac:dyDescent="0.25">
      <c r="E622" t="s">
        <v>268</v>
      </c>
      <c r="F622">
        <v>0</v>
      </c>
      <c r="G622">
        <v>0</v>
      </c>
      <c r="T622" t="s">
        <v>423</v>
      </c>
      <c r="U622">
        <v>0</v>
      </c>
      <c r="V622">
        <v>0</v>
      </c>
      <c r="AI622" t="s">
        <v>329</v>
      </c>
      <c r="AJ622">
        <v>0</v>
      </c>
      <c r="AK622">
        <v>0</v>
      </c>
    </row>
    <row r="623" spans="5:37" x14ac:dyDescent="0.25">
      <c r="E623" t="s">
        <v>268</v>
      </c>
      <c r="F623">
        <v>0</v>
      </c>
      <c r="G623">
        <v>0</v>
      </c>
      <c r="T623" t="s">
        <v>423</v>
      </c>
      <c r="U623">
        <v>0</v>
      </c>
      <c r="V623">
        <v>0</v>
      </c>
      <c r="AI623" t="s">
        <v>329</v>
      </c>
      <c r="AJ623">
        <v>0</v>
      </c>
      <c r="AK623">
        <v>0</v>
      </c>
    </row>
    <row r="624" spans="5:37" x14ac:dyDescent="0.25">
      <c r="E624" t="s">
        <v>268</v>
      </c>
      <c r="F624">
        <v>0</v>
      </c>
      <c r="G624">
        <v>0</v>
      </c>
      <c r="T624" t="s">
        <v>423</v>
      </c>
      <c r="U624">
        <v>14000</v>
      </c>
      <c r="V624">
        <v>0</v>
      </c>
      <c r="AI624" t="s">
        <v>329</v>
      </c>
      <c r="AJ624">
        <v>0</v>
      </c>
      <c r="AK624">
        <v>0</v>
      </c>
    </row>
    <row r="625" spans="5:37" x14ac:dyDescent="0.25">
      <c r="E625" t="s">
        <v>268</v>
      </c>
      <c r="F625">
        <v>0</v>
      </c>
      <c r="G625">
        <v>0</v>
      </c>
      <c r="T625" t="s">
        <v>423</v>
      </c>
      <c r="U625">
        <v>0</v>
      </c>
      <c r="V625">
        <v>0</v>
      </c>
      <c r="AI625" t="s">
        <v>329</v>
      </c>
      <c r="AJ625">
        <v>0</v>
      </c>
      <c r="AK625">
        <v>0</v>
      </c>
    </row>
    <row r="626" spans="5:37" x14ac:dyDescent="0.25">
      <c r="E626" t="s">
        <v>268</v>
      </c>
      <c r="F626">
        <v>0</v>
      </c>
      <c r="G626">
        <v>0</v>
      </c>
      <c r="T626" t="s">
        <v>423</v>
      </c>
      <c r="U626">
        <v>0</v>
      </c>
      <c r="V626">
        <v>0</v>
      </c>
      <c r="AI626" t="s">
        <v>329</v>
      </c>
      <c r="AJ626">
        <v>0</v>
      </c>
      <c r="AK626">
        <v>0</v>
      </c>
    </row>
    <row r="627" spans="5:37" x14ac:dyDescent="0.25">
      <c r="E627" t="s">
        <v>268</v>
      </c>
      <c r="F627">
        <v>0</v>
      </c>
      <c r="G627">
        <v>0</v>
      </c>
      <c r="T627" t="s">
        <v>423</v>
      </c>
      <c r="U627">
        <v>25000</v>
      </c>
      <c r="V627">
        <v>0</v>
      </c>
      <c r="AI627" t="s">
        <v>329</v>
      </c>
      <c r="AJ627">
        <v>0</v>
      </c>
      <c r="AK627">
        <v>0</v>
      </c>
    </row>
    <row r="628" spans="5:37" x14ac:dyDescent="0.25">
      <c r="E628" t="s">
        <v>268</v>
      </c>
      <c r="F628">
        <v>0</v>
      </c>
      <c r="G628">
        <v>0</v>
      </c>
      <c r="T628" t="s">
        <v>423</v>
      </c>
      <c r="U628">
        <v>25000</v>
      </c>
      <c r="V628">
        <v>0</v>
      </c>
      <c r="AI628" t="s">
        <v>329</v>
      </c>
      <c r="AJ628">
        <v>0</v>
      </c>
      <c r="AK628">
        <v>0</v>
      </c>
    </row>
    <row r="629" spans="5:37" x14ac:dyDescent="0.25">
      <c r="E629" t="s">
        <v>268</v>
      </c>
      <c r="F629">
        <v>0</v>
      </c>
      <c r="G629">
        <v>0</v>
      </c>
      <c r="T629" t="s">
        <v>423</v>
      </c>
      <c r="U629">
        <v>0</v>
      </c>
      <c r="V629">
        <v>0</v>
      </c>
      <c r="AI629" t="s">
        <v>329</v>
      </c>
      <c r="AJ629">
        <v>0</v>
      </c>
      <c r="AK629">
        <v>0</v>
      </c>
    </row>
    <row r="630" spans="5:37" x14ac:dyDescent="0.25">
      <c r="E630" t="s">
        <v>268</v>
      </c>
      <c r="F630">
        <v>0</v>
      </c>
      <c r="G630">
        <v>0</v>
      </c>
      <c r="T630" t="s">
        <v>423</v>
      </c>
      <c r="U630">
        <v>0</v>
      </c>
      <c r="V630">
        <v>0</v>
      </c>
      <c r="AI630" t="s">
        <v>329</v>
      </c>
      <c r="AJ630">
        <v>0</v>
      </c>
      <c r="AK630">
        <v>0</v>
      </c>
    </row>
    <row r="631" spans="5:37" x14ac:dyDescent="0.25">
      <c r="E631" t="s">
        <v>268</v>
      </c>
      <c r="F631">
        <v>0</v>
      </c>
      <c r="G631">
        <v>0</v>
      </c>
      <c r="T631" t="s">
        <v>423</v>
      </c>
      <c r="U631">
        <v>0</v>
      </c>
      <c r="V631">
        <v>0</v>
      </c>
      <c r="AI631" t="s">
        <v>329</v>
      </c>
      <c r="AJ631">
        <v>0</v>
      </c>
      <c r="AK631">
        <v>0</v>
      </c>
    </row>
    <row r="632" spans="5:37" x14ac:dyDescent="0.25">
      <c r="E632" t="s">
        <v>268</v>
      </c>
      <c r="F632">
        <v>0</v>
      </c>
      <c r="G632">
        <v>0</v>
      </c>
      <c r="T632" t="s">
        <v>423</v>
      </c>
      <c r="U632">
        <v>0</v>
      </c>
      <c r="V632">
        <v>0</v>
      </c>
      <c r="AI632" t="s">
        <v>329</v>
      </c>
      <c r="AJ632">
        <v>0</v>
      </c>
      <c r="AK632">
        <v>20000</v>
      </c>
    </row>
    <row r="633" spans="5:37" x14ac:dyDescent="0.25">
      <c r="E633" t="s">
        <v>268</v>
      </c>
      <c r="F633">
        <v>0</v>
      </c>
      <c r="G633">
        <v>0</v>
      </c>
      <c r="T633" t="s">
        <v>423</v>
      </c>
      <c r="U633">
        <v>0</v>
      </c>
      <c r="V633">
        <v>0</v>
      </c>
      <c r="AI633" t="s">
        <v>329</v>
      </c>
      <c r="AJ633">
        <v>0</v>
      </c>
      <c r="AK633">
        <v>25000</v>
      </c>
    </row>
    <row r="634" spans="5:37" x14ac:dyDescent="0.25">
      <c r="E634" t="s">
        <v>268</v>
      </c>
      <c r="F634">
        <v>0</v>
      </c>
      <c r="G634">
        <v>0</v>
      </c>
      <c r="T634" t="s">
        <v>423</v>
      </c>
      <c r="U634">
        <v>25000</v>
      </c>
      <c r="V634">
        <v>0</v>
      </c>
      <c r="AI634" t="s">
        <v>329</v>
      </c>
      <c r="AJ634">
        <v>0</v>
      </c>
      <c r="AK634">
        <v>0</v>
      </c>
    </row>
    <row r="635" spans="5:37" x14ac:dyDescent="0.25">
      <c r="E635" t="s">
        <v>268</v>
      </c>
      <c r="F635">
        <v>8000</v>
      </c>
      <c r="G635">
        <v>0</v>
      </c>
      <c r="T635" t="s">
        <v>423</v>
      </c>
      <c r="U635">
        <v>0</v>
      </c>
      <c r="V635">
        <v>0</v>
      </c>
      <c r="AI635" t="s">
        <v>329</v>
      </c>
      <c r="AJ635">
        <v>0</v>
      </c>
      <c r="AK635">
        <v>0</v>
      </c>
    </row>
    <row r="636" spans="5:37" x14ac:dyDescent="0.25">
      <c r="E636" t="s">
        <v>268</v>
      </c>
      <c r="F636">
        <v>0</v>
      </c>
      <c r="G636">
        <v>0</v>
      </c>
      <c r="T636" t="s">
        <v>423</v>
      </c>
      <c r="U636">
        <v>0</v>
      </c>
      <c r="V636">
        <v>0</v>
      </c>
      <c r="AI636" t="s">
        <v>329</v>
      </c>
      <c r="AJ636">
        <v>0</v>
      </c>
      <c r="AK636">
        <v>0</v>
      </c>
    </row>
    <row r="637" spans="5:37" x14ac:dyDescent="0.25">
      <c r="E637" t="s">
        <v>268</v>
      </c>
      <c r="F637">
        <v>0</v>
      </c>
      <c r="G637">
        <v>19000</v>
      </c>
      <c r="T637" t="s">
        <v>423</v>
      </c>
      <c r="U637">
        <v>14000</v>
      </c>
      <c r="V637">
        <v>0</v>
      </c>
      <c r="AI637" t="s">
        <v>329</v>
      </c>
      <c r="AJ637">
        <v>0</v>
      </c>
      <c r="AK637">
        <v>0</v>
      </c>
    </row>
    <row r="638" spans="5:37" x14ac:dyDescent="0.25">
      <c r="E638" t="s">
        <v>268</v>
      </c>
      <c r="F638">
        <v>0</v>
      </c>
      <c r="G638">
        <v>0</v>
      </c>
      <c r="T638" t="s">
        <v>423</v>
      </c>
      <c r="U638">
        <v>0</v>
      </c>
      <c r="V638">
        <v>0</v>
      </c>
      <c r="AI638" t="s">
        <v>329</v>
      </c>
      <c r="AJ638">
        <v>0</v>
      </c>
      <c r="AK638">
        <v>0</v>
      </c>
    </row>
    <row r="639" spans="5:37" x14ac:dyDescent="0.25">
      <c r="E639" t="s">
        <v>268</v>
      </c>
      <c r="F639">
        <v>0</v>
      </c>
      <c r="G639">
        <v>0</v>
      </c>
      <c r="T639" t="s">
        <v>423</v>
      </c>
      <c r="U639">
        <v>0</v>
      </c>
      <c r="V639">
        <v>0</v>
      </c>
      <c r="AI639" t="s">
        <v>329</v>
      </c>
      <c r="AJ639">
        <v>0</v>
      </c>
      <c r="AK639">
        <v>0</v>
      </c>
    </row>
    <row r="640" spans="5:37" x14ac:dyDescent="0.25">
      <c r="E640" t="s">
        <v>268</v>
      </c>
      <c r="F640">
        <v>0</v>
      </c>
      <c r="G640">
        <v>0</v>
      </c>
      <c r="T640" t="s">
        <v>423</v>
      </c>
      <c r="U640">
        <v>0</v>
      </c>
      <c r="V640">
        <v>0</v>
      </c>
      <c r="AI640" t="s">
        <v>329</v>
      </c>
      <c r="AJ640">
        <v>0</v>
      </c>
      <c r="AK640">
        <v>0</v>
      </c>
    </row>
    <row r="641" spans="5:37" x14ac:dyDescent="0.25">
      <c r="E641" t="s">
        <v>268</v>
      </c>
      <c r="F641">
        <v>0</v>
      </c>
      <c r="G641">
        <v>0</v>
      </c>
      <c r="T641" t="s">
        <v>423</v>
      </c>
      <c r="U641">
        <v>0</v>
      </c>
      <c r="V641">
        <v>0</v>
      </c>
      <c r="AI641" t="s">
        <v>329</v>
      </c>
      <c r="AJ641">
        <v>0</v>
      </c>
      <c r="AK641">
        <v>0</v>
      </c>
    </row>
    <row r="642" spans="5:37" x14ac:dyDescent="0.25">
      <c r="E642" t="s">
        <v>268</v>
      </c>
      <c r="F642">
        <v>0</v>
      </c>
      <c r="G642">
        <v>0</v>
      </c>
      <c r="T642" t="s">
        <v>423</v>
      </c>
      <c r="U642">
        <v>0</v>
      </c>
      <c r="V642">
        <v>0</v>
      </c>
      <c r="AI642" t="s">
        <v>329</v>
      </c>
      <c r="AJ642">
        <v>0</v>
      </c>
      <c r="AK642">
        <v>0</v>
      </c>
    </row>
    <row r="643" spans="5:37" x14ac:dyDescent="0.25">
      <c r="E643" t="s">
        <v>268</v>
      </c>
      <c r="F643">
        <v>0</v>
      </c>
      <c r="G643">
        <v>0</v>
      </c>
      <c r="T643" t="s">
        <v>423</v>
      </c>
      <c r="U643">
        <v>0</v>
      </c>
      <c r="V643">
        <v>0</v>
      </c>
      <c r="AI643" t="s">
        <v>329</v>
      </c>
      <c r="AJ643">
        <v>0</v>
      </c>
      <c r="AK643">
        <v>0</v>
      </c>
    </row>
    <row r="644" spans="5:37" x14ac:dyDescent="0.25">
      <c r="E644" t="s">
        <v>268</v>
      </c>
      <c r="F644">
        <v>0</v>
      </c>
      <c r="G644">
        <v>0</v>
      </c>
      <c r="T644" t="s">
        <v>423</v>
      </c>
      <c r="U644">
        <v>0</v>
      </c>
      <c r="V644">
        <v>0</v>
      </c>
      <c r="AI644" t="s">
        <v>329</v>
      </c>
      <c r="AJ644">
        <v>0</v>
      </c>
      <c r="AK644">
        <v>0</v>
      </c>
    </row>
    <row r="645" spans="5:37" x14ac:dyDescent="0.25">
      <c r="E645" t="s">
        <v>268</v>
      </c>
      <c r="F645">
        <v>0</v>
      </c>
      <c r="G645">
        <v>0</v>
      </c>
      <c r="T645" t="s">
        <v>413</v>
      </c>
      <c r="U645">
        <v>0</v>
      </c>
      <c r="V645">
        <v>0</v>
      </c>
      <c r="AI645" t="s">
        <v>329</v>
      </c>
      <c r="AJ645">
        <v>0</v>
      </c>
      <c r="AK645">
        <v>0</v>
      </c>
    </row>
    <row r="646" spans="5:37" x14ac:dyDescent="0.25">
      <c r="E646" t="s">
        <v>268</v>
      </c>
      <c r="F646">
        <v>0</v>
      </c>
      <c r="G646">
        <v>0</v>
      </c>
      <c r="T646" t="s">
        <v>413</v>
      </c>
      <c r="U646">
        <v>0</v>
      </c>
      <c r="V646">
        <v>0</v>
      </c>
      <c r="AI646" t="s">
        <v>329</v>
      </c>
      <c r="AJ646">
        <v>0</v>
      </c>
      <c r="AK646">
        <v>0</v>
      </c>
    </row>
    <row r="647" spans="5:37" x14ac:dyDescent="0.25">
      <c r="E647" t="s">
        <v>268</v>
      </c>
      <c r="F647">
        <v>2400</v>
      </c>
      <c r="G647">
        <v>0</v>
      </c>
      <c r="T647" t="s">
        <v>413</v>
      </c>
      <c r="U647">
        <v>24000</v>
      </c>
      <c r="V647">
        <v>0</v>
      </c>
      <c r="AI647" t="s">
        <v>329</v>
      </c>
      <c r="AJ647">
        <v>0</v>
      </c>
      <c r="AK647">
        <v>0</v>
      </c>
    </row>
    <row r="648" spans="5:37" x14ac:dyDescent="0.25">
      <c r="E648" t="s">
        <v>268</v>
      </c>
      <c r="F648">
        <v>0</v>
      </c>
      <c r="G648">
        <v>0</v>
      </c>
      <c r="T648" t="s">
        <v>413</v>
      </c>
      <c r="U648">
        <v>0</v>
      </c>
      <c r="V648">
        <v>0</v>
      </c>
      <c r="AI648" t="s">
        <v>329</v>
      </c>
      <c r="AJ648">
        <v>0</v>
      </c>
      <c r="AK648">
        <v>0</v>
      </c>
    </row>
    <row r="649" spans="5:37" x14ac:dyDescent="0.25">
      <c r="E649" t="s">
        <v>268</v>
      </c>
      <c r="F649">
        <v>0</v>
      </c>
      <c r="G649">
        <v>0</v>
      </c>
      <c r="T649" t="s">
        <v>413</v>
      </c>
      <c r="U649">
        <v>0</v>
      </c>
      <c r="V649">
        <v>0</v>
      </c>
      <c r="AI649" t="s">
        <v>329</v>
      </c>
      <c r="AJ649">
        <v>20000</v>
      </c>
      <c r="AK649">
        <v>0</v>
      </c>
    </row>
    <row r="650" spans="5:37" x14ac:dyDescent="0.25">
      <c r="E650" t="s">
        <v>268</v>
      </c>
      <c r="F650">
        <v>0</v>
      </c>
      <c r="G650">
        <v>0</v>
      </c>
      <c r="T650" t="s">
        <v>413</v>
      </c>
      <c r="U650">
        <v>26000</v>
      </c>
      <c r="V650">
        <v>0</v>
      </c>
      <c r="AI650" t="s">
        <v>329</v>
      </c>
      <c r="AJ650">
        <v>25000</v>
      </c>
      <c r="AK650">
        <v>0</v>
      </c>
    </row>
    <row r="651" spans="5:37" x14ac:dyDescent="0.25">
      <c r="E651" t="s">
        <v>268</v>
      </c>
      <c r="F651">
        <v>2500</v>
      </c>
      <c r="G651">
        <v>0</v>
      </c>
      <c r="T651" t="s">
        <v>413</v>
      </c>
      <c r="U651">
        <v>0</v>
      </c>
      <c r="V651">
        <v>0</v>
      </c>
      <c r="AI651" t="s">
        <v>329</v>
      </c>
      <c r="AJ651">
        <v>30000</v>
      </c>
      <c r="AK651">
        <v>0</v>
      </c>
    </row>
    <row r="652" spans="5:37" x14ac:dyDescent="0.25">
      <c r="E652" t="s">
        <v>268</v>
      </c>
      <c r="F652">
        <v>0</v>
      </c>
      <c r="G652">
        <v>0</v>
      </c>
      <c r="T652" t="s">
        <v>413</v>
      </c>
      <c r="U652">
        <v>0</v>
      </c>
      <c r="V652">
        <v>0</v>
      </c>
      <c r="AI652" t="s">
        <v>676</v>
      </c>
      <c r="AJ652">
        <v>0</v>
      </c>
      <c r="AK652">
        <v>0</v>
      </c>
    </row>
    <row r="653" spans="5:37" x14ac:dyDescent="0.25">
      <c r="E653" t="s">
        <v>268</v>
      </c>
      <c r="F653">
        <v>0</v>
      </c>
      <c r="G653">
        <v>28000</v>
      </c>
      <c r="T653" t="s">
        <v>413</v>
      </c>
      <c r="U653">
        <v>0</v>
      </c>
      <c r="V653">
        <v>0</v>
      </c>
      <c r="AI653" t="s">
        <v>507</v>
      </c>
      <c r="AJ653">
        <v>0</v>
      </c>
      <c r="AK653">
        <v>0</v>
      </c>
    </row>
    <row r="654" spans="5:37" x14ac:dyDescent="0.25">
      <c r="E654" t="s">
        <v>268</v>
      </c>
      <c r="F654">
        <v>0</v>
      </c>
      <c r="G654">
        <v>0</v>
      </c>
      <c r="T654" t="s">
        <v>413</v>
      </c>
      <c r="U654">
        <v>16000</v>
      </c>
      <c r="V654">
        <v>0</v>
      </c>
      <c r="AI654" t="s">
        <v>507</v>
      </c>
      <c r="AJ654">
        <v>400</v>
      </c>
      <c r="AK654">
        <v>0</v>
      </c>
    </row>
    <row r="655" spans="5:37" x14ac:dyDescent="0.25">
      <c r="E655" t="s">
        <v>268</v>
      </c>
      <c r="F655">
        <v>8000</v>
      </c>
      <c r="G655">
        <v>0</v>
      </c>
      <c r="T655" t="s">
        <v>413</v>
      </c>
      <c r="U655">
        <v>0</v>
      </c>
      <c r="V655">
        <v>0</v>
      </c>
      <c r="AI655" t="s">
        <v>507</v>
      </c>
      <c r="AJ655">
        <v>400</v>
      </c>
      <c r="AK655">
        <v>0</v>
      </c>
    </row>
    <row r="656" spans="5:37" x14ac:dyDescent="0.25">
      <c r="E656" t="s">
        <v>268</v>
      </c>
      <c r="F656">
        <v>0</v>
      </c>
      <c r="G656">
        <v>0</v>
      </c>
      <c r="T656" t="s">
        <v>413</v>
      </c>
      <c r="U656">
        <v>0</v>
      </c>
      <c r="V656">
        <v>0</v>
      </c>
      <c r="AI656" t="s">
        <v>507</v>
      </c>
      <c r="AJ656">
        <v>35000</v>
      </c>
      <c r="AK656">
        <v>0</v>
      </c>
    </row>
    <row r="657" spans="5:37" x14ac:dyDescent="0.25">
      <c r="E657" t="s">
        <v>268</v>
      </c>
      <c r="F657">
        <v>0</v>
      </c>
      <c r="G657">
        <v>0</v>
      </c>
      <c r="T657" t="s">
        <v>413</v>
      </c>
      <c r="U657">
        <v>0</v>
      </c>
      <c r="V657">
        <v>0</v>
      </c>
      <c r="AI657" t="s">
        <v>507</v>
      </c>
      <c r="AJ657">
        <v>40000</v>
      </c>
      <c r="AK657">
        <v>0</v>
      </c>
    </row>
    <row r="658" spans="5:37" x14ac:dyDescent="0.25">
      <c r="E658" t="s">
        <v>268</v>
      </c>
      <c r="F658">
        <v>0</v>
      </c>
      <c r="G658">
        <v>0</v>
      </c>
      <c r="T658" t="s">
        <v>413</v>
      </c>
      <c r="U658">
        <v>0</v>
      </c>
      <c r="V658">
        <v>0</v>
      </c>
      <c r="AI658" t="s">
        <v>507</v>
      </c>
      <c r="AJ658">
        <v>43000</v>
      </c>
      <c r="AK658">
        <v>0</v>
      </c>
    </row>
    <row r="659" spans="5:37" x14ac:dyDescent="0.25">
      <c r="E659" t="s">
        <v>268</v>
      </c>
      <c r="F659">
        <v>0</v>
      </c>
      <c r="G659">
        <v>0</v>
      </c>
      <c r="T659" t="s">
        <v>413</v>
      </c>
      <c r="U659">
        <v>0</v>
      </c>
      <c r="V659">
        <v>0</v>
      </c>
      <c r="AI659" t="s">
        <v>507</v>
      </c>
      <c r="AJ659">
        <v>45000</v>
      </c>
      <c r="AK659">
        <v>0</v>
      </c>
    </row>
    <row r="660" spans="5:37" x14ac:dyDescent="0.25">
      <c r="E660" t="s">
        <v>268</v>
      </c>
      <c r="F660">
        <v>0</v>
      </c>
      <c r="G660">
        <v>0</v>
      </c>
      <c r="T660" t="s">
        <v>413</v>
      </c>
      <c r="U660">
        <v>0</v>
      </c>
      <c r="V660">
        <v>0</v>
      </c>
      <c r="AI660" t="s">
        <v>509</v>
      </c>
      <c r="AJ660">
        <v>0</v>
      </c>
      <c r="AK660">
        <v>0</v>
      </c>
    </row>
    <row r="661" spans="5:37" x14ac:dyDescent="0.25">
      <c r="E661" t="s">
        <v>268</v>
      </c>
      <c r="F661">
        <v>0</v>
      </c>
      <c r="G661">
        <v>0</v>
      </c>
      <c r="T661" t="s">
        <v>413</v>
      </c>
      <c r="U661">
        <v>14000</v>
      </c>
      <c r="V661">
        <v>0</v>
      </c>
      <c r="AI661" t="s">
        <v>509</v>
      </c>
      <c r="AJ661">
        <v>0</v>
      </c>
      <c r="AK661">
        <v>0</v>
      </c>
    </row>
    <row r="662" spans="5:37" x14ac:dyDescent="0.25">
      <c r="E662" t="s">
        <v>268</v>
      </c>
      <c r="F662">
        <v>0</v>
      </c>
      <c r="G662">
        <v>0</v>
      </c>
      <c r="T662" t="s">
        <v>413</v>
      </c>
      <c r="U662">
        <v>0</v>
      </c>
      <c r="V662">
        <v>0</v>
      </c>
      <c r="AI662" t="s">
        <v>509</v>
      </c>
      <c r="AJ662">
        <v>0</v>
      </c>
      <c r="AK662">
        <v>0</v>
      </c>
    </row>
    <row r="663" spans="5:37" x14ac:dyDescent="0.25">
      <c r="E663" t="s">
        <v>268</v>
      </c>
      <c r="F663">
        <v>4500</v>
      </c>
      <c r="G663">
        <v>0</v>
      </c>
      <c r="T663" t="s">
        <v>413</v>
      </c>
      <c r="U663">
        <v>0</v>
      </c>
      <c r="V663">
        <v>0</v>
      </c>
      <c r="AI663" t="s">
        <v>509</v>
      </c>
      <c r="AJ663">
        <v>0</v>
      </c>
      <c r="AK663">
        <v>0</v>
      </c>
    </row>
    <row r="664" spans="5:37" x14ac:dyDescent="0.25">
      <c r="E664" t="s">
        <v>268</v>
      </c>
      <c r="F664">
        <v>0</v>
      </c>
      <c r="G664">
        <v>0</v>
      </c>
      <c r="T664" t="s">
        <v>413</v>
      </c>
      <c r="U664">
        <v>22000</v>
      </c>
      <c r="V664">
        <v>0</v>
      </c>
      <c r="AI664" t="s">
        <v>509</v>
      </c>
      <c r="AJ664">
        <v>0</v>
      </c>
      <c r="AK664">
        <v>0</v>
      </c>
    </row>
    <row r="665" spans="5:37" x14ac:dyDescent="0.25">
      <c r="E665" t="s">
        <v>268</v>
      </c>
      <c r="F665">
        <v>0</v>
      </c>
      <c r="G665">
        <v>0</v>
      </c>
      <c r="T665" t="s">
        <v>413</v>
      </c>
      <c r="U665">
        <v>0</v>
      </c>
      <c r="V665">
        <v>0</v>
      </c>
      <c r="AI665" t="s">
        <v>509</v>
      </c>
      <c r="AJ665">
        <v>0</v>
      </c>
      <c r="AK665">
        <v>0</v>
      </c>
    </row>
    <row r="666" spans="5:37" x14ac:dyDescent="0.25">
      <c r="E666" t="s">
        <v>268</v>
      </c>
      <c r="F666">
        <v>3000</v>
      </c>
      <c r="G666">
        <v>0</v>
      </c>
      <c r="T666" t="s">
        <v>413</v>
      </c>
      <c r="U666">
        <v>0</v>
      </c>
      <c r="V666">
        <v>0</v>
      </c>
      <c r="AI666" t="s">
        <v>509</v>
      </c>
      <c r="AJ666">
        <v>0</v>
      </c>
      <c r="AK666">
        <v>0</v>
      </c>
    </row>
    <row r="667" spans="5:37" x14ac:dyDescent="0.25">
      <c r="E667" t="s">
        <v>268</v>
      </c>
      <c r="F667">
        <v>0</v>
      </c>
      <c r="G667">
        <v>0</v>
      </c>
      <c r="T667" t="s">
        <v>413</v>
      </c>
      <c r="U667">
        <v>22000</v>
      </c>
      <c r="V667">
        <v>0</v>
      </c>
      <c r="AI667" t="s">
        <v>509</v>
      </c>
      <c r="AJ667">
        <v>0</v>
      </c>
      <c r="AK667">
        <v>0</v>
      </c>
    </row>
    <row r="668" spans="5:37" x14ac:dyDescent="0.25">
      <c r="E668" t="s">
        <v>268</v>
      </c>
      <c r="F668">
        <v>0</v>
      </c>
      <c r="G668">
        <v>0</v>
      </c>
      <c r="T668" t="s">
        <v>413</v>
      </c>
      <c r="U668">
        <v>0</v>
      </c>
      <c r="V668">
        <v>0</v>
      </c>
      <c r="AI668" t="s">
        <v>509</v>
      </c>
      <c r="AJ668">
        <v>0</v>
      </c>
      <c r="AK668">
        <v>0</v>
      </c>
    </row>
    <row r="669" spans="5:37" x14ac:dyDescent="0.25">
      <c r="E669" t="s">
        <v>268</v>
      </c>
      <c r="F669">
        <v>0</v>
      </c>
      <c r="G669">
        <v>0</v>
      </c>
      <c r="T669" t="s">
        <v>413</v>
      </c>
      <c r="U669">
        <v>0</v>
      </c>
      <c r="V669">
        <v>0</v>
      </c>
      <c r="AI669" t="s">
        <v>509</v>
      </c>
      <c r="AJ669">
        <v>0</v>
      </c>
      <c r="AK669">
        <v>0</v>
      </c>
    </row>
    <row r="670" spans="5:37" x14ac:dyDescent="0.25">
      <c r="E670" t="s">
        <v>268</v>
      </c>
      <c r="F670">
        <v>0</v>
      </c>
      <c r="G670">
        <v>5000</v>
      </c>
      <c r="T670" t="s">
        <v>413</v>
      </c>
      <c r="U670">
        <v>13000</v>
      </c>
      <c r="V670">
        <v>35000</v>
      </c>
      <c r="AI670" t="s">
        <v>509</v>
      </c>
      <c r="AJ670">
        <v>0</v>
      </c>
      <c r="AK670">
        <v>0</v>
      </c>
    </row>
    <row r="671" spans="5:37" x14ac:dyDescent="0.25">
      <c r="E671" t="s">
        <v>268</v>
      </c>
      <c r="F671">
        <v>0</v>
      </c>
      <c r="G671">
        <v>0</v>
      </c>
      <c r="T671" t="s">
        <v>413</v>
      </c>
      <c r="U671">
        <v>12000</v>
      </c>
      <c r="V671">
        <v>0</v>
      </c>
      <c r="AI671" t="s">
        <v>509</v>
      </c>
      <c r="AJ671">
        <v>0</v>
      </c>
      <c r="AK671">
        <v>0</v>
      </c>
    </row>
    <row r="672" spans="5:37" x14ac:dyDescent="0.25">
      <c r="E672" t="s">
        <v>268</v>
      </c>
      <c r="F672">
        <v>0</v>
      </c>
      <c r="G672">
        <v>0</v>
      </c>
      <c r="T672" t="s">
        <v>413</v>
      </c>
      <c r="U672">
        <v>0</v>
      </c>
      <c r="V672">
        <v>0</v>
      </c>
      <c r="AI672" t="s">
        <v>509</v>
      </c>
      <c r="AJ672">
        <v>0</v>
      </c>
      <c r="AK672">
        <v>0</v>
      </c>
    </row>
    <row r="673" spans="5:37" x14ac:dyDescent="0.25">
      <c r="E673" t="s">
        <v>268</v>
      </c>
      <c r="F673">
        <v>0</v>
      </c>
      <c r="G673">
        <v>0</v>
      </c>
      <c r="T673" t="s">
        <v>413</v>
      </c>
      <c r="U673">
        <v>0</v>
      </c>
      <c r="V673">
        <v>45000</v>
      </c>
      <c r="AI673" t="s">
        <v>509</v>
      </c>
      <c r="AJ673">
        <v>0</v>
      </c>
      <c r="AK673">
        <v>0</v>
      </c>
    </row>
    <row r="674" spans="5:37" x14ac:dyDescent="0.25">
      <c r="E674" t="s">
        <v>268</v>
      </c>
      <c r="F674">
        <v>0</v>
      </c>
      <c r="G674">
        <v>0</v>
      </c>
      <c r="T674" t="s">
        <v>413</v>
      </c>
      <c r="U674">
        <v>0</v>
      </c>
      <c r="V674">
        <v>0</v>
      </c>
      <c r="AI674" t="s">
        <v>509</v>
      </c>
      <c r="AJ674">
        <v>0</v>
      </c>
      <c r="AK674">
        <v>0</v>
      </c>
    </row>
    <row r="675" spans="5:37" x14ac:dyDescent="0.25">
      <c r="E675" t="s">
        <v>268</v>
      </c>
      <c r="F675">
        <v>0</v>
      </c>
      <c r="G675">
        <v>0</v>
      </c>
      <c r="T675" t="s">
        <v>413</v>
      </c>
      <c r="U675">
        <v>0</v>
      </c>
      <c r="V675">
        <v>0</v>
      </c>
      <c r="AI675" t="s">
        <v>509</v>
      </c>
      <c r="AJ675">
        <v>0</v>
      </c>
      <c r="AK675">
        <v>0</v>
      </c>
    </row>
    <row r="676" spans="5:37" x14ac:dyDescent="0.25">
      <c r="E676" t="s">
        <v>268</v>
      </c>
      <c r="F676">
        <v>0</v>
      </c>
      <c r="G676">
        <v>16000</v>
      </c>
      <c r="T676" t="s">
        <v>413</v>
      </c>
      <c r="U676">
        <v>0</v>
      </c>
      <c r="V676">
        <v>0</v>
      </c>
      <c r="AI676" t="s">
        <v>509</v>
      </c>
      <c r="AJ676">
        <v>0</v>
      </c>
      <c r="AK676">
        <v>0</v>
      </c>
    </row>
    <row r="677" spans="5:37" x14ac:dyDescent="0.25">
      <c r="E677" t="s">
        <v>268</v>
      </c>
      <c r="F677">
        <v>0</v>
      </c>
      <c r="G677">
        <v>0</v>
      </c>
      <c r="T677" t="s">
        <v>413</v>
      </c>
      <c r="U677">
        <v>32000</v>
      </c>
      <c r="V677">
        <v>0</v>
      </c>
      <c r="AI677" t="s">
        <v>509</v>
      </c>
      <c r="AJ677">
        <v>0</v>
      </c>
      <c r="AK677">
        <v>0</v>
      </c>
    </row>
    <row r="678" spans="5:37" x14ac:dyDescent="0.25">
      <c r="E678" t="s">
        <v>268</v>
      </c>
      <c r="F678">
        <v>0</v>
      </c>
      <c r="G678">
        <v>0</v>
      </c>
      <c r="T678" t="s">
        <v>413</v>
      </c>
      <c r="U678">
        <v>0</v>
      </c>
      <c r="V678">
        <v>0</v>
      </c>
      <c r="AI678" t="s">
        <v>509</v>
      </c>
      <c r="AJ678">
        <v>0</v>
      </c>
      <c r="AK678">
        <v>0</v>
      </c>
    </row>
    <row r="679" spans="5:37" x14ac:dyDescent="0.25">
      <c r="E679" t="s">
        <v>268</v>
      </c>
      <c r="F679">
        <v>0</v>
      </c>
      <c r="G679">
        <v>0</v>
      </c>
      <c r="T679" t="s">
        <v>413</v>
      </c>
      <c r="U679">
        <v>0</v>
      </c>
      <c r="V679">
        <v>0</v>
      </c>
      <c r="AI679" t="s">
        <v>509</v>
      </c>
      <c r="AJ679">
        <v>0</v>
      </c>
      <c r="AK679">
        <v>0</v>
      </c>
    </row>
    <row r="680" spans="5:37" x14ac:dyDescent="0.25">
      <c r="E680" t="s">
        <v>268</v>
      </c>
      <c r="F680">
        <v>0</v>
      </c>
      <c r="G680">
        <v>0</v>
      </c>
      <c r="T680" t="s">
        <v>413</v>
      </c>
      <c r="U680">
        <v>0</v>
      </c>
      <c r="V680">
        <v>0</v>
      </c>
      <c r="AI680" t="s">
        <v>509</v>
      </c>
      <c r="AJ680">
        <v>0</v>
      </c>
      <c r="AK680">
        <v>0</v>
      </c>
    </row>
    <row r="681" spans="5:37" x14ac:dyDescent="0.25">
      <c r="E681" t="s">
        <v>268</v>
      </c>
      <c r="F681">
        <v>0</v>
      </c>
      <c r="G681">
        <v>27000</v>
      </c>
      <c r="T681" t="s">
        <v>413</v>
      </c>
      <c r="U681">
        <v>18000</v>
      </c>
      <c r="V681">
        <v>0</v>
      </c>
      <c r="AI681" t="s">
        <v>509</v>
      </c>
      <c r="AJ681">
        <v>0</v>
      </c>
      <c r="AK681">
        <v>0</v>
      </c>
    </row>
    <row r="682" spans="5:37" x14ac:dyDescent="0.25">
      <c r="E682" t="s">
        <v>268</v>
      </c>
      <c r="F682">
        <v>0</v>
      </c>
      <c r="G682">
        <v>0</v>
      </c>
      <c r="T682" t="s">
        <v>413</v>
      </c>
      <c r="U682">
        <v>0</v>
      </c>
      <c r="V682">
        <v>0</v>
      </c>
      <c r="AI682" t="s">
        <v>509</v>
      </c>
      <c r="AJ682">
        <v>0</v>
      </c>
      <c r="AK682">
        <v>0</v>
      </c>
    </row>
    <row r="683" spans="5:37" x14ac:dyDescent="0.25">
      <c r="E683" t="s">
        <v>268</v>
      </c>
      <c r="F683">
        <v>0</v>
      </c>
      <c r="G683">
        <v>0</v>
      </c>
      <c r="T683" t="s">
        <v>413</v>
      </c>
      <c r="U683">
        <v>0</v>
      </c>
      <c r="V683">
        <v>0</v>
      </c>
      <c r="AI683" t="s">
        <v>509</v>
      </c>
      <c r="AJ683">
        <v>0</v>
      </c>
      <c r="AK683">
        <v>0</v>
      </c>
    </row>
    <row r="684" spans="5:37" x14ac:dyDescent="0.25">
      <c r="E684" t="s">
        <v>268</v>
      </c>
      <c r="F684">
        <v>0</v>
      </c>
      <c r="G684">
        <v>0</v>
      </c>
      <c r="T684" t="s">
        <v>413</v>
      </c>
      <c r="U684">
        <v>0</v>
      </c>
      <c r="V684">
        <v>0</v>
      </c>
      <c r="AI684" t="s">
        <v>509</v>
      </c>
      <c r="AJ684">
        <v>0</v>
      </c>
      <c r="AK684">
        <v>0</v>
      </c>
    </row>
    <row r="685" spans="5:37" x14ac:dyDescent="0.25">
      <c r="E685" t="s">
        <v>268</v>
      </c>
      <c r="F685">
        <v>0</v>
      </c>
      <c r="G685">
        <v>0</v>
      </c>
      <c r="T685" t="s">
        <v>413</v>
      </c>
      <c r="U685">
        <v>17000</v>
      </c>
      <c r="V685">
        <v>0</v>
      </c>
      <c r="AI685" t="s">
        <v>509</v>
      </c>
      <c r="AJ685">
        <v>0</v>
      </c>
      <c r="AK685">
        <v>0</v>
      </c>
    </row>
    <row r="686" spans="5:37" x14ac:dyDescent="0.25">
      <c r="E686" t="s">
        <v>268</v>
      </c>
      <c r="F686">
        <v>8000</v>
      </c>
      <c r="G686">
        <v>0</v>
      </c>
      <c r="T686" t="s">
        <v>413</v>
      </c>
      <c r="U686">
        <v>0</v>
      </c>
      <c r="V686">
        <v>0</v>
      </c>
      <c r="AI686" t="s">
        <v>509</v>
      </c>
      <c r="AJ686">
        <v>0</v>
      </c>
      <c r="AK686">
        <v>0</v>
      </c>
    </row>
    <row r="687" spans="5:37" x14ac:dyDescent="0.25">
      <c r="E687" t="s">
        <v>268</v>
      </c>
      <c r="F687">
        <v>0</v>
      </c>
      <c r="G687">
        <v>0</v>
      </c>
      <c r="T687" t="s">
        <v>413</v>
      </c>
      <c r="U687">
        <v>0</v>
      </c>
      <c r="V687">
        <v>0</v>
      </c>
      <c r="AI687" t="s">
        <v>509</v>
      </c>
      <c r="AJ687">
        <v>0</v>
      </c>
      <c r="AK687">
        <v>0</v>
      </c>
    </row>
    <row r="688" spans="5:37" x14ac:dyDescent="0.25">
      <c r="E688" t="s">
        <v>268</v>
      </c>
      <c r="F688">
        <v>0</v>
      </c>
      <c r="G688">
        <v>0</v>
      </c>
      <c r="T688" t="s">
        <v>413</v>
      </c>
      <c r="U688">
        <v>0</v>
      </c>
      <c r="V688">
        <v>0</v>
      </c>
      <c r="AI688" t="s">
        <v>509</v>
      </c>
      <c r="AJ688">
        <v>0</v>
      </c>
      <c r="AK688">
        <v>0</v>
      </c>
    </row>
    <row r="689" spans="5:37" x14ac:dyDescent="0.25">
      <c r="E689" t="s">
        <v>268</v>
      </c>
      <c r="F689">
        <v>4000</v>
      </c>
      <c r="G689">
        <v>0</v>
      </c>
      <c r="T689" t="s">
        <v>413</v>
      </c>
      <c r="U689">
        <v>0</v>
      </c>
      <c r="V689">
        <v>0</v>
      </c>
      <c r="AI689" t="s">
        <v>509</v>
      </c>
      <c r="AJ689">
        <v>0</v>
      </c>
      <c r="AK689">
        <v>0</v>
      </c>
    </row>
    <row r="690" spans="5:37" x14ac:dyDescent="0.25">
      <c r="E690" t="s">
        <v>268</v>
      </c>
      <c r="F690">
        <v>0</v>
      </c>
      <c r="G690">
        <v>23000</v>
      </c>
      <c r="T690" t="s">
        <v>413</v>
      </c>
      <c r="U690">
        <v>30000</v>
      </c>
      <c r="V690">
        <v>0</v>
      </c>
      <c r="AI690" t="s">
        <v>509</v>
      </c>
      <c r="AJ690">
        <v>0</v>
      </c>
      <c r="AK690">
        <v>0</v>
      </c>
    </row>
    <row r="691" spans="5:37" x14ac:dyDescent="0.25">
      <c r="E691" t="s">
        <v>268</v>
      </c>
      <c r="F691">
        <v>0</v>
      </c>
      <c r="G691">
        <v>0</v>
      </c>
      <c r="T691" t="s">
        <v>413</v>
      </c>
      <c r="U691">
        <v>0</v>
      </c>
      <c r="V691">
        <v>0</v>
      </c>
      <c r="AI691" t="s">
        <v>509</v>
      </c>
      <c r="AJ691">
        <v>0</v>
      </c>
      <c r="AK691">
        <v>0</v>
      </c>
    </row>
    <row r="692" spans="5:37" x14ac:dyDescent="0.25">
      <c r="E692" t="s">
        <v>268</v>
      </c>
      <c r="F692">
        <v>0</v>
      </c>
      <c r="G692">
        <v>0</v>
      </c>
      <c r="T692" t="s">
        <v>413</v>
      </c>
      <c r="U692">
        <v>20000</v>
      </c>
      <c r="V692">
        <v>0</v>
      </c>
      <c r="AI692" t="s">
        <v>509</v>
      </c>
      <c r="AJ692">
        <v>0</v>
      </c>
      <c r="AK692">
        <v>0</v>
      </c>
    </row>
    <row r="693" spans="5:37" x14ac:dyDescent="0.25">
      <c r="E693" t="s">
        <v>268</v>
      </c>
      <c r="F693">
        <v>0</v>
      </c>
      <c r="G693">
        <v>0</v>
      </c>
      <c r="T693" t="s">
        <v>413</v>
      </c>
      <c r="U693">
        <v>28000</v>
      </c>
      <c r="V693">
        <v>0</v>
      </c>
      <c r="AI693" t="s">
        <v>509</v>
      </c>
      <c r="AJ693">
        <v>0</v>
      </c>
      <c r="AK693">
        <v>0</v>
      </c>
    </row>
    <row r="694" spans="5:37" x14ac:dyDescent="0.25">
      <c r="E694" t="s">
        <v>268</v>
      </c>
      <c r="F694">
        <v>0</v>
      </c>
      <c r="G694">
        <v>0</v>
      </c>
      <c r="T694" t="s">
        <v>413</v>
      </c>
      <c r="U694">
        <v>0</v>
      </c>
      <c r="V694">
        <v>0</v>
      </c>
      <c r="AI694" t="s">
        <v>509</v>
      </c>
      <c r="AJ694">
        <v>0</v>
      </c>
      <c r="AK694">
        <v>33000</v>
      </c>
    </row>
    <row r="695" spans="5:37" x14ac:dyDescent="0.25">
      <c r="E695" t="s">
        <v>268</v>
      </c>
      <c r="F695">
        <v>0</v>
      </c>
      <c r="G695">
        <v>0</v>
      </c>
      <c r="T695" t="s">
        <v>413</v>
      </c>
      <c r="U695">
        <v>0</v>
      </c>
      <c r="V695">
        <v>0</v>
      </c>
      <c r="AI695" t="s">
        <v>509</v>
      </c>
      <c r="AJ695">
        <v>0</v>
      </c>
      <c r="AK695">
        <v>0</v>
      </c>
    </row>
    <row r="696" spans="5:37" x14ac:dyDescent="0.25">
      <c r="E696" t="s">
        <v>268</v>
      </c>
      <c r="F696">
        <v>0</v>
      </c>
      <c r="G696">
        <v>15000</v>
      </c>
      <c r="T696" t="s">
        <v>413</v>
      </c>
      <c r="U696">
        <v>0</v>
      </c>
      <c r="V696">
        <v>0</v>
      </c>
      <c r="AI696" t="s">
        <v>509</v>
      </c>
      <c r="AJ696">
        <v>0</v>
      </c>
      <c r="AK696">
        <v>0</v>
      </c>
    </row>
    <row r="697" spans="5:37" x14ac:dyDescent="0.25">
      <c r="E697" t="s">
        <v>268</v>
      </c>
      <c r="F697">
        <v>0</v>
      </c>
      <c r="G697">
        <v>0</v>
      </c>
      <c r="T697" t="s">
        <v>413</v>
      </c>
      <c r="U697">
        <v>0</v>
      </c>
      <c r="V697">
        <v>0</v>
      </c>
      <c r="AI697" t="s">
        <v>509</v>
      </c>
      <c r="AJ697">
        <v>0</v>
      </c>
      <c r="AK697">
        <v>0</v>
      </c>
    </row>
    <row r="698" spans="5:37" x14ac:dyDescent="0.25">
      <c r="E698" t="s">
        <v>268</v>
      </c>
      <c r="F698">
        <v>0</v>
      </c>
      <c r="G698">
        <v>0</v>
      </c>
      <c r="T698" t="s">
        <v>413</v>
      </c>
      <c r="U698">
        <v>0</v>
      </c>
      <c r="V698">
        <v>0</v>
      </c>
      <c r="AI698" t="s">
        <v>509</v>
      </c>
      <c r="AJ698">
        <v>0</v>
      </c>
      <c r="AK698">
        <v>0</v>
      </c>
    </row>
    <row r="699" spans="5:37" x14ac:dyDescent="0.25">
      <c r="E699" t="s">
        <v>268</v>
      </c>
      <c r="F699">
        <v>0</v>
      </c>
      <c r="G699">
        <v>0</v>
      </c>
      <c r="T699" t="s">
        <v>413</v>
      </c>
      <c r="U699">
        <v>0</v>
      </c>
      <c r="V699">
        <v>0</v>
      </c>
      <c r="AI699" t="s">
        <v>509</v>
      </c>
      <c r="AJ699">
        <v>0</v>
      </c>
      <c r="AK699">
        <v>0</v>
      </c>
    </row>
    <row r="700" spans="5:37" x14ac:dyDescent="0.25">
      <c r="E700" t="s">
        <v>268</v>
      </c>
      <c r="F700">
        <v>3000</v>
      </c>
      <c r="G700">
        <v>0</v>
      </c>
      <c r="T700" t="s">
        <v>413</v>
      </c>
      <c r="U700">
        <v>0</v>
      </c>
      <c r="V700">
        <v>0</v>
      </c>
      <c r="AI700" t="s">
        <v>509</v>
      </c>
      <c r="AJ700">
        <v>0</v>
      </c>
      <c r="AK700">
        <v>0</v>
      </c>
    </row>
    <row r="701" spans="5:37" x14ac:dyDescent="0.25">
      <c r="E701" t="s">
        <v>268</v>
      </c>
      <c r="F701">
        <v>0</v>
      </c>
      <c r="G701">
        <v>0</v>
      </c>
      <c r="T701" t="s">
        <v>413</v>
      </c>
      <c r="U701">
        <v>0</v>
      </c>
      <c r="V701">
        <v>0</v>
      </c>
      <c r="AI701" t="s">
        <v>509</v>
      </c>
      <c r="AJ701">
        <v>36000</v>
      </c>
      <c r="AK701">
        <v>0</v>
      </c>
    </row>
    <row r="702" spans="5:37" x14ac:dyDescent="0.25">
      <c r="E702" t="s">
        <v>268</v>
      </c>
      <c r="F702">
        <v>0</v>
      </c>
      <c r="G702">
        <v>0</v>
      </c>
      <c r="T702" t="s">
        <v>413</v>
      </c>
      <c r="U702">
        <v>21000</v>
      </c>
      <c r="V702">
        <v>0</v>
      </c>
      <c r="AI702" t="s">
        <v>509</v>
      </c>
      <c r="AJ702">
        <v>37000</v>
      </c>
      <c r="AK702">
        <v>0</v>
      </c>
    </row>
    <row r="703" spans="5:37" x14ac:dyDescent="0.25">
      <c r="E703" t="s">
        <v>268</v>
      </c>
      <c r="F703">
        <v>0</v>
      </c>
      <c r="G703">
        <v>0</v>
      </c>
      <c r="T703" t="s">
        <v>413</v>
      </c>
      <c r="U703">
        <v>0</v>
      </c>
      <c r="V703">
        <v>0</v>
      </c>
      <c r="AI703" t="s">
        <v>509</v>
      </c>
      <c r="AJ703">
        <v>38000</v>
      </c>
      <c r="AK703">
        <v>0</v>
      </c>
    </row>
    <row r="704" spans="5:37" x14ac:dyDescent="0.25">
      <c r="E704" t="s">
        <v>268</v>
      </c>
      <c r="F704">
        <v>0</v>
      </c>
      <c r="G704">
        <v>0</v>
      </c>
      <c r="T704" t="s">
        <v>413</v>
      </c>
      <c r="U704">
        <v>0</v>
      </c>
      <c r="V704">
        <v>0</v>
      </c>
      <c r="AI704" t="s">
        <v>509</v>
      </c>
      <c r="AJ704">
        <v>39000</v>
      </c>
      <c r="AK704">
        <v>0</v>
      </c>
    </row>
    <row r="705" spans="5:37" x14ac:dyDescent="0.25">
      <c r="E705" t="s">
        <v>268</v>
      </c>
      <c r="F705">
        <v>0</v>
      </c>
      <c r="G705">
        <v>0</v>
      </c>
      <c r="T705" t="s">
        <v>413</v>
      </c>
      <c r="U705">
        <v>15000</v>
      </c>
      <c r="V705">
        <v>0</v>
      </c>
      <c r="AI705" t="s">
        <v>352</v>
      </c>
      <c r="AJ705">
        <v>0</v>
      </c>
      <c r="AK705">
        <v>0</v>
      </c>
    </row>
    <row r="706" spans="5:37" x14ac:dyDescent="0.25">
      <c r="E706" t="s">
        <v>268</v>
      </c>
      <c r="F706">
        <v>0</v>
      </c>
      <c r="G706">
        <v>0</v>
      </c>
      <c r="T706" t="s">
        <v>413</v>
      </c>
      <c r="U706">
        <v>0</v>
      </c>
      <c r="V706">
        <v>0</v>
      </c>
      <c r="AI706" t="s">
        <v>352</v>
      </c>
      <c r="AJ706">
        <v>45000</v>
      </c>
      <c r="AK706">
        <v>0</v>
      </c>
    </row>
    <row r="707" spans="5:37" x14ac:dyDescent="0.25">
      <c r="E707" t="s">
        <v>268</v>
      </c>
      <c r="F707">
        <v>7000</v>
      </c>
      <c r="G707">
        <v>0</v>
      </c>
      <c r="T707" t="s">
        <v>413</v>
      </c>
      <c r="U707">
        <v>0</v>
      </c>
      <c r="V707">
        <v>0</v>
      </c>
      <c r="AI707" t="s">
        <v>640</v>
      </c>
      <c r="AJ707">
        <v>0</v>
      </c>
      <c r="AK707">
        <v>0</v>
      </c>
    </row>
    <row r="708" spans="5:37" x14ac:dyDescent="0.25">
      <c r="E708" t="s">
        <v>268</v>
      </c>
      <c r="F708">
        <v>0</v>
      </c>
      <c r="G708">
        <v>0</v>
      </c>
      <c r="T708" t="s">
        <v>413</v>
      </c>
      <c r="U708">
        <v>0</v>
      </c>
      <c r="V708">
        <v>0</v>
      </c>
      <c r="AI708" t="s">
        <v>640</v>
      </c>
      <c r="AJ708">
        <v>0</v>
      </c>
      <c r="AK708">
        <v>28000</v>
      </c>
    </row>
    <row r="709" spans="5:37" x14ac:dyDescent="0.25">
      <c r="E709" t="s">
        <v>268</v>
      </c>
      <c r="F709">
        <v>4000</v>
      </c>
      <c r="G709">
        <v>0</v>
      </c>
      <c r="T709" t="s">
        <v>413</v>
      </c>
      <c r="U709">
        <v>0</v>
      </c>
      <c r="V709">
        <v>45000</v>
      </c>
      <c r="AI709" t="s">
        <v>640</v>
      </c>
      <c r="AJ709">
        <v>0</v>
      </c>
      <c r="AK709">
        <v>0</v>
      </c>
    </row>
    <row r="710" spans="5:37" x14ac:dyDescent="0.25">
      <c r="E710" t="s">
        <v>268</v>
      </c>
      <c r="F710">
        <v>0</v>
      </c>
      <c r="G710">
        <v>0</v>
      </c>
      <c r="T710" t="s">
        <v>413</v>
      </c>
      <c r="U710">
        <v>0</v>
      </c>
      <c r="V710">
        <v>0</v>
      </c>
      <c r="AI710" t="s">
        <v>640</v>
      </c>
      <c r="AJ710">
        <v>0</v>
      </c>
      <c r="AK710">
        <v>0</v>
      </c>
    </row>
    <row r="711" spans="5:37" x14ac:dyDescent="0.25">
      <c r="E711" t="s">
        <v>268</v>
      </c>
      <c r="F711">
        <v>0</v>
      </c>
      <c r="G711">
        <v>0</v>
      </c>
      <c r="T711" t="s">
        <v>413</v>
      </c>
      <c r="U711">
        <v>19000</v>
      </c>
      <c r="V711">
        <v>0</v>
      </c>
      <c r="AI711" t="s">
        <v>640</v>
      </c>
      <c r="AJ711">
        <v>0</v>
      </c>
      <c r="AK711">
        <v>0</v>
      </c>
    </row>
    <row r="712" spans="5:37" x14ac:dyDescent="0.25">
      <c r="E712" t="s">
        <v>268</v>
      </c>
      <c r="F712">
        <v>0</v>
      </c>
      <c r="G712">
        <v>0</v>
      </c>
      <c r="T712" t="s">
        <v>413</v>
      </c>
      <c r="U712">
        <v>0</v>
      </c>
      <c r="V712">
        <v>0</v>
      </c>
      <c r="AI712" t="s">
        <v>640</v>
      </c>
      <c r="AJ712">
        <v>0</v>
      </c>
      <c r="AK712">
        <v>24000</v>
      </c>
    </row>
    <row r="713" spans="5:37" x14ac:dyDescent="0.25">
      <c r="E713" t="s">
        <v>268</v>
      </c>
      <c r="F713">
        <v>0</v>
      </c>
      <c r="G713">
        <v>0</v>
      </c>
      <c r="T713" t="s">
        <v>413</v>
      </c>
      <c r="U713">
        <v>0</v>
      </c>
      <c r="V713">
        <v>0</v>
      </c>
      <c r="AI713" t="s">
        <v>640</v>
      </c>
      <c r="AJ713">
        <v>0</v>
      </c>
      <c r="AK713">
        <v>0</v>
      </c>
    </row>
    <row r="714" spans="5:37" x14ac:dyDescent="0.25">
      <c r="E714" t="s">
        <v>268</v>
      </c>
      <c r="F714">
        <v>0</v>
      </c>
      <c r="G714">
        <v>0</v>
      </c>
      <c r="T714" t="s">
        <v>413</v>
      </c>
      <c r="U714">
        <v>0</v>
      </c>
      <c r="V714">
        <v>0</v>
      </c>
      <c r="AI714" t="s">
        <v>640</v>
      </c>
      <c r="AJ714">
        <v>0</v>
      </c>
      <c r="AK714">
        <v>48000</v>
      </c>
    </row>
    <row r="715" spans="5:37" x14ac:dyDescent="0.25">
      <c r="E715" t="s">
        <v>268</v>
      </c>
      <c r="F715">
        <v>0</v>
      </c>
      <c r="G715">
        <v>0</v>
      </c>
      <c r="T715" t="s">
        <v>413</v>
      </c>
      <c r="U715">
        <v>0</v>
      </c>
      <c r="V715">
        <v>0</v>
      </c>
      <c r="AI715" t="s">
        <v>640</v>
      </c>
      <c r="AJ715">
        <v>0</v>
      </c>
      <c r="AK715">
        <v>46000</v>
      </c>
    </row>
    <row r="716" spans="5:37" x14ac:dyDescent="0.25">
      <c r="E716" t="s">
        <v>268</v>
      </c>
      <c r="F716">
        <v>0</v>
      </c>
      <c r="G716">
        <v>0</v>
      </c>
      <c r="T716" t="s">
        <v>413</v>
      </c>
      <c r="U716">
        <v>0</v>
      </c>
      <c r="V716">
        <v>0</v>
      </c>
      <c r="AI716" t="s">
        <v>640</v>
      </c>
      <c r="AJ716">
        <v>0</v>
      </c>
      <c r="AK716">
        <v>0</v>
      </c>
    </row>
    <row r="717" spans="5:37" x14ac:dyDescent="0.25">
      <c r="E717" t="s">
        <v>268</v>
      </c>
      <c r="F717">
        <v>0</v>
      </c>
      <c r="G717">
        <v>0</v>
      </c>
      <c r="T717" t="s">
        <v>413</v>
      </c>
      <c r="U717">
        <v>0</v>
      </c>
      <c r="V717">
        <v>0</v>
      </c>
      <c r="AI717" t="s">
        <v>640</v>
      </c>
      <c r="AJ717">
        <v>0</v>
      </c>
      <c r="AK717">
        <v>36000</v>
      </c>
    </row>
    <row r="718" spans="5:37" x14ac:dyDescent="0.25">
      <c r="E718" t="s">
        <v>268</v>
      </c>
      <c r="F718">
        <v>0</v>
      </c>
      <c r="G718">
        <v>0</v>
      </c>
      <c r="T718" t="s">
        <v>413</v>
      </c>
      <c r="U718">
        <v>0</v>
      </c>
      <c r="V718">
        <v>0</v>
      </c>
      <c r="AI718" t="s">
        <v>640</v>
      </c>
      <c r="AJ718">
        <v>0</v>
      </c>
      <c r="AK718">
        <v>0</v>
      </c>
    </row>
    <row r="719" spans="5:37" x14ac:dyDescent="0.25">
      <c r="E719" t="s">
        <v>268</v>
      </c>
      <c r="F719">
        <v>0</v>
      </c>
      <c r="G719">
        <v>18000</v>
      </c>
      <c r="T719" t="s">
        <v>413</v>
      </c>
      <c r="U719">
        <v>0</v>
      </c>
      <c r="V719">
        <v>0</v>
      </c>
      <c r="AI719" t="s">
        <v>640</v>
      </c>
      <c r="AJ719">
        <v>0</v>
      </c>
      <c r="AK719">
        <v>400</v>
      </c>
    </row>
    <row r="720" spans="5:37" x14ac:dyDescent="0.25">
      <c r="E720" t="s">
        <v>268</v>
      </c>
      <c r="F720">
        <v>0</v>
      </c>
      <c r="G720">
        <v>0</v>
      </c>
      <c r="T720" t="s">
        <v>413</v>
      </c>
      <c r="U720">
        <v>0</v>
      </c>
      <c r="V720">
        <v>0</v>
      </c>
      <c r="AI720" t="s">
        <v>640</v>
      </c>
      <c r="AJ720">
        <v>0</v>
      </c>
      <c r="AK720">
        <v>42000</v>
      </c>
    </row>
    <row r="721" spans="5:37" x14ac:dyDescent="0.25">
      <c r="E721" t="s">
        <v>268</v>
      </c>
      <c r="F721">
        <v>0</v>
      </c>
      <c r="G721">
        <v>0</v>
      </c>
      <c r="T721" t="s">
        <v>413</v>
      </c>
      <c r="U721">
        <v>0</v>
      </c>
      <c r="V721">
        <v>0</v>
      </c>
      <c r="AI721" t="s">
        <v>640</v>
      </c>
      <c r="AJ721">
        <v>0</v>
      </c>
      <c r="AK721">
        <v>0</v>
      </c>
    </row>
    <row r="722" spans="5:37" x14ac:dyDescent="0.25">
      <c r="E722" t="s">
        <v>268</v>
      </c>
      <c r="F722">
        <v>0</v>
      </c>
      <c r="G722">
        <v>0</v>
      </c>
      <c r="T722" t="s">
        <v>413</v>
      </c>
      <c r="U722">
        <v>0</v>
      </c>
      <c r="V722">
        <v>0</v>
      </c>
      <c r="AI722" t="s">
        <v>640</v>
      </c>
      <c r="AJ722">
        <v>0</v>
      </c>
      <c r="AK722">
        <v>0</v>
      </c>
    </row>
    <row r="723" spans="5:37" x14ac:dyDescent="0.25">
      <c r="E723" t="s">
        <v>268</v>
      </c>
      <c r="F723">
        <v>0</v>
      </c>
      <c r="G723">
        <v>0</v>
      </c>
      <c r="T723" t="s">
        <v>413</v>
      </c>
      <c r="U723">
        <v>0</v>
      </c>
      <c r="V723">
        <v>0</v>
      </c>
      <c r="AI723" t="s">
        <v>640</v>
      </c>
      <c r="AJ723">
        <v>0</v>
      </c>
      <c r="AK723">
        <v>0</v>
      </c>
    </row>
    <row r="724" spans="5:37" x14ac:dyDescent="0.25">
      <c r="E724" t="s">
        <v>268</v>
      </c>
      <c r="F724">
        <v>0</v>
      </c>
      <c r="G724">
        <v>0</v>
      </c>
      <c r="T724" t="s">
        <v>413</v>
      </c>
      <c r="U724">
        <v>0</v>
      </c>
      <c r="V724">
        <v>0</v>
      </c>
      <c r="AI724" t="s">
        <v>640</v>
      </c>
      <c r="AJ724">
        <v>0</v>
      </c>
      <c r="AK724">
        <v>0</v>
      </c>
    </row>
    <row r="725" spans="5:37" x14ac:dyDescent="0.25">
      <c r="E725" t="s">
        <v>268</v>
      </c>
      <c r="F725">
        <v>0</v>
      </c>
      <c r="G725">
        <v>0</v>
      </c>
      <c r="T725" t="s">
        <v>413</v>
      </c>
      <c r="U725">
        <v>0</v>
      </c>
      <c r="V725">
        <v>0</v>
      </c>
      <c r="AI725" t="s">
        <v>640</v>
      </c>
      <c r="AJ725">
        <v>0</v>
      </c>
      <c r="AK725">
        <v>0</v>
      </c>
    </row>
    <row r="726" spans="5:37" x14ac:dyDescent="0.25">
      <c r="E726" t="s">
        <v>268</v>
      </c>
      <c r="F726">
        <v>0</v>
      </c>
      <c r="G726">
        <v>0</v>
      </c>
      <c r="T726" t="s">
        <v>413</v>
      </c>
      <c r="U726">
        <v>20000</v>
      </c>
      <c r="V726">
        <v>0</v>
      </c>
      <c r="AI726" t="s">
        <v>640</v>
      </c>
      <c r="AJ726">
        <v>0</v>
      </c>
      <c r="AK726">
        <v>800</v>
      </c>
    </row>
    <row r="727" spans="5:37" x14ac:dyDescent="0.25">
      <c r="E727" t="s">
        <v>268</v>
      </c>
      <c r="F727">
        <v>0</v>
      </c>
      <c r="G727">
        <v>0</v>
      </c>
      <c r="T727" t="s">
        <v>413</v>
      </c>
      <c r="U727">
        <v>0</v>
      </c>
      <c r="V727">
        <v>0</v>
      </c>
      <c r="AI727" t="s">
        <v>640</v>
      </c>
      <c r="AJ727">
        <v>0</v>
      </c>
      <c r="AK727">
        <v>0</v>
      </c>
    </row>
    <row r="728" spans="5:37" x14ac:dyDescent="0.25">
      <c r="E728" t="s">
        <v>268</v>
      </c>
      <c r="F728">
        <v>0</v>
      </c>
      <c r="G728">
        <v>0</v>
      </c>
      <c r="T728" t="s">
        <v>413</v>
      </c>
      <c r="U728">
        <v>0</v>
      </c>
      <c r="V728">
        <v>0</v>
      </c>
      <c r="AI728" t="s">
        <v>640</v>
      </c>
      <c r="AJ728">
        <v>0</v>
      </c>
      <c r="AK728">
        <v>0</v>
      </c>
    </row>
    <row r="729" spans="5:37" x14ac:dyDescent="0.25">
      <c r="E729" t="s">
        <v>268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640</v>
      </c>
      <c r="AJ729">
        <v>0</v>
      </c>
      <c r="AK729">
        <v>0</v>
      </c>
    </row>
    <row r="730" spans="5:37" x14ac:dyDescent="0.25">
      <c r="E730" t="s">
        <v>268</v>
      </c>
      <c r="F730">
        <v>0</v>
      </c>
      <c r="G730">
        <v>0</v>
      </c>
      <c r="T730" t="s">
        <v>7342</v>
      </c>
      <c r="U730">
        <v>0</v>
      </c>
      <c r="V730">
        <v>0</v>
      </c>
      <c r="AI730" t="s">
        <v>640</v>
      </c>
      <c r="AJ730">
        <v>0</v>
      </c>
      <c r="AK730">
        <v>0</v>
      </c>
    </row>
    <row r="731" spans="5:37" x14ac:dyDescent="0.25">
      <c r="E731" t="s">
        <v>268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640</v>
      </c>
      <c r="AJ731">
        <v>0</v>
      </c>
      <c r="AK731">
        <v>0</v>
      </c>
    </row>
    <row r="732" spans="5:37" x14ac:dyDescent="0.25">
      <c r="E732" t="s">
        <v>268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640</v>
      </c>
      <c r="AJ732">
        <v>0</v>
      </c>
      <c r="AK732">
        <v>32000</v>
      </c>
    </row>
    <row r="733" spans="5:37" x14ac:dyDescent="0.25">
      <c r="E733" t="s">
        <v>268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640</v>
      </c>
      <c r="AJ733">
        <v>0</v>
      </c>
      <c r="AK733">
        <v>20000</v>
      </c>
    </row>
    <row r="734" spans="5:37" x14ac:dyDescent="0.25">
      <c r="E734" t="s">
        <v>268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640</v>
      </c>
      <c r="AJ734">
        <v>0</v>
      </c>
      <c r="AK734">
        <v>44000</v>
      </c>
    </row>
    <row r="735" spans="5:37" x14ac:dyDescent="0.25">
      <c r="E735" t="s">
        <v>268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640</v>
      </c>
      <c r="AJ735">
        <v>0</v>
      </c>
      <c r="AK735">
        <v>0</v>
      </c>
    </row>
    <row r="736" spans="5:37" x14ac:dyDescent="0.25">
      <c r="E736" t="s">
        <v>268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640</v>
      </c>
      <c r="AJ736">
        <v>0</v>
      </c>
      <c r="AK736">
        <v>40000</v>
      </c>
    </row>
    <row r="737" spans="5:37" x14ac:dyDescent="0.25">
      <c r="E737" t="s">
        <v>268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640</v>
      </c>
      <c r="AJ737">
        <v>0</v>
      </c>
      <c r="AK737">
        <v>0</v>
      </c>
    </row>
    <row r="738" spans="5:37" x14ac:dyDescent="0.25">
      <c r="E738" t="s">
        <v>268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640</v>
      </c>
      <c r="AJ738">
        <v>0</v>
      </c>
      <c r="AK738">
        <v>0</v>
      </c>
    </row>
    <row r="739" spans="5:37" x14ac:dyDescent="0.25">
      <c r="E739" t="s">
        <v>268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640</v>
      </c>
      <c r="AJ739">
        <v>0</v>
      </c>
      <c r="AK739">
        <v>0</v>
      </c>
    </row>
    <row r="740" spans="5:37" x14ac:dyDescent="0.25">
      <c r="E740" t="s">
        <v>268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640</v>
      </c>
      <c r="AJ740">
        <v>30000</v>
      </c>
      <c r="AK740">
        <v>0</v>
      </c>
    </row>
    <row r="741" spans="5:37" x14ac:dyDescent="0.25">
      <c r="E741" t="s">
        <v>268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599</v>
      </c>
      <c r="AJ741">
        <v>0</v>
      </c>
      <c r="AK741">
        <v>0</v>
      </c>
    </row>
    <row r="742" spans="5:37" x14ac:dyDescent="0.25">
      <c r="E742" t="s">
        <v>268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599</v>
      </c>
      <c r="AJ742">
        <v>0</v>
      </c>
      <c r="AK742">
        <v>0</v>
      </c>
    </row>
    <row r="743" spans="5:37" x14ac:dyDescent="0.25">
      <c r="E743" t="s">
        <v>268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599</v>
      </c>
      <c r="AJ743">
        <v>0</v>
      </c>
      <c r="AK743">
        <v>0</v>
      </c>
    </row>
    <row r="744" spans="5:37" x14ac:dyDescent="0.25">
      <c r="E744" t="s">
        <v>268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599</v>
      </c>
      <c r="AJ744">
        <v>0</v>
      </c>
      <c r="AK744">
        <v>0</v>
      </c>
    </row>
    <row r="745" spans="5:37" x14ac:dyDescent="0.25">
      <c r="E745" t="s">
        <v>268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599</v>
      </c>
      <c r="AJ745">
        <v>0</v>
      </c>
      <c r="AK745">
        <v>0</v>
      </c>
    </row>
    <row r="746" spans="5:37" x14ac:dyDescent="0.25">
      <c r="E746" t="s">
        <v>268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599</v>
      </c>
      <c r="AJ746">
        <v>0</v>
      </c>
      <c r="AK746">
        <v>0</v>
      </c>
    </row>
    <row r="747" spans="5:37" x14ac:dyDescent="0.25">
      <c r="E747" t="s">
        <v>268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599</v>
      </c>
      <c r="AJ747">
        <v>0</v>
      </c>
      <c r="AK747">
        <v>0</v>
      </c>
    </row>
    <row r="748" spans="5:37" x14ac:dyDescent="0.25">
      <c r="E748" t="s">
        <v>268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599</v>
      </c>
      <c r="AJ748">
        <v>0</v>
      </c>
      <c r="AK748">
        <v>0</v>
      </c>
    </row>
    <row r="749" spans="5:37" x14ac:dyDescent="0.25">
      <c r="E749" t="s">
        <v>268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599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599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599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599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599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599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582</v>
      </c>
      <c r="U755">
        <v>0</v>
      </c>
      <c r="V755">
        <v>0</v>
      </c>
      <c r="AI755" t="s">
        <v>599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582</v>
      </c>
      <c r="U756">
        <v>0</v>
      </c>
      <c r="V756">
        <v>0</v>
      </c>
      <c r="AI756" t="s">
        <v>599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582</v>
      </c>
      <c r="U757">
        <v>0</v>
      </c>
      <c r="V757">
        <v>0</v>
      </c>
      <c r="AI757" t="s">
        <v>599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582</v>
      </c>
      <c r="U758">
        <v>0</v>
      </c>
      <c r="V758">
        <v>0</v>
      </c>
      <c r="AI758" t="s">
        <v>599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582</v>
      </c>
      <c r="U759">
        <v>0</v>
      </c>
      <c r="V759">
        <v>0</v>
      </c>
      <c r="AI759" t="s">
        <v>599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582</v>
      </c>
      <c r="U760">
        <v>0</v>
      </c>
      <c r="V760">
        <v>0</v>
      </c>
      <c r="AI760" t="s">
        <v>599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582</v>
      </c>
      <c r="U761">
        <v>0</v>
      </c>
      <c r="V761">
        <v>0</v>
      </c>
      <c r="AI761" t="s">
        <v>599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582</v>
      </c>
      <c r="U762">
        <v>0</v>
      </c>
      <c r="V762">
        <v>0</v>
      </c>
      <c r="AI762" t="s">
        <v>599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582</v>
      </c>
      <c r="U763">
        <v>0</v>
      </c>
      <c r="V763">
        <v>0</v>
      </c>
      <c r="AI763" t="s">
        <v>599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599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599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599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599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599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599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599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599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599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599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599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599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599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599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599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599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364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364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364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364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364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364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364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364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364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364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272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272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272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272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272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272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272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272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272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272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502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502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502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602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602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602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602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602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602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602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602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602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602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602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602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602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602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602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602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602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602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602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602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602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602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602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602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602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602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602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602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602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602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602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602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602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602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602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602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602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602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602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602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602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602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602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602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602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602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602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602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602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602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602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602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602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602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602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602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602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602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602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475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475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475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475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475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475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475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475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475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475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475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475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475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475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475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421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421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421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421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421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421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423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423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423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423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423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423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423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423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423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423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423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423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423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423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423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423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423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423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423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423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423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423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423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413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413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413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413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413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413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413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413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413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413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413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413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7343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7346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7347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7345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7344</v>
      </c>
      <c r="F1070">
        <v>0</v>
      </c>
      <c r="G1070">
        <v>0</v>
      </c>
      <c r="T1070" t="s">
        <v>287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287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287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287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287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287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287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287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287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484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484</v>
      </c>
      <c r="U1080">
        <v>0</v>
      </c>
      <c r="V1080">
        <v>0</v>
      </c>
    </row>
    <row r="1081" spans="5:22" x14ac:dyDescent="0.25">
      <c r="E1081" t="s">
        <v>7342</v>
      </c>
      <c r="F1081">
        <v>0</v>
      </c>
      <c r="G1081">
        <v>0</v>
      </c>
      <c r="T1081" t="s">
        <v>484</v>
      </c>
      <c r="U1081">
        <v>0</v>
      </c>
      <c r="V1081">
        <v>35000</v>
      </c>
    </row>
    <row r="1082" spans="5:22" x14ac:dyDescent="0.25">
      <c r="E1082" t="s">
        <v>426</v>
      </c>
      <c r="F1082">
        <v>0</v>
      </c>
      <c r="G1082">
        <v>0</v>
      </c>
      <c r="T1082" t="s">
        <v>484</v>
      </c>
      <c r="U1082">
        <v>0</v>
      </c>
      <c r="V1082">
        <v>0</v>
      </c>
    </row>
    <row r="1083" spans="5:22" x14ac:dyDescent="0.25">
      <c r="E1083" t="s">
        <v>426</v>
      </c>
      <c r="F1083">
        <v>0</v>
      </c>
      <c r="G1083">
        <v>0</v>
      </c>
      <c r="T1083" t="s">
        <v>484</v>
      </c>
      <c r="U1083">
        <v>0</v>
      </c>
      <c r="V1083">
        <v>0</v>
      </c>
    </row>
    <row r="1084" spans="5:22" x14ac:dyDescent="0.25">
      <c r="E1084" t="s">
        <v>426</v>
      </c>
      <c r="F1084">
        <v>0</v>
      </c>
      <c r="G1084">
        <v>0</v>
      </c>
      <c r="T1084" t="s">
        <v>484</v>
      </c>
      <c r="U1084">
        <v>0</v>
      </c>
      <c r="V1084">
        <v>0</v>
      </c>
    </row>
    <row r="1085" spans="5:22" x14ac:dyDescent="0.25">
      <c r="E1085" t="s">
        <v>426</v>
      </c>
      <c r="F1085">
        <v>0</v>
      </c>
      <c r="G1085">
        <v>0</v>
      </c>
      <c r="T1085" t="s">
        <v>484</v>
      </c>
      <c r="U1085">
        <v>0</v>
      </c>
      <c r="V1085">
        <v>33000</v>
      </c>
    </row>
    <row r="1086" spans="5:22" x14ac:dyDescent="0.25">
      <c r="E1086" t="s">
        <v>426</v>
      </c>
      <c r="F1086">
        <v>0</v>
      </c>
      <c r="G1086">
        <v>0</v>
      </c>
      <c r="T1086" t="s">
        <v>484</v>
      </c>
      <c r="U1086">
        <v>0</v>
      </c>
      <c r="V1086">
        <v>0</v>
      </c>
    </row>
    <row r="1087" spans="5:22" x14ac:dyDescent="0.25">
      <c r="E1087" t="s">
        <v>426</v>
      </c>
      <c r="F1087">
        <v>0</v>
      </c>
      <c r="G1087">
        <v>0</v>
      </c>
      <c r="T1087" t="s">
        <v>484</v>
      </c>
      <c r="U1087">
        <v>0</v>
      </c>
      <c r="V1087">
        <v>0</v>
      </c>
    </row>
    <row r="1088" spans="5:22" x14ac:dyDescent="0.25">
      <c r="E1088" t="s">
        <v>426</v>
      </c>
      <c r="F1088">
        <v>0</v>
      </c>
      <c r="G1088">
        <v>0</v>
      </c>
      <c r="T1088" t="s">
        <v>484</v>
      </c>
      <c r="U1088">
        <v>0</v>
      </c>
      <c r="V1088">
        <v>24000</v>
      </c>
    </row>
    <row r="1089" spans="5:22" x14ac:dyDescent="0.25">
      <c r="E1089" t="s">
        <v>426</v>
      </c>
      <c r="F1089">
        <v>0</v>
      </c>
      <c r="G1089">
        <v>0</v>
      </c>
      <c r="T1089" t="s">
        <v>484</v>
      </c>
      <c r="U1089">
        <v>0</v>
      </c>
      <c r="V1089">
        <v>0</v>
      </c>
    </row>
    <row r="1090" spans="5:22" x14ac:dyDescent="0.25">
      <c r="E1090" t="s">
        <v>426</v>
      </c>
      <c r="F1090">
        <v>0</v>
      </c>
      <c r="G1090">
        <v>0</v>
      </c>
      <c r="T1090" t="s">
        <v>484</v>
      </c>
      <c r="U1090">
        <v>0</v>
      </c>
      <c r="V1090">
        <v>0</v>
      </c>
    </row>
    <row r="1091" spans="5:22" x14ac:dyDescent="0.25">
      <c r="E1091" t="s">
        <v>426</v>
      </c>
      <c r="F1091">
        <v>0</v>
      </c>
      <c r="G1091">
        <v>0</v>
      </c>
      <c r="T1091" t="s">
        <v>484</v>
      </c>
      <c r="U1091">
        <v>0</v>
      </c>
      <c r="V1091">
        <v>0</v>
      </c>
    </row>
    <row r="1092" spans="5:22" x14ac:dyDescent="0.25">
      <c r="E1092" t="s">
        <v>426</v>
      </c>
      <c r="F1092">
        <v>0</v>
      </c>
      <c r="G1092">
        <v>0</v>
      </c>
      <c r="T1092" t="s">
        <v>484</v>
      </c>
      <c r="U1092">
        <v>0</v>
      </c>
      <c r="V1092">
        <v>0</v>
      </c>
    </row>
    <row r="1093" spans="5:22" x14ac:dyDescent="0.25">
      <c r="E1093" t="s">
        <v>426</v>
      </c>
      <c r="F1093">
        <v>0</v>
      </c>
      <c r="G1093">
        <v>0</v>
      </c>
      <c r="T1093" t="s">
        <v>484</v>
      </c>
      <c r="U1093">
        <v>0</v>
      </c>
      <c r="V1093">
        <v>0</v>
      </c>
    </row>
    <row r="1094" spans="5:22" x14ac:dyDescent="0.25">
      <c r="E1094" t="s">
        <v>426</v>
      </c>
      <c r="F1094">
        <v>0</v>
      </c>
      <c r="G1094">
        <v>0</v>
      </c>
      <c r="T1094" t="s">
        <v>484</v>
      </c>
      <c r="U1094">
        <v>0</v>
      </c>
      <c r="V1094">
        <v>0</v>
      </c>
    </row>
    <row r="1095" spans="5:22" x14ac:dyDescent="0.25">
      <c r="E1095" t="s">
        <v>426</v>
      </c>
      <c r="F1095">
        <v>0</v>
      </c>
      <c r="G1095">
        <v>0</v>
      </c>
      <c r="T1095" t="s">
        <v>484</v>
      </c>
      <c r="U1095">
        <v>0</v>
      </c>
      <c r="V1095">
        <v>0</v>
      </c>
    </row>
    <row r="1096" spans="5:22" x14ac:dyDescent="0.25">
      <c r="E1096" t="s">
        <v>426</v>
      </c>
      <c r="F1096">
        <v>0</v>
      </c>
      <c r="G1096">
        <v>0</v>
      </c>
      <c r="T1096" t="s">
        <v>484</v>
      </c>
      <c r="U1096">
        <v>0</v>
      </c>
      <c r="V1096">
        <v>0</v>
      </c>
    </row>
    <row r="1097" spans="5:22" x14ac:dyDescent="0.25">
      <c r="E1097" t="s">
        <v>426</v>
      </c>
      <c r="F1097">
        <v>0</v>
      </c>
      <c r="G1097">
        <v>0</v>
      </c>
      <c r="T1097" t="s">
        <v>484</v>
      </c>
      <c r="U1097">
        <v>0</v>
      </c>
      <c r="V1097">
        <v>0</v>
      </c>
    </row>
    <row r="1098" spans="5:22" x14ac:dyDescent="0.25">
      <c r="E1098" t="s">
        <v>426</v>
      </c>
      <c r="F1098">
        <v>0</v>
      </c>
      <c r="G1098">
        <v>0</v>
      </c>
      <c r="T1098" t="s">
        <v>484</v>
      </c>
      <c r="U1098">
        <v>0</v>
      </c>
      <c r="V1098">
        <v>0</v>
      </c>
    </row>
    <row r="1099" spans="5:22" x14ac:dyDescent="0.25">
      <c r="E1099" t="s">
        <v>426</v>
      </c>
      <c r="F1099">
        <v>0</v>
      </c>
      <c r="G1099">
        <v>0</v>
      </c>
      <c r="T1099" t="s">
        <v>484</v>
      </c>
      <c r="U1099">
        <v>0</v>
      </c>
      <c r="V1099">
        <v>0</v>
      </c>
    </row>
    <row r="1100" spans="5:22" x14ac:dyDescent="0.25">
      <c r="E1100" t="s">
        <v>426</v>
      </c>
      <c r="F1100">
        <v>0</v>
      </c>
      <c r="G1100">
        <v>0</v>
      </c>
      <c r="T1100" t="s">
        <v>484</v>
      </c>
      <c r="U1100">
        <v>0</v>
      </c>
      <c r="V1100">
        <v>24000</v>
      </c>
    </row>
    <row r="1101" spans="5:22" x14ac:dyDescent="0.25">
      <c r="E1101" t="s">
        <v>426</v>
      </c>
      <c r="F1101">
        <v>0</v>
      </c>
      <c r="G1101">
        <v>0</v>
      </c>
      <c r="T1101" t="s">
        <v>484</v>
      </c>
      <c r="U1101">
        <v>0</v>
      </c>
      <c r="V1101">
        <v>0</v>
      </c>
    </row>
    <row r="1102" spans="5:22" x14ac:dyDescent="0.25">
      <c r="E1102" t="s">
        <v>426</v>
      </c>
      <c r="F1102">
        <v>0</v>
      </c>
      <c r="G1102">
        <v>0</v>
      </c>
      <c r="T1102" t="s">
        <v>484</v>
      </c>
      <c r="U1102">
        <v>0</v>
      </c>
      <c r="V1102">
        <v>0</v>
      </c>
    </row>
    <row r="1103" spans="5:22" x14ac:dyDescent="0.25">
      <c r="E1103" t="s">
        <v>426</v>
      </c>
      <c r="F1103">
        <v>0</v>
      </c>
      <c r="G1103">
        <v>0</v>
      </c>
      <c r="T1103" t="s">
        <v>484</v>
      </c>
      <c r="U1103">
        <v>0</v>
      </c>
      <c r="V1103">
        <v>0</v>
      </c>
    </row>
    <row r="1104" spans="5:22" x14ac:dyDescent="0.25">
      <c r="E1104" t="s">
        <v>426</v>
      </c>
      <c r="F1104">
        <v>0</v>
      </c>
      <c r="G1104">
        <v>0</v>
      </c>
      <c r="T1104" t="s">
        <v>484</v>
      </c>
      <c r="U1104">
        <v>0</v>
      </c>
      <c r="V1104">
        <v>0</v>
      </c>
    </row>
    <row r="1105" spans="5:22" x14ac:dyDescent="0.25">
      <c r="E1105" t="s">
        <v>426</v>
      </c>
      <c r="F1105">
        <v>0</v>
      </c>
      <c r="G1105">
        <v>0</v>
      </c>
      <c r="T1105" t="s">
        <v>484</v>
      </c>
      <c r="U1105">
        <v>0</v>
      </c>
      <c r="V1105">
        <v>0</v>
      </c>
    </row>
    <row r="1106" spans="5:22" x14ac:dyDescent="0.25">
      <c r="E1106" t="s">
        <v>426</v>
      </c>
      <c r="F1106">
        <v>0</v>
      </c>
      <c r="G1106">
        <v>0</v>
      </c>
      <c r="T1106" t="s">
        <v>484</v>
      </c>
      <c r="U1106">
        <v>0</v>
      </c>
      <c r="V1106">
        <v>0</v>
      </c>
    </row>
    <row r="1107" spans="5:22" x14ac:dyDescent="0.25">
      <c r="E1107" t="s">
        <v>426</v>
      </c>
      <c r="F1107">
        <v>0</v>
      </c>
      <c r="G1107">
        <v>0</v>
      </c>
      <c r="T1107" t="s">
        <v>484</v>
      </c>
      <c r="U1107">
        <v>0</v>
      </c>
      <c r="V1107">
        <v>0</v>
      </c>
    </row>
    <row r="1108" spans="5:22" x14ac:dyDescent="0.25">
      <c r="E1108" t="s">
        <v>426</v>
      </c>
      <c r="F1108">
        <v>0</v>
      </c>
      <c r="G1108">
        <v>0</v>
      </c>
      <c r="T1108" t="s">
        <v>484</v>
      </c>
      <c r="U1108">
        <v>0</v>
      </c>
      <c r="V1108">
        <v>0</v>
      </c>
    </row>
    <row r="1109" spans="5:22" x14ac:dyDescent="0.25">
      <c r="E1109" t="s">
        <v>426</v>
      </c>
      <c r="F1109">
        <v>0</v>
      </c>
      <c r="G1109">
        <v>0</v>
      </c>
      <c r="T1109" t="s">
        <v>484</v>
      </c>
      <c r="U1109">
        <v>0</v>
      </c>
      <c r="V1109">
        <v>30000</v>
      </c>
    </row>
    <row r="1110" spans="5:22" x14ac:dyDescent="0.25">
      <c r="E1110" t="s">
        <v>426</v>
      </c>
      <c r="F1110">
        <v>0</v>
      </c>
      <c r="G1110">
        <v>0</v>
      </c>
      <c r="T1110" t="s">
        <v>484</v>
      </c>
      <c r="U1110">
        <v>0</v>
      </c>
      <c r="V1110">
        <v>0</v>
      </c>
    </row>
    <row r="1111" spans="5:22" x14ac:dyDescent="0.25">
      <c r="E1111" t="s">
        <v>426</v>
      </c>
      <c r="F1111">
        <v>0</v>
      </c>
      <c r="G1111">
        <v>0</v>
      </c>
      <c r="T1111" t="s">
        <v>484</v>
      </c>
      <c r="U1111">
        <v>0</v>
      </c>
      <c r="V1111">
        <v>0</v>
      </c>
    </row>
    <row r="1112" spans="5:22" x14ac:dyDescent="0.25">
      <c r="E1112" t="s">
        <v>426</v>
      </c>
      <c r="F1112">
        <v>0</v>
      </c>
      <c r="G1112">
        <v>0</v>
      </c>
      <c r="T1112" t="s">
        <v>484</v>
      </c>
      <c r="U1112">
        <v>0</v>
      </c>
      <c r="V1112">
        <v>0</v>
      </c>
    </row>
    <row r="1113" spans="5:22" x14ac:dyDescent="0.25">
      <c r="E1113" t="s">
        <v>426</v>
      </c>
      <c r="F1113">
        <v>0</v>
      </c>
      <c r="G1113">
        <v>0</v>
      </c>
      <c r="T1113" t="s">
        <v>484</v>
      </c>
      <c r="U1113">
        <v>0</v>
      </c>
      <c r="V1113">
        <v>0</v>
      </c>
    </row>
    <row r="1114" spans="5:22" x14ac:dyDescent="0.25">
      <c r="E1114" t="s">
        <v>426</v>
      </c>
      <c r="F1114">
        <v>0</v>
      </c>
      <c r="G1114">
        <v>0</v>
      </c>
      <c r="T1114" t="s">
        <v>484</v>
      </c>
      <c r="U1114">
        <v>0</v>
      </c>
      <c r="V1114">
        <v>0</v>
      </c>
    </row>
    <row r="1115" spans="5:22" x14ac:dyDescent="0.25">
      <c r="E1115" t="s">
        <v>426</v>
      </c>
      <c r="F1115">
        <v>0</v>
      </c>
      <c r="G1115">
        <v>0</v>
      </c>
      <c r="T1115" t="s">
        <v>484</v>
      </c>
      <c r="U1115">
        <v>0</v>
      </c>
      <c r="V1115">
        <v>0</v>
      </c>
    </row>
    <row r="1116" spans="5:22" x14ac:dyDescent="0.25">
      <c r="E1116" t="s">
        <v>426</v>
      </c>
      <c r="F1116">
        <v>0</v>
      </c>
      <c r="G1116">
        <v>0</v>
      </c>
      <c r="T1116" t="s">
        <v>484</v>
      </c>
      <c r="U1116">
        <v>0</v>
      </c>
      <c r="V1116">
        <v>0</v>
      </c>
    </row>
    <row r="1117" spans="5:22" x14ac:dyDescent="0.25">
      <c r="E1117" t="s">
        <v>426</v>
      </c>
      <c r="F1117">
        <v>0</v>
      </c>
      <c r="G1117">
        <v>0</v>
      </c>
      <c r="T1117" t="s">
        <v>484</v>
      </c>
      <c r="U1117">
        <v>0</v>
      </c>
      <c r="V1117">
        <v>0</v>
      </c>
    </row>
    <row r="1118" spans="5:22" x14ac:dyDescent="0.25">
      <c r="E1118" t="s">
        <v>426</v>
      </c>
      <c r="F1118">
        <v>0</v>
      </c>
      <c r="G1118">
        <v>0</v>
      </c>
      <c r="T1118" t="s">
        <v>484</v>
      </c>
      <c r="U1118">
        <v>0</v>
      </c>
      <c r="V1118">
        <v>0</v>
      </c>
    </row>
    <row r="1119" spans="5:22" x14ac:dyDescent="0.25">
      <c r="E1119" t="s">
        <v>426</v>
      </c>
      <c r="F1119">
        <v>0</v>
      </c>
      <c r="G1119">
        <v>0</v>
      </c>
      <c r="T1119" t="s">
        <v>484</v>
      </c>
      <c r="U1119">
        <v>0</v>
      </c>
      <c r="V1119">
        <v>0</v>
      </c>
    </row>
    <row r="1120" spans="5:22" x14ac:dyDescent="0.25">
      <c r="E1120" t="s">
        <v>426</v>
      </c>
      <c r="F1120">
        <v>0</v>
      </c>
      <c r="G1120">
        <v>0</v>
      </c>
      <c r="T1120" t="s">
        <v>484</v>
      </c>
      <c r="U1120">
        <v>0</v>
      </c>
      <c r="V1120">
        <v>0</v>
      </c>
    </row>
    <row r="1121" spans="5:22" x14ac:dyDescent="0.25">
      <c r="E1121" t="s">
        <v>426</v>
      </c>
      <c r="F1121">
        <v>0</v>
      </c>
      <c r="G1121">
        <v>0</v>
      </c>
      <c r="T1121" t="s">
        <v>484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484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484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484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484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484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484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484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484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484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484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484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484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484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484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484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484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484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484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484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484</v>
      </c>
      <c r="U1141">
        <v>0</v>
      </c>
      <c r="V1141">
        <v>0</v>
      </c>
    </row>
    <row r="1142" spans="5:22" x14ac:dyDescent="0.25">
      <c r="E1142" t="s">
        <v>582</v>
      </c>
      <c r="F1142">
        <v>0</v>
      </c>
      <c r="G1142">
        <v>0</v>
      </c>
      <c r="T1142" t="s">
        <v>484</v>
      </c>
      <c r="U1142">
        <v>0</v>
      </c>
      <c r="V1142">
        <v>0</v>
      </c>
    </row>
    <row r="1143" spans="5:22" x14ac:dyDescent="0.25">
      <c r="E1143" t="s">
        <v>582</v>
      </c>
      <c r="F1143">
        <v>0</v>
      </c>
      <c r="G1143">
        <v>0</v>
      </c>
      <c r="T1143" t="s">
        <v>484</v>
      </c>
      <c r="U1143">
        <v>0</v>
      </c>
      <c r="V1143">
        <v>26000</v>
      </c>
    </row>
    <row r="1144" spans="5:22" x14ac:dyDescent="0.25">
      <c r="E1144" t="s">
        <v>582</v>
      </c>
      <c r="F1144">
        <v>0</v>
      </c>
      <c r="G1144">
        <v>0</v>
      </c>
      <c r="T1144" t="s">
        <v>484</v>
      </c>
      <c r="U1144">
        <v>0</v>
      </c>
      <c r="V1144">
        <v>31000</v>
      </c>
    </row>
    <row r="1145" spans="5:22" x14ac:dyDescent="0.25">
      <c r="E1145" t="s">
        <v>582</v>
      </c>
      <c r="F1145">
        <v>0</v>
      </c>
      <c r="G1145">
        <v>0</v>
      </c>
      <c r="T1145" t="s">
        <v>484</v>
      </c>
      <c r="U1145">
        <v>0</v>
      </c>
      <c r="V1145">
        <v>45000</v>
      </c>
    </row>
    <row r="1146" spans="5:22" x14ac:dyDescent="0.25">
      <c r="E1146" t="s">
        <v>582</v>
      </c>
      <c r="F1146">
        <v>0</v>
      </c>
      <c r="G1146">
        <v>0</v>
      </c>
      <c r="T1146" t="s">
        <v>484</v>
      </c>
      <c r="U1146">
        <v>0</v>
      </c>
      <c r="V1146">
        <v>0</v>
      </c>
    </row>
    <row r="1147" spans="5:22" x14ac:dyDescent="0.25">
      <c r="E1147" t="s">
        <v>582</v>
      </c>
      <c r="F1147">
        <v>0</v>
      </c>
      <c r="G1147">
        <v>0</v>
      </c>
      <c r="T1147" t="s">
        <v>484</v>
      </c>
      <c r="U1147">
        <v>0</v>
      </c>
      <c r="V1147">
        <v>0</v>
      </c>
    </row>
    <row r="1148" spans="5:22" x14ac:dyDescent="0.25">
      <c r="E1148" t="s">
        <v>582</v>
      </c>
      <c r="F1148">
        <v>0</v>
      </c>
      <c r="G1148">
        <v>0</v>
      </c>
      <c r="T1148" t="s">
        <v>484</v>
      </c>
      <c r="U1148">
        <v>0</v>
      </c>
      <c r="V1148">
        <v>0</v>
      </c>
    </row>
    <row r="1149" spans="5:22" x14ac:dyDescent="0.25">
      <c r="E1149" t="s">
        <v>582</v>
      </c>
      <c r="F1149">
        <v>0</v>
      </c>
      <c r="G1149">
        <v>0</v>
      </c>
      <c r="T1149" t="s">
        <v>484</v>
      </c>
      <c r="U1149">
        <v>0</v>
      </c>
      <c r="V1149">
        <v>0</v>
      </c>
    </row>
    <row r="1150" spans="5:22" x14ac:dyDescent="0.25">
      <c r="E1150" t="s">
        <v>582</v>
      </c>
      <c r="F1150">
        <v>0</v>
      </c>
      <c r="G1150">
        <v>0</v>
      </c>
      <c r="T1150" t="s">
        <v>484</v>
      </c>
      <c r="U1150">
        <v>0</v>
      </c>
      <c r="V1150">
        <v>33000</v>
      </c>
    </row>
    <row r="1151" spans="5:22" x14ac:dyDescent="0.25">
      <c r="E1151" t="s">
        <v>582</v>
      </c>
      <c r="F1151">
        <v>0</v>
      </c>
      <c r="G1151">
        <v>0</v>
      </c>
      <c r="T1151" t="s">
        <v>484</v>
      </c>
      <c r="U1151">
        <v>0</v>
      </c>
      <c r="V1151">
        <v>0</v>
      </c>
    </row>
    <row r="1152" spans="5:22" x14ac:dyDescent="0.25">
      <c r="E1152" t="s">
        <v>582</v>
      </c>
      <c r="F1152">
        <v>0</v>
      </c>
      <c r="G1152">
        <v>0</v>
      </c>
      <c r="T1152" t="s">
        <v>484</v>
      </c>
      <c r="U1152">
        <v>0</v>
      </c>
      <c r="V1152">
        <v>33000</v>
      </c>
    </row>
    <row r="1153" spans="5:22" x14ac:dyDescent="0.25">
      <c r="E1153" t="s">
        <v>582</v>
      </c>
      <c r="F1153">
        <v>0</v>
      </c>
      <c r="G1153">
        <v>0</v>
      </c>
      <c r="T1153" t="s">
        <v>484</v>
      </c>
      <c r="U1153">
        <v>0</v>
      </c>
      <c r="V1153">
        <v>0</v>
      </c>
    </row>
    <row r="1154" spans="5:22" x14ac:dyDescent="0.25">
      <c r="E1154" t="s">
        <v>582</v>
      </c>
      <c r="F1154">
        <v>0</v>
      </c>
      <c r="G1154">
        <v>0</v>
      </c>
      <c r="T1154" t="s">
        <v>484</v>
      </c>
      <c r="U1154">
        <v>0</v>
      </c>
      <c r="V1154">
        <v>0</v>
      </c>
    </row>
    <row r="1155" spans="5:22" x14ac:dyDescent="0.25">
      <c r="E1155" t="s">
        <v>582</v>
      </c>
      <c r="F1155">
        <v>0</v>
      </c>
      <c r="G1155">
        <v>0</v>
      </c>
      <c r="T1155" t="s">
        <v>484</v>
      </c>
      <c r="U1155">
        <v>0</v>
      </c>
      <c r="V1155">
        <v>0</v>
      </c>
    </row>
    <row r="1156" spans="5:22" x14ac:dyDescent="0.25">
      <c r="E1156" t="s">
        <v>582</v>
      </c>
      <c r="F1156">
        <v>0</v>
      </c>
      <c r="G1156">
        <v>0</v>
      </c>
      <c r="T1156" t="s">
        <v>484</v>
      </c>
      <c r="U1156">
        <v>0</v>
      </c>
      <c r="V1156">
        <v>0</v>
      </c>
    </row>
    <row r="1157" spans="5:22" x14ac:dyDescent="0.25">
      <c r="E1157" t="s">
        <v>582</v>
      </c>
      <c r="F1157">
        <v>0</v>
      </c>
      <c r="G1157">
        <v>0</v>
      </c>
      <c r="T1157" t="s">
        <v>484</v>
      </c>
      <c r="U1157">
        <v>0</v>
      </c>
      <c r="V1157">
        <v>0</v>
      </c>
    </row>
    <row r="1158" spans="5:22" x14ac:dyDescent="0.25">
      <c r="E1158" t="s">
        <v>582</v>
      </c>
      <c r="F1158">
        <v>0</v>
      </c>
      <c r="G1158">
        <v>0</v>
      </c>
      <c r="T1158" t="s">
        <v>484</v>
      </c>
      <c r="U1158">
        <v>0</v>
      </c>
      <c r="V1158">
        <v>0</v>
      </c>
    </row>
    <row r="1159" spans="5:22" x14ac:dyDescent="0.25">
      <c r="E1159" t="s">
        <v>582</v>
      </c>
      <c r="F1159">
        <v>0</v>
      </c>
      <c r="G1159">
        <v>0</v>
      </c>
      <c r="T1159" t="s">
        <v>484</v>
      </c>
      <c r="U1159">
        <v>0</v>
      </c>
      <c r="V1159">
        <v>0</v>
      </c>
    </row>
    <row r="1160" spans="5:22" x14ac:dyDescent="0.25">
      <c r="E1160" t="s">
        <v>582</v>
      </c>
      <c r="F1160">
        <v>0</v>
      </c>
      <c r="G1160">
        <v>0</v>
      </c>
      <c r="T1160" t="s">
        <v>484</v>
      </c>
      <c r="U1160">
        <v>0</v>
      </c>
      <c r="V1160">
        <v>0</v>
      </c>
    </row>
    <row r="1161" spans="5:22" x14ac:dyDescent="0.25">
      <c r="E1161" t="s">
        <v>582</v>
      </c>
      <c r="F1161">
        <v>0</v>
      </c>
      <c r="G1161">
        <v>0</v>
      </c>
      <c r="T1161" t="s">
        <v>484</v>
      </c>
      <c r="U1161">
        <v>0</v>
      </c>
      <c r="V1161">
        <v>0</v>
      </c>
    </row>
    <row r="1162" spans="5:22" x14ac:dyDescent="0.25">
      <c r="E1162" t="s">
        <v>582</v>
      </c>
      <c r="F1162">
        <v>0</v>
      </c>
      <c r="G1162">
        <v>0</v>
      </c>
      <c r="T1162" t="s">
        <v>484</v>
      </c>
      <c r="U1162">
        <v>0</v>
      </c>
      <c r="V1162">
        <v>0</v>
      </c>
    </row>
    <row r="1163" spans="5:22" x14ac:dyDescent="0.25">
      <c r="E1163" t="s">
        <v>582</v>
      </c>
      <c r="F1163">
        <v>0</v>
      </c>
      <c r="G1163">
        <v>0</v>
      </c>
      <c r="T1163" t="s">
        <v>484</v>
      </c>
      <c r="U1163">
        <v>0</v>
      </c>
      <c r="V1163">
        <v>32000</v>
      </c>
    </row>
    <row r="1164" spans="5:22" x14ac:dyDescent="0.25">
      <c r="E1164" t="s">
        <v>582</v>
      </c>
      <c r="F1164">
        <v>0</v>
      </c>
      <c r="G1164">
        <v>0</v>
      </c>
      <c r="T1164" t="s">
        <v>484</v>
      </c>
      <c r="U1164">
        <v>0</v>
      </c>
      <c r="V1164">
        <v>32000</v>
      </c>
    </row>
    <row r="1165" spans="5:22" x14ac:dyDescent="0.25">
      <c r="E1165" t="s">
        <v>582</v>
      </c>
      <c r="F1165">
        <v>0</v>
      </c>
      <c r="G1165">
        <v>0</v>
      </c>
      <c r="T1165" t="s">
        <v>484</v>
      </c>
      <c r="U1165">
        <v>0</v>
      </c>
      <c r="V1165">
        <v>0</v>
      </c>
    </row>
    <row r="1166" spans="5:22" x14ac:dyDescent="0.25">
      <c r="E1166" t="s">
        <v>582</v>
      </c>
      <c r="F1166">
        <v>0</v>
      </c>
      <c r="G1166">
        <v>0</v>
      </c>
      <c r="T1166" t="s">
        <v>484</v>
      </c>
      <c r="U1166">
        <v>0</v>
      </c>
      <c r="V1166">
        <v>0</v>
      </c>
    </row>
    <row r="1167" spans="5:22" x14ac:dyDescent="0.25">
      <c r="E1167" t="s">
        <v>582</v>
      </c>
      <c r="F1167">
        <v>0</v>
      </c>
      <c r="G1167">
        <v>0</v>
      </c>
      <c r="T1167" t="s">
        <v>484</v>
      </c>
      <c r="U1167">
        <v>0</v>
      </c>
      <c r="V1167">
        <v>0</v>
      </c>
    </row>
    <row r="1168" spans="5:22" x14ac:dyDescent="0.25">
      <c r="E1168" t="s">
        <v>582</v>
      </c>
      <c r="F1168">
        <v>0</v>
      </c>
      <c r="G1168">
        <v>0</v>
      </c>
      <c r="T1168" t="s">
        <v>484</v>
      </c>
      <c r="U1168">
        <v>0</v>
      </c>
      <c r="V1168">
        <v>0</v>
      </c>
    </row>
    <row r="1169" spans="5:22" x14ac:dyDescent="0.25">
      <c r="E1169" t="s">
        <v>582</v>
      </c>
      <c r="F1169">
        <v>0</v>
      </c>
      <c r="G1169">
        <v>0</v>
      </c>
      <c r="T1169" t="s">
        <v>484</v>
      </c>
      <c r="U1169">
        <v>0</v>
      </c>
      <c r="V1169">
        <v>28000</v>
      </c>
    </row>
    <row r="1170" spans="5:22" x14ac:dyDescent="0.25">
      <c r="E1170" t="s">
        <v>582</v>
      </c>
      <c r="F1170">
        <v>0</v>
      </c>
      <c r="G1170">
        <v>0</v>
      </c>
      <c r="T1170" t="s">
        <v>484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484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484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484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484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484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484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484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484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484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484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484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484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484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484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484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484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484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484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484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484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484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484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484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484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484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484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484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484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484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484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484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484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484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484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484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484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484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484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484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484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484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484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484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484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484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484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484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484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484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484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484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484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484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484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484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484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484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484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484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484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484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484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484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484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484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484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484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484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484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484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484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484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484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486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486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486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486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486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486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270</v>
      </c>
      <c r="F1252">
        <v>0</v>
      </c>
      <c r="G1252">
        <v>0</v>
      </c>
      <c r="T1252" t="s">
        <v>486</v>
      </c>
      <c r="U1252">
        <v>0</v>
      </c>
      <c r="V1252">
        <v>24000</v>
      </c>
    </row>
    <row r="1253" spans="5:22" x14ac:dyDescent="0.25">
      <c r="E1253" t="s">
        <v>270</v>
      </c>
      <c r="F1253">
        <v>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270</v>
      </c>
      <c r="F1254">
        <v>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270</v>
      </c>
      <c r="F1255">
        <v>6000</v>
      </c>
      <c r="G1255">
        <v>0</v>
      </c>
      <c r="T1255" t="s">
        <v>487</v>
      </c>
      <c r="U1255">
        <v>0</v>
      </c>
      <c r="V1255">
        <v>0</v>
      </c>
    </row>
    <row r="1256" spans="5:22" x14ac:dyDescent="0.25">
      <c r="E1256" t="s">
        <v>270</v>
      </c>
      <c r="F1256">
        <v>0</v>
      </c>
      <c r="G1256">
        <v>0</v>
      </c>
      <c r="T1256" t="s">
        <v>487</v>
      </c>
      <c r="U1256">
        <v>0</v>
      </c>
      <c r="V1256">
        <v>0</v>
      </c>
    </row>
    <row r="1257" spans="5:22" x14ac:dyDescent="0.25">
      <c r="E1257" t="s">
        <v>270</v>
      </c>
      <c r="F1257">
        <v>0</v>
      </c>
      <c r="G1257">
        <v>5800</v>
      </c>
      <c r="T1257" t="s">
        <v>487</v>
      </c>
      <c r="U1257">
        <v>0</v>
      </c>
      <c r="V1257">
        <v>0</v>
      </c>
    </row>
    <row r="1258" spans="5:22" x14ac:dyDescent="0.25">
      <c r="E1258" t="s">
        <v>270</v>
      </c>
      <c r="F1258">
        <v>0</v>
      </c>
      <c r="G1258">
        <v>5800</v>
      </c>
      <c r="T1258" t="s">
        <v>487</v>
      </c>
      <c r="U1258">
        <v>0</v>
      </c>
      <c r="V1258">
        <v>0</v>
      </c>
    </row>
    <row r="1259" spans="5:22" x14ac:dyDescent="0.25">
      <c r="E1259" t="s">
        <v>270</v>
      </c>
      <c r="F1259">
        <v>0</v>
      </c>
      <c r="G1259">
        <v>0</v>
      </c>
      <c r="T1259" t="s">
        <v>487</v>
      </c>
      <c r="U1259">
        <v>0</v>
      </c>
      <c r="V1259">
        <v>0</v>
      </c>
    </row>
    <row r="1260" spans="5:22" x14ac:dyDescent="0.25">
      <c r="E1260" t="s">
        <v>270</v>
      </c>
      <c r="F1260">
        <v>0</v>
      </c>
      <c r="G1260">
        <v>0</v>
      </c>
      <c r="T1260" t="s">
        <v>487</v>
      </c>
      <c r="U1260">
        <v>0</v>
      </c>
      <c r="V1260">
        <v>0</v>
      </c>
    </row>
    <row r="1261" spans="5:22" x14ac:dyDescent="0.25">
      <c r="E1261" t="s">
        <v>270</v>
      </c>
      <c r="F1261">
        <v>0</v>
      </c>
      <c r="G1261">
        <v>0</v>
      </c>
      <c r="T1261" t="s">
        <v>487</v>
      </c>
      <c r="U1261">
        <v>0</v>
      </c>
      <c r="V1261">
        <v>0</v>
      </c>
    </row>
    <row r="1262" spans="5:22" x14ac:dyDescent="0.25">
      <c r="E1262" t="s">
        <v>270</v>
      </c>
      <c r="F1262">
        <v>4500</v>
      </c>
      <c r="G1262">
        <v>0</v>
      </c>
      <c r="T1262" t="s">
        <v>487</v>
      </c>
      <c r="U1262">
        <v>0</v>
      </c>
      <c r="V1262">
        <v>0</v>
      </c>
    </row>
    <row r="1263" spans="5:22" x14ac:dyDescent="0.25">
      <c r="E1263" t="s">
        <v>270</v>
      </c>
      <c r="F1263">
        <v>0</v>
      </c>
      <c r="G1263">
        <v>0</v>
      </c>
      <c r="T1263" t="s">
        <v>487</v>
      </c>
      <c r="U1263">
        <v>0</v>
      </c>
      <c r="V1263">
        <v>0</v>
      </c>
    </row>
    <row r="1264" spans="5:22" x14ac:dyDescent="0.25">
      <c r="E1264" t="s">
        <v>270</v>
      </c>
      <c r="F1264">
        <v>0</v>
      </c>
      <c r="G1264">
        <v>5700</v>
      </c>
      <c r="T1264" t="s">
        <v>487</v>
      </c>
      <c r="U1264">
        <v>0</v>
      </c>
      <c r="V1264">
        <v>0</v>
      </c>
    </row>
    <row r="1265" spans="5:22" x14ac:dyDescent="0.25">
      <c r="E1265" t="s">
        <v>270</v>
      </c>
      <c r="F1265">
        <v>0</v>
      </c>
      <c r="G1265">
        <v>2500</v>
      </c>
      <c r="T1265" t="s">
        <v>487</v>
      </c>
      <c r="U1265">
        <v>0</v>
      </c>
      <c r="V1265">
        <v>30000</v>
      </c>
    </row>
    <row r="1266" spans="5:22" x14ac:dyDescent="0.25">
      <c r="E1266" t="s">
        <v>270</v>
      </c>
      <c r="F1266">
        <v>0</v>
      </c>
      <c r="G1266">
        <v>0</v>
      </c>
      <c r="T1266" t="s">
        <v>487</v>
      </c>
      <c r="U1266">
        <v>0</v>
      </c>
      <c r="V1266">
        <v>0</v>
      </c>
    </row>
    <row r="1267" spans="5:22" x14ac:dyDescent="0.25">
      <c r="E1267" t="s">
        <v>270</v>
      </c>
      <c r="F1267">
        <v>6000</v>
      </c>
      <c r="G1267">
        <v>0</v>
      </c>
      <c r="T1267" t="s">
        <v>487</v>
      </c>
      <c r="U1267">
        <v>0</v>
      </c>
      <c r="V1267">
        <v>0</v>
      </c>
    </row>
    <row r="1268" spans="5:22" x14ac:dyDescent="0.25">
      <c r="E1268" t="s">
        <v>270</v>
      </c>
      <c r="F1268">
        <v>0</v>
      </c>
      <c r="G1268">
        <v>0</v>
      </c>
      <c r="T1268" t="s">
        <v>487</v>
      </c>
      <c r="U1268">
        <v>0</v>
      </c>
      <c r="V1268">
        <v>0</v>
      </c>
    </row>
    <row r="1269" spans="5:22" x14ac:dyDescent="0.25">
      <c r="E1269" t="s">
        <v>270</v>
      </c>
      <c r="F1269">
        <v>0</v>
      </c>
      <c r="G1269">
        <v>0</v>
      </c>
      <c r="T1269" t="s">
        <v>487</v>
      </c>
      <c r="U1269">
        <v>0</v>
      </c>
      <c r="V1269">
        <v>0</v>
      </c>
    </row>
    <row r="1270" spans="5:22" x14ac:dyDescent="0.25">
      <c r="E1270" t="s">
        <v>270</v>
      </c>
      <c r="F1270">
        <v>3500</v>
      </c>
      <c r="G1270">
        <v>0</v>
      </c>
      <c r="T1270" t="s">
        <v>487</v>
      </c>
      <c r="U1270">
        <v>0</v>
      </c>
      <c r="V1270">
        <v>0</v>
      </c>
    </row>
    <row r="1271" spans="5:22" x14ac:dyDescent="0.25">
      <c r="E1271" t="s">
        <v>270</v>
      </c>
      <c r="F1271">
        <v>0</v>
      </c>
      <c r="G1271">
        <v>0</v>
      </c>
      <c r="T1271" t="s">
        <v>487</v>
      </c>
      <c r="U1271">
        <v>0</v>
      </c>
      <c r="V1271">
        <v>0</v>
      </c>
    </row>
    <row r="1272" spans="5:22" x14ac:dyDescent="0.25">
      <c r="E1272" t="s">
        <v>270</v>
      </c>
      <c r="F1272">
        <v>0</v>
      </c>
      <c r="G1272">
        <v>0</v>
      </c>
      <c r="T1272" t="s">
        <v>487</v>
      </c>
      <c r="U1272">
        <v>0</v>
      </c>
      <c r="V1272">
        <v>0</v>
      </c>
    </row>
    <row r="1273" spans="5:22" x14ac:dyDescent="0.25">
      <c r="E1273" t="s">
        <v>270</v>
      </c>
      <c r="F1273">
        <v>3500</v>
      </c>
      <c r="G1273">
        <v>0</v>
      </c>
      <c r="T1273" t="s">
        <v>487</v>
      </c>
      <c r="U1273">
        <v>0</v>
      </c>
      <c r="V1273">
        <v>0</v>
      </c>
    </row>
    <row r="1274" spans="5:22" x14ac:dyDescent="0.25">
      <c r="E1274" t="s">
        <v>270</v>
      </c>
      <c r="F1274">
        <v>0</v>
      </c>
      <c r="G1274">
        <v>0</v>
      </c>
      <c r="T1274" t="s">
        <v>487</v>
      </c>
      <c r="U1274">
        <v>0</v>
      </c>
      <c r="V1274">
        <v>0</v>
      </c>
    </row>
    <row r="1275" spans="5:22" x14ac:dyDescent="0.25">
      <c r="E1275" t="s">
        <v>270</v>
      </c>
      <c r="F1275">
        <v>0</v>
      </c>
      <c r="G1275">
        <v>0</v>
      </c>
      <c r="T1275" t="s">
        <v>487</v>
      </c>
      <c r="U1275">
        <v>0</v>
      </c>
      <c r="V1275">
        <v>0</v>
      </c>
    </row>
    <row r="1276" spans="5:22" x14ac:dyDescent="0.25">
      <c r="E1276" t="s">
        <v>270</v>
      </c>
      <c r="F1276">
        <v>3500</v>
      </c>
      <c r="G1276">
        <v>0</v>
      </c>
      <c r="T1276" t="s">
        <v>487</v>
      </c>
      <c r="U1276">
        <v>0</v>
      </c>
      <c r="V1276">
        <v>0</v>
      </c>
    </row>
    <row r="1277" spans="5:22" x14ac:dyDescent="0.25">
      <c r="E1277" t="s">
        <v>270</v>
      </c>
      <c r="F1277">
        <v>4500</v>
      </c>
      <c r="G1277">
        <v>0</v>
      </c>
      <c r="T1277" t="s">
        <v>487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487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487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487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487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487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487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487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487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487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487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487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290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290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290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290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290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292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292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292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292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292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292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292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292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292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292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292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292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292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292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292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292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292</v>
      </c>
      <c r="U1310">
        <v>25000</v>
      </c>
      <c r="V1310">
        <v>0</v>
      </c>
    </row>
    <row r="1311" spans="5:22" x14ac:dyDescent="0.25">
      <c r="E1311" t="s">
        <v>271</v>
      </c>
      <c r="F1311">
        <v>0</v>
      </c>
      <c r="G1311">
        <v>0</v>
      </c>
      <c r="T1311" t="s">
        <v>292</v>
      </c>
      <c r="U1311">
        <v>0</v>
      </c>
      <c r="V1311">
        <v>45000</v>
      </c>
    </row>
    <row r="1312" spans="5:22" x14ac:dyDescent="0.25">
      <c r="E1312" t="s">
        <v>271</v>
      </c>
      <c r="F1312">
        <v>0</v>
      </c>
      <c r="G1312">
        <v>0</v>
      </c>
      <c r="T1312" t="s">
        <v>292</v>
      </c>
      <c r="U1312">
        <v>0</v>
      </c>
      <c r="V1312">
        <v>0</v>
      </c>
    </row>
    <row r="1313" spans="5:22" x14ac:dyDescent="0.25">
      <c r="E1313" t="s">
        <v>271</v>
      </c>
      <c r="F1313">
        <v>0</v>
      </c>
      <c r="G1313">
        <v>0</v>
      </c>
      <c r="T1313" t="s">
        <v>292</v>
      </c>
      <c r="U1313">
        <v>14000</v>
      </c>
      <c r="V1313">
        <v>0</v>
      </c>
    </row>
    <row r="1314" spans="5:22" x14ac:dyDescent="0.25">
      <c r="E1314" t="s">
        <v>271</v>
      </c>
      <c r="F1314">
        <v>0</v>
      </c>
      <c r="G1314">
        <v>0</v>
      </c>
      <c r="T1314" t="s">
        <v>292</v>
      </c>
      <c r="U1314">
        <v>0</v>
      </c>
      <c r="V1314">
        <v>0</v>
      </c>
    </row>
    <row r="1315" spans="5:22" x14ac:dyDescent="0.25">
      <c r="E1315" t="s">
        <v>271</v>
      </c>
      <c r="F1315">
        <v>20000</v>
      </c>
      <c r="G1315">
        <v>0</v>
      </c>
      <c r="T1315" t="s">
        <v>292</v>
      </c>
      <c r="U1315">
        <v>0</v>
      </c>
      <c r="V1315">
        <v>0</v>
      </c>
    </row>
    <row r="1316" spans="5:22" x14ac:dyDescent="0.25">
      <c r="E1316" t="s">
        <v>271</v>
      </c>
      <c r="F1316">
        <v>0</v>
      </c>
      <c r="G1316">
        <v>0</v>
      </c>
      <c r="T1316" t="s">
        <v>292</v>
      </c>
      <c r="U1316">
        <v>0</v>
      </c>
      <c r="V1316">
        <v>0</v>
      </c>
    </row>
    <row r="1317" spans="5:22" x14ac:dyDescent="0.25">
      <c r="E1317" t="s">
        <v>271</v>
      </c>
      <c r="F1317">
        <v>0</v>
      </c>
      <c r="G1317">
        <v>0</v>
      </c>
      <c r="T1317" t="s">
        <v>292</v>
      </c>
      <c r="U1317">
        <v>26000</v>
      </c>
      <c r="V1317">
        <v>0</v>
      </c>
    </row>
    <row r="1318" spans="5:22" x14ac:dyDescent="0.25">
      <c r="E1318" t="s">
        <v>271</v>
      </c>
      <c r="F1318">
        <v>20000</v>
      </c>
      <c r="G1318">
        <v>0</v>
      </c>
      <c r="T1318" t="s">
        <v>292</v>
      </c>
      <c r="U1318">
        <v>20000</v>
      </c>
      <c r="V1318">
        <v>0</v>
      </c>
    </row>
    <row r="1319" spans="5:22" x14ac:dyDescent="0.25">
      <c r="E1319" t="s">
        <v>271</v>
      </c>
      <c r="F1319">
        <v>0</v>
      </c>
      <c r="G1319">
        <v>0</v>
      </c>
      <c r="T1319" t="s">
        <v>292</v>
      </c>
      <c r="U1319">
        <v>0</v>
      </c>
      <c r="V1319">
        <v>0</v>
      </c>
    </row>
    <row r="1320" spans="5:22" x14ac:dyDescent="0.25">
      <c r="E1320" t="s">
        <v>271</v>
      </c>
      <c r="F1320">
        <v>0</v>
      </c>
      <c r="G1320">
        <v>0</v>
      </c>
      <c r="T1320" t="s">
        <v>292</v>
      </c>
      <c r="U1320">
        <v>30000</v>
      </c>
      <c r="V1320">
        <v>0</v>
      </c>
    </row>
    <row r="1321" spans="5:22" x14ac:dyDescent="0.25">
      <c r="E1321" t="s">
        <v>271</v>
      </c>
      <c r="F1321">
        <v>0</v>
      </c>
      <c r="G1321">
        <v>0</v>
      </c>
      <c r="T1321" t="s">
        <v>292</v>
      </c>
      <c r="U1321">
        <v>0</v>
      </c>
      <c r="V1321">
        <v>0</v>
      </c>
    </row>
    <row r="1322" spans="5:22" x14ac:dyDescent="0.25">
      <c r="E1322" t="s">
        <v>271</v>
      </c>
      <c r="F1322">
        <v>0</v>
      </c>
      <c r="G1322">
        <v>0</v>
      </c>
      <c r="T1322" t="s">
        <v>292</v>
      </c>
      <c r="U1322">
        <v>0</v>
      </c>
      <c r="V1322">
        <v>0</v>
      </c>
    </row>
    <row r="1323" spans="5:22" x14ac:dyDescent="0.25">
      <c r="E1323" t="s">
        <v>271</v>
      </c>
      <c r="F1323">
        <v>9500</v>
      </c>
      <c r="G1323">
        <v>0</v>
      </c>
      <c r="T1323" t="s">
        <v>292</v>
      </c>
      <c r="U1323">
        <v>0</v>
      </c>
      <c r="V1323">
        <v>0</v>
      </c>
    </row>
    <row r="1324" spans="5:22" x14ac:dyDescent="0.25">
      <c r="E1324" t="s">
        <v>271</v>
      </c>
      <c r="F1324">
        <v>0</v>
      </c>
      <c r="G1324">
        <v>0</v>
      </c>
      <c r="T1324" t="s">
        <v>292</v>
      </c>
      <c r="U1324">
        <v>0</v>
      </c>
      <c r="V1324">
        <v>0</v>
      </c>
    </row>
    <row r="1325" spans="5:22" x14ac:dyDescent="0.25">
      <c r="E1325" t="s">
        <v>271</v>
      </c>
      <c r="F1325">
        <v>0</v>
      </c>
      <c r="G1325">
        <v>0</v>
      </c>
      <c r="T1325" t="s">
        <v>292</v>
      </c>
      <c r="U1325">
        <v>24000</v>
      </c>
      <c r="V1325">
        <v>0</v>
      </c>
    </row>
    <row r="1326" spans="5:22" x14ac:dyDescent="0.25">
      <c r="E1326" t="s">
        <v>271</v>
      </c>
      <c r="F1326">
        <v>0</v>
      </c>
      <c r="G1326">
        <v>0</v>
      </c>
      <c r="T1326" t="s">
        <v>292</v>
      </c>
      <c r="U1326">
        <v>14000</v>
      </c>
      <c r="V1326">
        <v>0</v>
      </c>
    </row>
    <row r="1327" spans="5:22" x14ac:dyDescent="0.25">
      <c r="E1327" t="s">
        <v>271</v>
      </c>
      <c r="F1327">
        <v>0</v>
      </c>
      <c r="G1327">
        <v>0</v>
      </c>
      <c r="T1327" t="s">
        <v>292</v>
      </c>
      <c r="U1327">
        <v>0</v>
      </c>
      <c r="V1327">
        <v>0</v>
      </c>
    </row>
    <row r="1328" spans="5:22" x14ac:dyDescent="0.25">
      <c r="E1328" t="s">
        <v>271</v>
      </c>
      <c r="F1328">
        <v>6000</v>
      </c>
      <c r="G1328">
        <v>0</v>
      </c>
      <c r="T1328" t="s">
        <v>294</v>
      </c>
      <c r="U1328">
        <v>0</v>
      </c>
      <c r="V1328">
        <v>0</v>
      </c>
    </row>
    <row r="1329" spans="5:22" x14ac:dyDescent="0.25">
      <c r="E1329" t="s">
        <v>271</v>
      </c>
      <c r="F1329">
        <v>0</v>
      </c>
      <c r="G1329">
        <v>0</v>
      </c>
      <c r="T1329" t="s">
        <v>294</v>
      </c>
      <c r="U1329">
        <v>0</v>
      </c>
      <c r="V1329">
        <v>0</v>
      </c>
    </row>
    <row r="1330" spans="5:22" x14ac:dyDescent="0.25">
      <c r="E1330" t="s">
        <v>271</v>
      </c>
      <c r="F1330">
        <v>0</v>
      </c>
      <c r="G1330">
        <v>0</v>
      </c>
      <c r="T1330" t="s">
        <v>294</v>
      </c>
      <c r="U1330">
        <v>0</v>
      </c>
      <c r="V1330">
        <v>0</v>
      </c>
    </row>
    <row r="1331" spans="5:22" x14ac:dyDescent="0.25">
      <c r="E1331" t="s">
        <v>271</v>
      </c>
      <c r="F1331">
        <v>20000</v>
      </c>
      <c r="G1331">
        <v>0</v>
      </c>
      <c r="T1331" t="s">
        <v>294</v>
      </c>
      <c r="U1331">
        <v>35000</v>
      </c>
      <c r="V1331">
        <v>0</v>
      </c>
    </row>
    <row r="1332" spans="5:22" x14ac:dyDescent="0.25">
      <c r="E1332" t="s">
        <v>271</v>
      </c>
      <c r="F1332">
        <v>20000</v>
      </c>
      <c r="G1332">
        <v>0</v>
      </c>
      <c r="T1332" t="s">
        <v>294</v>
      </c>
      <c r="U1332">
        <v>0</v>
      </c>
      <c r="V1332">
        <v>0</v>
      </c>
    </row>
    <row r="1333" spans="5:22" x14ac:dyDescent="0.25">
      <c r="E1333" t="s">
        <v>271</v>
      </c>
      <c r="F1333">
        <v>9500</v>
      </c>
      <c r="G1333">
        <v>0</v>
      </c>
      <c r="T1333" t="s">
        <v>294</v>
      </c>
      <c r="U1333">
        <v>0</v>
      </c>
      <c r="V1333">
        <v>45000</v>
      </c>
    </row>
    <row r="1334" spans="5:22" x14ac:dyDescent="0.25">
      <c r="E1334" t="s">
        <v>271</v>
      </c>
      <c r="F1334">
        <v>0</v>
      </c>
      <c r="G1334">
        <v>0</v>
      </c>
      <c r="T1334" t="s">
        <v>294</v>
      </c>
      <c r="U1334">
        <v>0</v>
      </c>
      <c r="V1334">
        <v>0</v>
      </c>
    </row>
    <row r="1335" spans="5:22" x14ac:dyDescent="0.25">
      <c r="E1335" t="s">
        <v>271</v>
      </c>
      <c r="F1335">
        <v>2800</v>
      </c>
      <c r="G1335">
        <v>0</v>
      </c>
      <c r="T1335" t="s">
        <v>294</v>
      </c>
      <c r="U1335">
        <v>35000</v>
      </c>
      <c r="V1335">
        <v>0</v>
      </c>
    </row>
    <row r="1336" spans="5:22" x14ac:dyDescent="0.25">
      <c r="E1336" t="s">
        <v>271</v>
      </c>
      <c r="F1336">
        <v>0</v>
      </c>
      <c r="G1336">
        <v>0</v>
      </c>
      <c r="T1336" t="s">
        <v>294</v>
      </c>
      <c r="U1336">
        <v>0</v>
      </c>
      <c r="V1336">
        <v>0</v>
      </c>
    </row>
    <row r="1337" spans="5:22" x14ac:dyDescent="0.25">
      <c r="E1337" t="s">
        <v>271</v>
      </c>
      <c r="F1337">
        <v>0</v>
      </c>
      <c r="G1337">
        <v>0</v>
      </c>
      <c r="T1337" t="s">
        <v>294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294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294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294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294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294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294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294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294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297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297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297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297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297</v>
      </c>
      <c r="U1350">
        <v>30000</v>
      </c>
      <c r="V1350">
        <v>0</v>
      </c>
    </row>
    <row r="1351" spans="5:22" x14ac:dyDescent="0.25">
      <c r="E1351" t="s">
        <v>272</v>
      </c>
      <c r="F1351">
        <v>30000</v>
      </c>
      <c r="G1351">
        <v>0</v>
      </c>
      <c r="T1351" t="s">
        <v>297</v>
      </c>
      <c r="U1351">
        <v>0</v>
      </c>
      <c r="V1351">
        <v>0</v>
      </c>
    </row>
    <row r="1352" spans="5:22" x14ac:dyDescent="0.25">
      <c r="E1352" t="s">
        <v>272</v>
      </c>
      <c r="F1352">
        <v>25000</v>
      </c>
      <c r="G1352">
        <v>0</v>
      </c>
      <c r="T1352" t="s">
        <v>297</v>
      </c>
      <c r="U1352">
        <v>0</v>
      </c>
      <c r="V1352">
        <v>0</v>
      </c>
    </row>
    <row r="1353" spans="5:22" x14ac:dyDescent="0.25">
      <c r="E1353" t="s">
        <v>272</v>
      </c>
      <c r="F1353">
        <v>30000</v>
      </c>
      <c r="G1353">
        <v>0</v>
      </c>
      <c r="T1353" t="s">
        <v>297</v>
      </c>
      <c r="U1353">
        <v>0</v>
      </c>
      <c r="V1353">
        <v>0</v>
      </c>
    </row>
    <row r="1354" spans="5:22" x14ac:dyDescent="0.25">
      <c r="E1354" t="s">
        <v>272</v>
      </c>
      <c r="F1354">
        <v>35000</v>
      </c>
      <c r="G1354">
        <v>0</v>
      </c>
      <c r="T1354" t="s">
        <v>297</v>
      </c>
      <c r="U1354">
        <v>0</v>
      </c>
      <c r="V1354">
        <v>0</v>
      </c>
    </row>
    <row r="1355" spans="5:22" x14ac:dyDescent="0.25">
      <c r="E1355" t="s">
        <v>272</v>
      </c>
      <c r="F1355">
        <v>25000</v>
      </c>
      <c r="G1355">
        <v>0</v>
      </c>
      <c r="T1355" t="s">
        <v>297</v>
      </c>
      <c r="U1355">
        <v>28000</v>
      </c>
      <c r="V1355">
        <v>0</v>
      </c>
    </row>
    <row r="1356" spans="5:22" x14ac:dyDescent="0.25">
      <c r="E1356" t="s">
        <v>272</v>
      </c>
      <c r="F1356">
        <v>25000</v>
      </c>
      <c r="G1356">
        <v>0</v>
      </c>
      <c r="T1356" t="s">
        <v>297</v>
      </c>
      <c r="U1356">
        <v>0</v>
      </c>
      <c r="V1356">
        <v>0</v>
      </c>
    </row>
    <row r="1357" spans="5:22" x14ac:dyDescent="0.25">
      <c r="E1357" t="s">
        <v>272</v>
      </c>
      <c r="F1357">
        <v>30000</v>
      </c>
      <c r="G1357">
        <v>0</v>
      </c>
      <c r="T1357" t="s">
        <v>297</v>
      </c>
      <c r="U1357">
        <v>0</v>
      </c>
      <c r="V1357">
        <v>0</v>
      </c>
    </row>
    <row r="1358" spans="5:22" x14ac:dyDescent="0.25">
      <c r="E1358" t="s">
        <v>272</v>
      </c>
      <c r="F1358">
        <v>35000</v>
      </c>
      <c r="G1358">
        <v>0</v>
      </c>
      <c r="T1358" t="s">
        <v>297</v>
      </c>
      <c r="U1358">
        <v>0</v>
      </c>
      <c r="V1358">
        <v>0</v>
      </c>
    </row>
    <row r="1359" spans="5:22" x14ac:dyDescent="0.25">
      <c r="E1359" t="s">
        <v>272</v>
      </c>
      <c r="F1359">
        <v>25000</v>
      </c>
      <c r="G1359">
        <v>0</v>
      </c>
      <c r="T1359" t="s">
        <v>297</v>
      </c>
      <c r="U1359">
        <v>0</v>
      </c>
      <c r="V1359">
        <v>0</v>
      </c>
    </row>
    <row r="1360" spans="5:22" x14ac:dyDescent="0.25">
      <c r="E1360" t="s">
        <v>272</v>
      </c>
      <c r="F1360">
        <v>35000</v>
      </c>
      <c r="G1360">
        <v>0</v>
      </c>
      <c r="T1360" t="s">
        <v>297</v>
      </c>
      <c r="U1360">
        <v>0</v>
      </c>
      <c r="V1360">
        <v>0</v>
      </c>
    </row>
    <row r="1361" spans="5:22" x14ac:dyDescent="0.25">
      <c r="E1361" t="s">
        <v>272</v>
      </c>
      <c r="F1361">
        <v>35000</v>
      </c>
      <c r="G1361">
        <v>0</v>
      </c>
      <c r="T1361" t="s">
        <v>297</v>
      </c>
      <c r="U1361">
        <v>24000</v>
      </c>
      <c r="V1361">
        <v>0</v>
      </c>
    </row>
    <row r="1362" spans="5:22" x14ac:dyDescent="0.25">
      <c r="E1362" t="s">
        <v>272</v>
      </c>
      <c r="F1362">
        <v>25000</v>
      </c>
      <c r="G1362">
        <v>0</v>
      </c>
      <c r="T1362" t="s">
        <v>297</v>
      </c>
      <c r="U1362">
        <v>22000</v>
      </c>
      <c r="V1362">
        <v>0</v>
      </c>
    </row>
    <row r="1363" spans="5:22" x14ac:dyDescent="0.25">
      <c r="E1363" t="s">
        <v>272</v>
      </c>
      <c r="F1363">
        <v>25000</v>
      </c>
      <c r="G1363">
        <v>0</v>
      </c>
      <c r="T1363" t="s">
        <v>297</v>
      </c>
      <c r="U1363">
        <v>26000</v>
      </c>
      <c r="V1363">
        <v>0</v>
      </c>
    </row>
    <row r="1364" spans="5:22" x14ac:dyDescent="0.25">
      <c r="E1364" t="s">
        <v>272</v>
      </c>
      <c r="F1364">
        <v>0</v>
      </c>
      <c r="G1364">
        <v>0</v>
      </c>
      <c r="T1364" t="s">
        <v>300</v>
      </c>
      <c r="U1364">
        <v>0</v>
      </c>
      <c r="V1364">
        <v>0</v>
      </c>
    </row>
    <row r="1365" spans="5:22" x14ac:dyDescent="0.25">
      <c r="E1365" t="s">
        <v>272</v>
      </c>
      <c r="F1365">
        <v>25000</v>
      </c>
      <c r="G1365">
        <v>0</v>
      </c>
      <c r="T1365" t="s">
        <v>300</v>
      </c>
      <c r="U1365">
        <v>0</v>
      </c>
      <c r="V1365">
        <v>0</v>
      </c>
    </row>
    <row r="1366" spans="5:22" x14ac:dyDescent="0.25">
      <c r="E1366" t="s">
        <v>272</v>
      </c>
      <c r="F1366">
        <v>30000</v>
      </c>
      <c r="G1366">
        <v>0</v>
      </c>
      <c r="T1366" t="s">
        <v>300</v>
      </c>
      <c r="U1366">
        <v>0</v>
      </c>
      <c r="V1366">
        <v>0</v>
      </c>
    </row>
    <row r="1367" spans="5:22" x14ac:dyDescent="0.25">
      <c r="E1367" t="s">
        <v>272</v>
      </c>
      <c r="F1367">
        <v>30000</v>
      </c>
      <c r="G1367">
        <v>0</v>
      </c>
      <c r="T1367" t="s">
        <v>300</v>
      </c>
      <c r="U1367">
        <v>0</v>
      </c>
      <c r="V1367">
        <v>0</v>
      </c>
    </row>
    <row r="1368" spans="5:22" x14ac:dyDescent="0.25">
      <c r="E1368" t="s">
        <v>272</v>
      </c>
      <c r="F1368">
        <v>35000</v>
      </c>
      <c r="G1368">
        <v>0</v>
      </c>
      <c r="T1368" t="s">
        <v>300</v>
      </c>
      <c r="U1368">
        <v>0</v>
      </c>
      <c r="V1368">
        <v>0</v>
      </c>
    </row>
    <row r="1369" spans="5:22" x14ac:dyDescent="0.25">
      <c r="E1369" t="s">
        <v>272</v>
      </c>
      <c r="F1369">
        <v>30000</v>
      </c>
      <c r="G1369">
        <v>0</v>
      </c>
      <c r="T1369" t="s">
        <v>300</v>
      </c>
      <c r="U1369">
        <v>18000</v>
      </c>
      <c r="V1369">
        <v>40000</v>
      </c>
    </row>
    <row r="1370" spans="5:22" x14ac:dyDescent="0.25">
      <c r="E1370" t="s">
        <v>272</v>
      </c>
      <c r="F1370">
        <v>25000</v>
      </c>
      <c r="G1370">
        <v>0</v>
      </c>
      <c r="T1370" t="s">
        <v>300</v>
      </c>
      <c r="U1370">
        <v>0</v>
      </c>
      <c r="V1370">
        <v>0</v>
      </c>
    </row>
    <row r="1371" spans="5:22" x14ac:dyDescent="0.25">
      <c r="E1371" t="s">
        <v>272</v>
      </c>
      <c r="F1371">
        <v>35000</v>
      </c>
      <c r="G1371">
        <v>0</v>
      </c>
      <c r="T1371" t="s">
        <v>300</v>
      </c>
      <c r="U1371">
        <v>0</v>
      </c>
      <c r="V1371">
        <v>0</v>
      </c>
    </row>
    <row r="1372" spans="5:22" x14ac:dyDescent="0.25">
      <c r="E1372" t="s">
        <v>272</v>
      </c>
      <c r="F1372">
        <v>30000</v>
      </c>
      <c r="G1372">
        <v>0</v>
      </c>
      <c r="T1372" t="s">
        <v>300</v>
      </c>
      <c r="U1372">
        <v>0</v>
      </c>
      <c r="V1372">
        <v>0</v>
      </c>
    </row>
    <row r="1373" spans="5:22" x14ac:dyDescent="0.25">
      <c r="E1373" t="s">
        <v>272</v>
      </c>
      <c r="F1373">
        <v>30000</v>
      </c>
      <c r="G1373">
        <v>0</v>
      </c>
      <c r="T1373" t="s">
        <v>300</v>
      </c>
      <c r="U1373">
        <v>0</v>
      </c>
      <c r="V1373">
        <v>0</v>
      </c>
    </row>
    <row r="1374" spans="5:22" x14ac:dyDescent="0.25">
      <c r="E1374" t="s">
        <v>272</v>
      </c>
      <c r="F1374">
        <v>24000</v>
      </c>
      <c r="G1374">
        <v>0</v>
      </c>
      <c r="T1374" t="s">
        <v>300</v>
      </c>
      <c r="U1374">
        <v>0</v>
      </c>
      <c r="V1374">
        <v>0</v>
      </c>
    </row>
    <row r="1375" spans="5:22" x14ac:dyDescent="0.25">
      <c r="E1375" t="s">
        <v>272</v>
      </c>
      <c r="F1375">
        <v>25000</v>
      </c>
      <c r="G1375">
        <v>0</v>
      </c>
      <c r="T1375" t="s">
        <v>300</v>
      </c>
      <c r="U1375">
        <v>0</v>
      </c>
      <c r="V1375">
        <v>0</v>
      </c>
    </row>
    <row r="1376" spans="5:22" x14ac:dyDescent="0.25">
      <c r="E1376" t="s">
        <v>272</v>
      </c>
      <c r="F1376">
        <v>30000</v>
      </c>
      <c r="G1376">
        <v>0</v>
      </c>
      <c r="T1376" t="s">
        <v>300</v>
      </c>
      <c r="U1376">
        <v>18000</v>
      </c>
      <c r="V1376">
        <v>40000</v>
      </c>
    </row>
    <row r="1377" spans="5:22" x14ac:dyDescent="0.25">
      <c r="E1377" t="s">
        <v>272</v>
      </c>
      <c r="F1377">
        <v>30000</v>
      </c>
      <c r="G1377">
        <v>0</v>
      </c>
      <c r="T1377" t="s">
        <v>300</v>
      </c>
      <c r="U1377">
        <v>0</v>
      </c>
      <c r="V1377">
        <v>0</v>
      </c>
    </row>
    <row r="1378" spans="5:22" x14ac:dyDescent="0.25">
      <c r="E1378" t="s">
        <v>272</v>
      </c>
      <c r="F1378">
        <v>30000</v>
      </c>
      <c r="G1378">
        <v>0</v>
      </c>
      <c r="T1378" t="s">
        <v>300</v>
      </c>
      <c r="U1378">
        <v>0</v>
      </c>
      <c r="V1378">
        <v>0</v>
      </c>
    </row>
    <row r="1379" spans="5:22" x14ac:dyDescent="0.25">
      <c r="E1379" t="s">
        <v>272</v>
      </c>
      <c r="F1379">
        <v>25000</v>
      </c>
      <c r="G1379">
        <v>0</v>
      </c>
      <c r="T1379" t="s">
        <v>300</v>
      </c>
      <c r="U1379">
        <v>0</v>
      </c>
      <c r="V1379">
        <v>0</v>
      </c>
    </row>
    <row r="1380" spans="5:22" x14ac:dyDescent="0.25">
      <c r="E1380" t="s">
        <v>278</v>
      </c>
      <c r="F1380">
        <v>0</v>
      </c>
      <c r="G1380">
        <v>0</v>
      </c>
      <c r="T1380" t="s">
        <v>300</v>
      </c>
      <c r="U1380">
        <v>0</v>
      </c>
      <c r="V1380">
        <v>0</v>
      </c>
    </row>
    <row r="1381" spans="5:22" x14ac:dyDescent="0.25">
      <c r="E1381" t="s">
        <v>278</v>
      </c>
      <c r="F1381">
        <v>0</v>
      </c>
      <c r="G1381">
        <v>0</v>
      </c>
      <c r="T1381" t="s">
        <v>303</v>
      </c>
      <c r="U1381">
        <v>0</v>
      </c>
      <c r="V1381">
        <v>0</v>
      </c>
    </row>
    <row r="1382" spans="5:22" x14ac:dyDescent="0.25">
      <c r="E1382" t="s">
        <v>278</v>
      </c>
      <c r="F1382">
        <v>20000</v>
      </c>
      <c r="G1382">
        <v>0</v>
      </c>
      <c r="T1382" t="s">
        <v>303</v>
      </c>
      <c r="U1382">
        <v>0</v>
      </c>
      <c r="V1382">
        <v>0</v>
      </c>
    </row>
    <row r="1383" spans="5:22" x14ac:dyDescent="0.25">
      <c r="E1383" t="s">
        <v>604</v>
      </c>
      <c r="F1383">
        <v>0</v>
      </c>
      <c r="G1383">
        <v>0</v>
      </c>
      <c r="T1383" t="s">
        <v>303</v>
      </c>
      <c r="U1383">
        <v>0</v>
      </c>
      <c r="V1383">
        <v>0</v>
      </c>
    </row>
    <row r="1384" spans="5:22" x14ac:dyDescent="0.25">
      <c r="E1384" t="s">
        <v>604</v>
      </c>
      <c r="F1384">
        <v>0</v>
      </c>
      <c r="G1384">
        <v>0</v>
      </c>
      <c r="T1384" t="s">
        <v>303</v>
      </c>
      <c r="U1384">
        <v>0</v>
      </c>
      <c r="V1384">
        <v>0</v>
      </c>
    </row>
    <row r="1385" spans="5:22" x14ac:dyDescent="0.25">
      <c r="E1385" t="s">
        <v>604</v>
      </c>
      <c r="F1385">
        <v>0</v>
      </c>
      <c r="G1385">
        <v>0</v>
      </c>
      <c r="T1385" t="s">
        <v>303</v>
      </c>
      <c r="U1385">
        <v>0</v>
      </c>
      <c r="V1385">
        <v>0</v>
      </c>
    </row>
    <row r="1386" spans="5:22" x14ac:dyDescent="0.25">
      <c r="E1386" t="s">
        <v>604</v>
      </c>
      <c r="F1386">
        <v>0</v>
      </c>
      <c r="G1386">
        <v>0</v>
      </c>
      <c r="T1386" t="s">
        <v>303</v>
      </c>
      <c r="U1386">
        <v>0</v>
      </c>
      <c r="V1386">
        <v>0</v>
      </c>
    </row>
    <row r="1387" spans="5:22" x14ac:dyDescent="0.25">
      <c r="E1387" t="s">
        <v>604</v>
      </c>
      <c r="F1387">
        <v>0</v>
      </c>
      <c r="G1387">
        <v>0</v>
      </c>
      <c r="T1387" t="s">
        <v>303</v>
      </c>
      <c r="U1387">
        <v>0</v>
      </c>
      <c r="V1387">
        <v>0</v>
      </c>
    </row>
    <row r="1388" spans="5:22" x14ac:dyDescent="0.25">
      <c r="E1388" t="s">
        <v>604</v>
      </c>
      <c r="F1388">
        <v>0</v>
      </c>
      <c r="G1388">
        <v>0</v>
      </c>
      <c r="T1388" t="s">
        <v>303</v>
      </c>
      <c r="U1388">
        <v>0</v>
      </c>
      <c r="V1388">
        <v>0</v>
      </c>
    </row>
    <row r="1389" spans="5:22" x14ac:dyDescent="0.25">
      <c r="E1389" t="s">
        <v>502</v>
      </c>
      <c r="F1389">
        <v>5000</v>
      </c>
      <c r="G1389">
        <v>0</v>
      </c>
      <c r="T1389" t="s">
        <v>303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303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303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303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303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303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303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303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303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303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303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303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303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303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303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303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303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303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303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303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303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303</v>
      </c>
      <c r="U1410">
        <v>0</v>
      </c>
      <c r="V1410">
        <v>0</v>
      </c>
    </row>
    <row r="1411" spans="5:22" x14ac:dyDescent="0.25">
      <c r="E1411" t="s">
        <v>602</v>
      </c>
      <c r="F1411">
        <v>0</v>
      </c>
      <c r="G1411">
        <v>0</v>
      </c>
      <c r="T1411" t="s">
        <v>303</v>
      </c>
      <c r="U1411">
        <v>0</v>
      </c>
      <c r="V1411">
        <v>0</v>
      </c>
    </row>
    <row r="1412" spans="5:22" x14ac:dyDescent="0.25">
      <c r="E1412" t="s">
        <v>602</v>
      </c>
      <c r="F1412">
        <v>0</v>
      </c>
      <c r="G1412">
        <v>0</v>
      </c>
      <c r="T1412" t="s">
        <v>303</v>
      </c>
      <c r="U1412">
        <v>0</v>
      </c>
      <c r="V1412">
        <v>0</v>
      </c>
    </row>
    <row r="1413" spans="5:22" x14ac:dyDescent="0.25">
      <c r="E1413" t="s">
        <v>602</v>
      </c>
      <c r="F1413">
        <v>0</v>
      </c>
      <c r="G1413">
        <v>0</v>
      </c>
      <c r="T1413" t="s">
        <v>303</v>
      </c>
      <c r="U1413">
        <v>0</v>
      </c>
      <c r="V1413">
        <v>0</v>
      </c>
    </row>
    <row r="1414" spans="5:22" x14ac:dyDescent="0.25">
      <c r="E1414" t="s">
        <v>602</v>
      </c>
      <c r="F1414">
        <v>0</v>
      </c>
      <c r="G1414">
        <v>0</v>
      </c>
      <c r="T1414" t="s">
        <v>303</v>
      </c>
      <c r="U1414">
        <v>0</v>
      </c>
      <c r="V1414">
        <v>0</v>
      </c>
    </row>
    <row r="1415" spans="5:22" x14ac:dyDescent="0.25">
      <c r="E1415" t="s">
        <v>602</v>
      </c>
      <c r="F1415">
        <v>0</v>
      </c>
      <c r="G1415">
        <v>0</v>
      </c>
      <c r="T1415" t="s">
        <v>303</v>
      </c>
      <c r="U1415">
        <v>0</v>
      </c>
      <c r="V1415">
        <v>0</v>
      </c>
    </row>
    <row r="1416" spans="5:22" x14ac:dyDescent="0.25">
      <c r="E1416" t="s">
        <v>602</v>
      </c>
      <c r="F1416">
        <v>0</v>
      </c>
      <c r="G1416">
        <v>0</v>
      </c>
      <c r="T1416" t="s">
        <v>303</v>
      </c>
      <c r="U1416">
        <v>0</v>
      </c>
      <c r="V1416">
        <v>0</v>
      </c>
    </row>
    <row r="1417" spans="5:22" x14ac:dyDescent="0.25">
      <c r="E1417" t="s">
        <v>602</v>
      </c>
      <c r="F1417">
        <v>0</v>
      </c>
      <c r="G1417">
        <v>0</v>
      </c>
      <c r="T1417" t="s">
        <v>303</v>
      </c>
      <c r="U1417">
        <v>0</v>
      </c>
      <c r="V1417">
        <v>0</v>
      </c>
    </row>
    <row r="1418" spans="5:22" x14ac:dyDescent="0.25">
      <c r="E1418" t="s">
        <v>602</v>
      </c>
      <c r="F1418">
        <v>0</v>
      </c>
      <c r="G1418">
        <v>0</v>
      </c>
      <c r="T1418" t="s">
        <v>303</v>
      </c>
      <c r="U1418">
        <v>0</v>
      </c>
      <c r="V1418">
        <v>0</v>
      </c>
    </row>
    <row r="1419" spans="5:22" x14ac:dyDescent="0.25">
      <c r="E1419" t="s">
        <v>602</v>
      </c>
      <c r="F1419">
        <v>0</v>
      </c>
      <c r="G1419">
        <v>0</v>
      </c>
      <c r="T1419" t="s">
        <v>303</v>
      </c>
      <c r="U1419">
        <v>0</v>
      </c>
      <c r="V1419">
        <v>0</v>
      </c>
    </row>
    <row r="1420" spans="5:22" x14ac:dyDescent="0.25">
      <c r="E1420" t="s">
        <v>602</v>
      </c>
      <c r="F1420">
        <v>0</v>
      </c>
      <c r="G1420">
        <v>0</v>
      </c>
      <c r="T1420" t="s">
        <v>303</v>
      </c>
      <c r="U1420">
        <v>0</v>
      </c>
      <c r="V1420">
        <v>0</v>
      </c>
    </row>
    <row r="1421" spans="5:22" x14ac:dyDescent="0.25">
      <c r="E1421" t="s">
        <v>602</v>
      </c>
      <c r="F1421">
        <v>0</v>
      </c>
      <c r="G1421">
        <v>0</v>
      </c>
      <c r="T1421" t="s">
        <v>303</v>
      </c>
      <c r="U1421">
        <v>0</v>
      </c>
      <c r="V1421">
        <v>0</v>
      </c>
    </row>
    <row r="1422" spans="5:22" x14ac:dyDescent="0.25">
      <c r="E1422" t="s">
        <v>602</v>
      </c>
      <c r="F1422">
        <v>0</v>
      </c>
      <c r="G1422">
        <v>0</v>
      </c>
      <c r="T1422" t="s">
        <v>303</v>
      </c>
      <c r="U1422">
        <v>17000</v>
      </c>
      <c r="V1422">
        <v>0</v>
      </c>
    </row>
    <row r="1423" spans="5:22" x14ac:dyDescent="0.25">
      <c r="E1423" t="s">
        <v>602</v>
      </c>
      <c r="F1423">
        <v>0</v>
      </c>
      <c r="G1423">
        <v>0</v>
      </c>
      <c r="T1423" t="s">
        <v>303</v>
      </c>
      <c r="U1423">
        <v>0</v>
      </c>
      <c r="V1423">
        <v>0</v>
      </c>
    </row>
    <row r="1424" spans="5:22" x14ac:dyDescent="0.25">
      <c r="E1424" t="s">
        <v>602</v>
      </c>
      <c r="F1424">
        <v>0</v>
      </c>
      <c r="G1424">
        <v>0</v>
      </c>
      <c r="T1424" t="s">
        <v>303</v>
      </c>
      <c r="U1424">
        <v>0</v>
      </c>
      <c r="V1424">
        <v>0</v>
      </c>
    </row>
    <row r="1425" spans="5:22" x14ac:dyDescent="0.25">
      <c r="E1425" t="s">
        <v>602</v>
      </c>
      <c r="F1425">
        <v>0</v>
      </c>
      <c r="G1425">
        <v>0</v>
      </c>
      <c r="T1425" t="s">
        <v>303</v>
      </c>
      <c r="U1425">
        <v>0</v>
      </c>
      <c r="V1425">
        <v>0</v>
      </c>
    </row>
    <row r="1426" spans="5:22" x14ac:dyDescent="0.25">
      <c r="E1426" t="s">
        <v>602</v>
      </c>
      <c r="F1426">
        <v>0</v>
      </c>
      <c r="G1426">
        <v>0</v>
      </c>
      <c r="T1426" t="s">
        <v>303</v>
      </c>
      <c r="U1426">
        <v>0</v>
      </c>
      <c r="V1426">
        <v>0</v>
      </c>
    </row>
    <row r="1427" spans="5:22" x14ac:dyDescent="0.25">
      <c r="E1427" t="s">
        <v>602</v>
      </c>
      <c r="F1427">
        <v>0</v>
      </c>
      <c r="G1427">
        <v>0</v>
      </c>
      <c r="T1427" t="s">
        <v>303</v>
      </c>
      <c r="U1427">
        <v>0</v>
      </c>
      <c r="V1427">
        <v>0</v>
      </c>
    </row>
    <row r="1428" spans="5:22" x14ac:dyDescent="0.25">
      <c r="E1428" t="s">
        <v>602</v>
      </c>
      <c r="F1428">
        <v>0</v>
      </c>
      <c r="G1428">
        <v>0</v>
      </c>
      <c r="T1428" t="s">
        <v>303</v>
      </c>
      <c r="U1428">
        <v>0</v>
      </c>
      <c r="V1428">
        <v>0</v>
      </c>
    </row>
    <row r="1429" spans="5:22" x14ac:dyDescent="0.25">
      <c r="E1429" t="s">
        <v>602</v>
      </c>
      <c r="F1429">
        <v>0</v>
      </c>
      <c r="G1429">
        <v>0</v>
      </c>
      <c r="T1429" t="s">
        <v>303</v>
      </c>
      <c r="U1429">
        <v>0</v>
      </c>
      <c r="V1429">
        <v>0</v>
      </c>
    </row>
    <row r="1430" spans="5:22" x14ac:dyDescent="0.25">
      <c r="E1430" t="s">
        <v>602</v>
      </c>
      <c r="F1430">
        <v>0</v>
      </c>
      <c r="G1430">
        <v>0</v>
      </c>
      <c r="T1430" t="s">
        <v>303</v>
      </c>
      <c r="U1430">
        <v>0</v>
      </c>
      <c r="V1430">
        <v>0</v>
      </c>
    </row>
    <row r="1431" spans="5:22" x14ac:dyDescent="0.25">
      <c r="E1431" t="s">
        <v>602</v>
      </c>
      <c r="F1431">
        <v>0</v>
      </c>
      <c r="G1431">
        <v>0</v>
      </c>
      <c r="T1431" t="s">
        <v>303</v>
      </c>
      <c r="U1431">
        <v>0</v>
      </c>
      <c r="V1431">
        <v>0</v>
      </c>
    </row>
    <row r="1432" spans="5:22" x14ac:dyDescent="0.25">
      <c r="E1432" t="s">
        <v>602</v>
      </c>
      <c r="F1432">
        <v>0</v>
      </c>
      <c r="G1432">
        <v>0</v>
      </c>
      <c r="T1432" t="s">
        <v>303</v>
      </c>
      <c r="U1432">
        <v>0</v>
      </c>
      <c r="V1432">
        <v>0</v>
      </c>
    </row>
    <row r="1433" spans="5:22" x14ac:dyDescent="0.25">
      <c r="E1433" t="s">
        <v>602</v>
      </c>
      <c r="F1433">
        <v>0</v>
      </c>
      <c r="G1433">
        <v>0</v>
      </c>
      <c r="T1433" t="s">
        <v>303</v>
      </c>
      <c r="U1433">
        <v>0</v>
      </c>
      <c r="V1433">
        <v>0</v>
      </c>
    </row>
    <row r="1434" spans="5:22" x14ac:dyDescent="0.25">
      <c r="E1434" t="s">
        <v>602</v>
      </c>
      <c r="F1434">
        <v>0</v>
      </c>
      <c r="G1434">
        <v>0</v>
      </c>
      <c r="T1434" t="s">
        <v>303</v>
      </c>
      <c r="U1434">
        <v>0</v>
      </c>
      <c r="V1434">
        <v>0</v>
      </c>
    </row>
    <row r="1435" spans="5:22" x14ac:dyDescent="0.25">
      <c r="E1435" t="s">
        <v>602</v>
      </c>
      <c r="F1435">
        <v>0</v>
      </c>
      <c r="G1435">
        <v>0</v>
      </c>
      <c r="T1435" t="s">
        <v>303</v>
      </c>
      <c r="U1435">
        <v>0</v>
      </c>
      <c r="V1435">
        <v>0</v>
      </c>
    </row>
    <row r="1436" spans="5:22" x14ac:dyDescent="0.25">
      <c r="E1436" t="s">
        <v>602</v>
      </c>
      <c r="F1436">
        <v>0</v>
      </c>
      <c r="G1436">
        <v>0</v>
      </c>
      <c r="T1436" t="s">
        <v>303</v>
      </c>
      <c r="U1436">
        <v>0</v>
      </c>
      <c r="V1436">
        <v>0</v>
      </c>
    </row>
    <row r="1437" spans="5:22" x14ac:dyDescent="0.25">
      <c r="E1437" t="s">
        <v>602</v>
      </c>
      <c r="F1437">
        <v>0</v>
      </c>
      <c r="G1437">
        <v>0</v>
      </c>
      <c r="T1437" t="s">
        <v>303</v>
      </c>
      <c r="U1437">
        <v>0</v>
      </c>
      <c r="V1437">
        <v>0</v>
      </c>
    </row>
    <row r="1438" spans="5:22" x14ac:dyDescent="0.25">
      <c r="E1438" t="s">
        <v>602</v>
      </c>
      <c r="F1438">
        <v>0</v>
      </c>
      <c r="G1438">
        <v>0</v>
      </c>
      <c r="T1438" t="s">
        <v>303</v>
      </c>
      <c r="U1438">
        <v>0</v>
      </c>
      <c r="V1438">
        <v>0</v>
      </c>
    </row>
    <row r="1439" spans="5:22" x14ac:dyDescent="0.25">
      <c r="E1439" t="s">
        <v>602</v>
      </c>
      <c r="F1439">
        <v>0</v>
      </c>
      <c r="G1439">
        <v>0</v>
      </c>
      <c r="T1439" t="s">
        <v>303</v>
      </c>
      <c r="U1439">
        <v>0</v>
      </c>
      <c r="V1439">
        <v>0</v>
      </c>
    </row>
    <row r="1440" spans="5:22" x14ac:dyDescent="0.25">
      <c r="E1440" t="s">
        <v>602</v>
      </c>
      <c r="F1440">
        <v>0</v>
      </c>
      <c r="G1440">
        <v>0</v>
      </c>
      <c r="T1440" t="s">
        <v>303</v>
      </c>
      <c r="U1440">
        <v>0</v>
      </c>
      <c r="V1440">
        <v>0</v>
      </c>
    </row>
    <row r="1441" spans="5:22" x14ac:dyDescent="0.25">
      <c r="E1441" t="s">
        <v>602</v>
      </c>
      <c r="F1441">
        <v>0</v>
      </c>
      <c r="G1441">
        <v>0</v>
      </c>
      <c r="T1441" t="s">
        <v>303</v>
      </c>
      <c r="U1441">
        <v>0</v>
      </c>
      <c r="V1441">
        <v>0</v>
      </c>
    </row>
    <row r="1442" spans="5:22" x14ac:dyDescent="0.25">
      <c r="E1442" t="s">
        <v>602</v>
      </c>
      <c r="F1442">
        <v>0</v>
      </c>
      <c r="G1442">
        <v>0</v>
      </c>
      <c r="T1442" t="s">
        <v>303</v>
      </c>
      <c r="U1442">
        <v>0</v>
      </c>
      <c r="V1442">
        <v>0</v>
      </c>
    </row>
    <row r="1443" spans="5:22" x14ac:dyDescent="0.25">
      <c r="E1443" t="s">
        <v>602</v>
      </c>
      <c r="F1443">
        <v>0</v>
      </c>
      <c r="G1443">
        <v>0</v>
      </c>
      <c r="T1443" t="s">
        <v>303</v>
      </c>
      <c r="U1443">
        <v>0</v>
      </c>
      <c r="V1443">
        <v>0</v>
      </c>
    </row>
    <row r="1444" spans="5:22" x14ac:dyDescent="0.25">
      <c r="E1444" t="s">
        <v>602</v>
      </c>
      <c r="F1444">
        <v>0</v>
      </c>
      <c r="G1444">
        <v>0</v>
      </c>
      <c r="T1444" t="s">
        <v>303</v>
      </c>
      <c r="U1444">
        <v>0</v>
      </c>
      <c r="V1444">
        <v>0</v>
      </c>
    </row>
    <row r="1445" spans="5:22" x14ac:dyDescent="0.25">
      <c r="E1445" t="s">
        <v>602</v>
      </c>
      <c r="F1445">
        <v>0</v>
      </c>
      <c r="G1445">
        <v>0</v>
      </c>
      <c r="T1445" t="s">
        <v>303</v>
      </c>
      <c r="U1445">
        <v>0</v>
      </c>
      <c r="V1445">
        <v>0</v>
      </c>
    </row>
    <row r="1446" spans="5:22" x14ac:dyDescent="0.25">
      <c r="E1446" t="s">
        <v>602</v>
      </c>
      <c r="F1446">
        <v>0</v>
      </c>
      <c r="G1446">
        <v>0</v>
      </c>
      <c r="T1446" t="s">
        <v>303</v>
      </c>
      <c r="U1446">
        <v>0</v>
      </c>
      <c r="V1446">
        <v>0</v>
      </c>
    </row>
    <row r="1447" spans="5:22" x14ac:dyDescent="0.25">
      <c r="E1447" t="s">
        <v>602</v>
      </c>
      <c r="F1447">
        <v>0</v>
      </c>
      <c r="G1447">
        <v>0</v>
      </c>
      <c r="T1447" t="s">
        <v>303</v>
      </c>
      <c r="U1447">
        <v>0</v>
      </c>
      <c r="V1447">
        <v>0</v>
      </c>
    </row>
    <row r="1448" spans="5:22" x14ac:dyDescent="0.25">
      <c r="E1448" t="s">
        <v>602</v>
      </c>
      <c r="F1448">
        <v>0</v>
      </c>
      <c r="G1448">
        <v>0</v>
      </c>
      <c r="T1448" t="s">
        <v>303</v>
      </c>
      <c r="U1448">
        <v>0</v>
      </c>
      <c r="V1448">
        <v>0</v>
      </c>
    </row>
    <row r="1449" spans="5:22" x14ac:dyDescent="0.25">
      <c r="E1449" t="s">
        <v>602</v>
      </c>
      <c r="F1449">
        <v>0</v>
      </c>
      <c r="G1449">
        <v>0</v>
      </c>
      <c r="T1449" t="s">
        <v>303</v>
      </c>
      <c r="U1449">
        <v>0</v>
      </c>
      <c r="V1449">
        <v>0</v>
      </c>
    </row>
    <row r="1450" spans="5:22" x14ac:dyDescent="0.25">
      <c r="E1450" t="s">
        <v>602</v>
      </c>
      <c r="F1450">
        <v>0</v>
      </c>
      <c r="G1450">
        <v>0</v>
      </c>
      <c r="T1450" t="s">
        <v>303</v>
      </c>
      <c r="U1450">
        <v>0</v>
      </c>
      <c r="V1450">
        <v>0</v>
      </c>
    </row>
    <row r="1451" spans="5:22" x14ac:dyDescent="0.25">
      <c r="E1451" t="s">
        <v>602</v>
      </c>
      <c r="F1451">
        <v>0</v>
      </c>
      <c r="G1451">
        <v>0</v>
      </c>
      <c r="T1451" t="s">
        <v>303</v>
      </c>
      <c r="U1451">
        <v>0</v>
      </c>
      <c r="V1451">
        <v>0</v>
      </c>
    </row>
    <row r="1452" spans="5:22" x14ac:dyDescent="0.25">
      <c r="E1452" t="s">
        <v>602</v>
      </c>
      <c r="F1452">
        <v>0</v>
      </c>
      <c r="G1452">
        <v>0</v>
      </c>
      <c r="T1452" t="s">
        <v>303</v>
      </c>
      <c r="U1452">
        <v>0</v>
      </c>
      <c r="V1452">
        <v>0</v>
      </c>
    </row>
    <row r="1453" spans="5:22" x14ac:dyDescent="0.25">
      <c r="E1453" t="s">
        <v>602</v>
      </c>
      <c r="F1453">
        <v>0</v>
      </c>
      <c r="G1453">
        <v>0</v>
      </c>
      <c r="T1453" t="s">
        <v>303</v>
      </c>
      <c r="U1453">
        <v>0</v>
      </c>
      <c r="V1453">
        <v>0</v>
      </c>
    </row>
    <row r="1454" spans="5:22" x14ac:dyDescent="0.25">
      <c r="E1454" t="s">
        <v>602</v>
      </c>
      <c r="F1454">
        <v>0</v>
      </c>
      <c r="G1454">
        <v>0</v>
      </c>
      <c r="T1454" t="s">
        <v>303</v>
      </c>
      <c r="U1454">
        <v>0</v>
      </c>
      <c r="V1454">
        <v>0</v>
      </c>
    </row>
    <row r="1455" spans="5:22" x14ac:dyDescent="0.25">
      <c r="E1455" t="s">
        <v>602</v>
      </c>
      <c r="F1455">
        <v>0</v>
      </c>
      <c r="G1455">
        <v>0</v>
      </c>
      <c r="T1455" t="s">
        <v>303</v>
      </c>
      <c r="U1455">
        <v>0</v>
      </c>
      <c r="V1455">
        <v>0</v>
      </c>
    </row>
    <row r="1456" spans="5:22" x14ac:dyDescent="0.25">
      <c r="E1456" t="s">
        <v>602</v>
      </c>
      <c r="F1456">
        <v>0</v>
      </c>
      <c r="G1456">
        <v>0</v>
      </c>
      <c r="T1456" t="s">
        <v>303</v>
      </c>
      <c r="U1456">
        <v>0</v>
      </c>
      <c r="V1456">
        <v>0</v>
      </c>
    </row>
    <row r="1457" spans="5:22" x14ac:dyDescent="0.25">
      <c r="E1457" t="s">
        <v>602</v>
      </c>
      <c r="F1457">
        <v>0</v>
      </c>
      <c r="G1457">
        <v>0</v>
      </c>
      <c r="T1457" t="s">
        <v>303</v>
      </c>
      <c r="U1457">
        <v>0</v>
      </c>
      <c r="V1457">
        <v>0</v>
      </c>
    </row>
    <row r="1458" spans="5:22" x14ac:dyDescent="0.25">
      <c r="E1458" t="s">
        <v>602</v>
      </c>
      <c r="F1458">
        <v>0</v>
      </c>
      <c r="G1458">
        <v>0</v>
      </c>
      <c r="T1458" t="s">
        <v>303</v>
      </c>
      <c r="U1458">
        <v>0</v>
      </c>
      <c r="V1458">
        <v>0</v>
      </c>
    </row>
    <row r="1459" spans="5:22" x14ac:dyDescent="0.25">
      <c r="E1459" t="s">
        <v>602</v>
      </c>
      <c r="F1459">
        <v>0</v>
      </c>
      <c r="G1459">
        <v>0</v>
      </c>
      <c r="T1459" t="s">
        <v>303</v>
      </c>
      <c r="U1459">
        <v>15000</v>
      </c>
      <c r="V1459">
        <v>0</v>
      </c>
    </row>
    <row r="1460" spans="5:22" x14ac:dyDescent="0.25">
      <c r="E1460" t="s">
        <v>602</v>
      </c>
      <c r="F1460">
        <v>0</v>
      </c>
      <c r="G1460">
        <v>0</v>
      </c>
      <c r="T1460" t="s">
        <v>303</v>
      </c>
      <c r="U1460">
        <v>0</v>
      </c>
      <c r="V1460">
        <v>0</v>
      </c>
    </row>
    <row r="1461" spans="5:22" x14ac:dyDescent="0.25">
      <c r="E1461" t="s">
        <v>602</v>
      </c>
      <c r="F1461">
        <v>0</v>
      </c>
      <c r="G1461">
        <v>0</v>
      </c>
      <c r="T1461" t="s">
        <v>303</v>
      </c>
      <c r="U1461">
        <v>0</v>
      </c>
      <c r="V1461">
        <v>0</v>
      </c>
    </row>
    <row r="1462" spans="5:22" x14ac:dyDescent="0.25">
      <c r="E1462" t="s">
        <v>602</v>
      </c>
      <c r="F1462">
        <v>0</v>
      </c>
      <c r="G1462">
        <v>0</v>
      </c>
      <c r="T1462" t="s">
        <v>303</v>
      </c>
      <c r="U1462">
        <v>0</v>
      </c>
      <c r="V1462">
        <v>0</v>
      </c>
    </row>
    <row r="1463" spans="5:22" x14ac:dyDescent="0.25">
      <c r="E1463" t="s">
        <v>439</v>
      </c>
      <c r="F1463">
        <v>0</v>
      </c>
      <c r="G1463">
        <v>0</v>
      </c>
      <c r="T1463" t="s">
        <v>303</v>
      </c>
      <c r="U1463">
        <v>0</v>
      </c>
      <c r="V1463">
        <v>0</v>
      </c>
    </row>
    <row r="1464" spans="5:22" x14ac:dyDescent="0.25">
      <c r="E1464" t="s">
        <v>439</v>
      </c>
      <c r="F1464">
        <v>0</v>
      </c>
      <c r="G1464">
        <v>0</v>
      </c>
      <c r="T1464" t="s">
        <v>303</v>
      </c>
      <c r="U1464">
        <v>0</v>
      </c>
      <c r="V1464">
        <v>0</v>
      </c>
    </row>
    <row r="1465" spans="5:22" x14ac:dyDescent="0.25">
      <c r="E1465" t="s">
        <v>439</v>
      </c>
      <c r="F1465">
        <v>0</v>
      </c>
      <c r="G1465">
        <v>20000</v>
      </c>
      <c r="T1465" t="s">
        <v>303</v>
      </c>
      <c r="U1465">
        <v>0</v>
      </c>
      <c r="V1465">
        <v>0</v>
      </c>
    </row>
    <row r="1466" spans="5:22" x14ac:dyDescent="0.25">
      <c r="E1466" t="s">
        <v>439</v>
      </c>
      <c r="F1466">
        <v>0</v>
      </c>
      <c r="G1466">
        <v>0</v>
      </c>
      <c r="T1466" t="s">
        <v>303</v>
      </c>
      <c r="U1466">
        <v>0</v>
      </c>
      <c r="V1466">
        <v>0</v>
      </c>
    </row>
    <row r="1467" spans="5:22" x14ac:dyDescent="0.25">
      <c r="E1467" t="s">
        <v>439</v>
      </c>
      <c r="F1467">
        <v>0</v>
      </c>
      <c r="G1467">
        <v>15000</v>
      </c>
      <c r="T1467" t="s">
        <v>303</v>
      </c>
      <c r="U1467">
        <v>0</v>
      </c>
      <c r="V1467">
        <v>0</v>
      </c>
    </row>
    <row r="1468" spans="5:22" x14ac:dyDescent="0.25">
      <c r="E1468" t="s">
        <v>439</v>
      </c>
      <c r="F1468">
        <v>0</v>
      </c>
      <c r="G1468">
        <v>0</v>
      </c>
      <c r="T1468" t="s">
        <v>7348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441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441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441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441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441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441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441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307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314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314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316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316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316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318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318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318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318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318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322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322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322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322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322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322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322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322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322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322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322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322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322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322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322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322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322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322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322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322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325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325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325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325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325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325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325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325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325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325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325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325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325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325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325</v>
      </c>
      <c r="U1522">
        <v>0</v>
      </c>
      <c r="V1522">
        <v>0</v>
      </c>
    </row>
    <row r="1523" spans="5:22" x14ac:dyDescent="0.25">
      <c r="E1523" t="s">
        <v>7340</v>
      </c>
      <c r="F1523">
        <v>28000</v>
      </c>
      <c r="G1523">
        <v>0</v>
      </c>
      <c r="T1523" t="s">
        <v>325</v>
      </c>
      <c r="U1523">
        <v>0</v>
      </c>
      <c r="V1523">
        <v>0</v>
      </c>
    </row>
    <row r="1524" spans="5:22" x14ac:dyDescent="0.25">
      <c r="E1524" t="s">
        <v>7340</v>
      </c>
      <c r="F1524">
        <v>0</v>
      </c>
      <c r="G1524">
        <v>0</v>
      </c>
      <c r="T1524" t="s">
        <v>325</v>
      </c>
      <c r="U1524">
        <v>0</v>
      </c>
      <c r="V1524">
        <v>0</v>
      </c>
    </row>
    <row r="1525" spans="5:22" x14ac:dyDescent="0.25">
      <c r="E1525" t="s">
        <v>7340</v>
      </c>
      <c r="F1525">
        <v>0</v>
      </c>
      <c r="G1525">
        <v>0</v>
      </c>
      <c r="T1525" t="s">
        <v>325</v>
      </c>
      <c r="U1525">
        <v>36000</v>
      </c>
      <c r="V1525">
        <v>0</v>
      </c>
    </row>
    <row r="1526" spans="5:22" x14ac:dyDescent="0.25">
      <c r="E1526" t="s">
        <v>7340</v>
      </c>
      <c r="F1526">
        <v>0</v>
      </c>
      <c r="G1526">
        <v>0</v>
      </c>
      <c r="T1526" t="s">
        <v>325</v>
      </c>
      <c r="U1526">
        <v>0</v>
      </c>
      <c r="V1526">
        <v>0</v>
      </c>
    </row>
    <row r="1527" spans="5:22" x14ac:dyDescent="0.25">
      <c r="E1527" t="s">
        <v>7340</v>
      </c>
      <c r="F1527">
        <v>0</v>
      </c>
      <c r="G1527">
        <v>0</v>
      </c>
      <c r="T1527" t="s">
        <v>325</v>
      </c>
      <c r="U1527">
        <v>28000</v>
      </c>
      <c r="V1527">
        <v>0</v>
      </c>
    </row>
    <row r="1528" spans="5:22" x14ac:dyDescent="0.25">
      <c r="E1528" t="s">
        <v>7340</v>
      </c>
      <c r="F1528">
        <v>0</v>
      </c>
      <c r="G1528">
        <v>0</v>
      </c>
      <c r="T1528" t="s">
        <v>325</v>
      </c>
      <c r="U1528">
        <v>44000</v>
      </c>
      <c r="V1528">
        <v>0</v>
      </c>
    </row>
    <row r="1529" spans="5:22" x14ac:dyDescent="0.25">
      <c r="E1529" t="s">
        <v>7340</v>
      </c>
      <c r="F1529">
        <v>0</v>
      </c>
      <c r="G1529">
        <v>0</v>
      </c>
      <c r="T1529" t="s">
        <v>327</v>
      </c>
      <c r="U1529">
        <v>0</v>
      </c>
      <c r="V1529">
        <v>0</v>
      </c>
    </row>
    <row r="1530" spans="5:22" x14ac:dyDescent="0.25">
      <c r="E1530" t="s">
        <v>7340</v>
      </c>
      <c r="F1530">
        <v>0</v>
      </c>
      <c r="G1530">
        <v>0</v>
      </c>
      <c r="T1530" t="s">
        <v>327</v>
      </c>
      <c r="U1530">
        <v>19000</v>
      </c>
      <c r="V1530">
        <v>0</v>
      </c>
    </row>
    <row r="1531" spans="5:22" x14ac:dyDescent="0.25">
      <c r="E1531" t="s">
        <v>7340</v>
      </c>
      <c r="F1531">
        <v>0</v>
      </c>
      <c r="G1531">
        <v>0</v>
      </c>
      <c r="T1531" t="s">
        <v>327</v>
      </c>
      <c r="U1531">
        <v>0</v>
      </c>
      <c r="V1531">
        <v>0</v>
      </c>
    </row>
    <row r="1532" spans="5:22" x14ac:dyDescent="0.25">
      <c r="E1532" t="s">
        <v>7340</v>
      </c>
      <c r="F1532">
        <v>0</v>
      </c>
      <c r="G1532">
        <v>0</v>
      </c>
      <c r="T1532" t="s">
        <v>327</v>
      </c>
      <c r="U1532">
        <v>22000</v>
      </c>
      <c r="V1532">
        <v>0</v>
      </c>
    </row>
    <row r="1533" spans="5:22" x14ac:dyDescent="0.25">
      <c r="E1533" t="s">
        <v>7340</v>
      </c>
      <c r="F1533">
        <v>0</v>
      </c>
      <c r="G1533">
        <v>0</v>
      </c>
      <c r="T1533" t="s">
        <v>327</v>
      </c>
      <c r="U1533">
        <v>0</v>
      </c>
      <c r="V1533">
        <v>0</v>
      </c>
    </row>
    <row r="1534" spans="5:22" x14ac:dyDescent="0.25">
      <c r="E1534" t="s">
        <v>7340</v>
      </c>
      <c r="F1534">
        <v>0</v>
      </c>
      <c r="G1534">
        <v>0</v>
      </c>
      <c r="T1534" t="s">
        <v>327</v>
      </c>
      <c r="U1534">
        <v>29000</v>
      </c>
      <c r="V1534">
        <v>0</v>
      </c>
    </row>
    <row r="1535" spans="5:22" x14ac:dyDescent="0.25">
      <c r="E1535" t="s">
        <v>7340</v>
      </c>
      <c r="F1535">
        <v>0</v>
      </c>
      <c r="G1535">
        <v>0</v>
      </c>
      <c r="T1535" t="s">
        <v>327</v>
      </c>
      <c r="U1535">
        <v>0</v>
      </c>
      <c r="V1535">
        <v>0</v>
      </c>
    </row>
    <row r="1536" spans="5:22" x14ac:dyDescent="0.25">
      <c r="E1536" t="s">
        <v>7340</v>
      </c>
      <c r="F1536">
        <v>0</v>
      </c>
      <c r="G1536">
        <v>0</v>
      </c>
      <c r="T1536" t="s">
        <v>327</v>
      </c>
      <c r="U1536">
        <v>0</v>
      </c>
      <c r="V1536">
        <v>0</v>
      </c>
    </row>
    <row r="1537" spans="5:22" x14ac:dyDescent="0.25">
      <c r="E1537" t="s">
        <v>7340</v>
      </c>
      <c r="F1537">
        <v>0</v>
      </c>
      <c r="G1537">
        <v>0</v>
      </c>
      <c r="T1537" t="s">
        <v>327</v>
      </c>
      <c r="U1537">
        <v>18000</v>
      </c>
      <c r="V1537">
        <v>0</v>
      </c>
    </row>
    <row r="1538" spans="5:22" x14ac:dyDescent="0.25">
      <c r="E1538" t="s">
        <v>7340</v>
      </c>
      <c r="F1538">
        <v>0</v>
      </c>
      <c r="G1538">
        <v>0</v>
      </c>
      <c r="T1538" t="s">
        <v>327</v>
      </c>
      <c r="U1538">
        <v>24000</v>
      </c>
      <c r="V1538">
        <v>0</v>
      </c>
    </row>
    <row r="1539" spans="5:22" x14ac:dyDescent="0.25">
      <c r="E1539" t="s">
        <v>7340</v>
      </c>
      <c r="F1539">
        <v>0</v>
      </c>
      <c r="G1539">
        <v>0</v>
      </c>
      <c r="T1539" t="s">
        <v>327</v>
      </c>
      <c r="U1539">
        <v>0</v>
      </c>
      <c r="V1539">
        <v>0</v>
      </c>
    </row>
    <row r="1540" spans="5:22" x14ac:dyDescent="0.25">
      <c r="E1540" t="s">
        <v>7340</v>
      </c>
      <c r="F1540">
        <v>0</v>
      </c>
      <c r="G1540">
        <v>0</v>
      </c>
      <c r="T1540" t="s">
        <v>327</v>
      </c>
      <c r="U1540">
        <v>0</v>
      </c>
      <c r="V1540">
        <v>0</v>
      </c>
    </row>
    <row r="1541" spans="5:22" x14ac:dyDescent="0.25">
      <c r="E1541" t="s">
        <v>7340</v>
      </c>
      <c r="F1541">
        <v>0</v>
      </c>
      <c r="G1541">
        <v>0</v>
      </c>
      <c r="T1541" t="s">
        <v>327</v>
      </c>
      <c r="U1541">
        <v>21000</v>
      </c>
      <c r="V1541">
        <v>0</v>
      </c>
    </row>
    <row r="1542" spans="5:22" x14ac:dyDescent="0.25">
      <c r="E1542" t="s">
        <v>7340</v>
      </c>
      <c r="F1542">
        <v>0</v>
      </c>
      <c r="G1542">
        <v>0</v>
      </c>
      <c r="T1542" t="s">
        <v>327</v>
      </c>
      <c r="U1542">
        <v>0</v>
      </c>
      <c r="V1542">
        <v>0</v>
      </c>
    </row>
    <row r="1543" spans="5:22" x14ac:dyDescent="0.25">
      <c r="E1543" t="s">
        <v>7340</v>
      </c>
      <c r="F1543">
        <v>0</v>
      </c>
      <c r="G1543">
        <v>0</v>
      </c>
      <c r="T1543" t="s">
        <v>327</v>
      </c>
      <c r="U1543">
        <v>0</v>
      </c>
      <c r="V1543">
        <v>0</v>
      </c>
    </row>
    <row r="1544" spans="5:22" x14ac:dyDescent="0.25">
      <c r="E1544" t="s">
        <v>7340</v>
      </c>
      <c r="F1544">
        <v>0</v>
      </c>
      <c r="G1544">
        <v>0</v>
      </c>
      <c r="T1544" t="s">
        <v>327</v>
      </c>
      <c r="U1544">
        <v>0</v>
      </c>
      <c r="V1544">
        <v>0</v>
      </c>
    </row>
    <row r="1545" spans="5:22" x14ac:dyDescent="0.25">
      <c r="E1545" t="s">
        <v>7340</v>
      </c>
      <c r="F1545">
        <v>0</v>
      </c>
      <c r="G1545">
        <v>0</v>
      </c>
      <c r="T1545" t="s">
        <v>327</v>
      </c>
      <c r="U1545">
        <v>17000</v>
      </c>
      <c r="V1545">
        <v>0</v>
      </c>
    </row>
    <row r="1546" spans="5:22" x14ac:dyDescent="0.25">
      <c r="E1546" t="s">
        <v>7340</v>
      </c>
      <c r="F1546">
        <v>0</v>
      </c>
      <c r="G1546">
        <v>0</v>
      </c>
      <c r="T1546" t="s">
        <v>327</v>
      </c>
      <c r="U1546">
        <v>0</v>
      </c>
      <c r="V1546">
        <v>0</v>
      </c>
    </row>
    <row r="1547" spans="5:22" x14ac:dyDescent="0.25">
      <c r="E1547" t="s">
        <v>7340</v>
      </c>
      <c r="F1547">
        <v>0</v>
      </c>
      <c r="G1547">
        <v>0</v>
      </c>
      <c r="T1547" t="s">
        <v>327</v>
      </c>
      <c r="U1547">
        <v>0</v>
      </c>
      <c r="V1547">
        <v>0</v>
      </c>
    </row>
    <row r="1548" spans="5:22" x14ac:dyDescent="0.25">
      <c r="E1548" t="s">
        <v>7340</v>
      </c>
      <c r="F1548">
        <v>0</v>
      </c>
      <c r="G1548">
        <v>0</v>
      </c>
      <c r="T1548" t="s">
        <v>327</v>
      </c>
      <c r="U1548">
        <v>0</v>
      </c>
      <c r="V1548">
        <v>0</v>
      </c>
    </row>
    <row r="1549" spans="5:22" x14ac:dyDescent="0.25">
      <c r="E1549" t="s">
        <v>7340</v>
      </c>
      <c r="F1549">
        <v>0</v>
      </c>
      <c r="G1549">
        <v>0</v>
      </c>
      <c r="T1549" t="s">
        <v>327</v>
      </c>
      <c r="U1549">
        <v>0</v>
      </c>
      <c r="V1549">
        <v>0</v>
      </c>
    </row>
    <row r="1550" spans="5:22" x14ac:dyDescent="0.25">
      <c r="E1550" t="s">
        <v>7340</v>
      </c>
      <c r="F1550">
        <v>0</v>
      </c>
      <c r="G1550">
        <v>0</v>
      </c>
      <c r="T1550" t="s">
        <v>327</v>
      </c>
      <c r="U1550">
        <v>0</v>
      </c>
      <c r="V1550">
        <v>0</v>
      </c>
    </row>
    <row r="1551" spans="5:22" x14ac:dyDescent="0.25">
      <c r="E1551" t="s">
        <v>7340</v>
      </c>
      <c r="F1551">
        <v>0</v>
      </c>
      <c r="G1551">
        <v>0</v>
      </c>
      <c r="T1551" t="s">
        <v>327</v>
      </c>
      <c r="U1551">
        <v>27000</v>
      </c>
      <c r="V1551">
        <v>0</v>
      </c>
    </row>
    <row r="1552" spans="5:22" x14ac:dyDescent="0.25">
      <c r="E1552" t="s">
        <v>7340</v>
      </c>
      <c r="F1552">
        <v>0</v>
      </c>
      <c r="G1552">
        <v>0</v>
      </c>
      <c r="T1552" t="s">
        <v>327</v>
      </c>
      <c r="U1552">
        <v>0</v>
      </c>
      <c r="V1552">
        <v>0</v>
      </c>
    </row>
    <row r="1553" spans="5:22" x14ac:dyDescent="0.25">
      <c r="E1553" t="s">
        <v>7340</v>
      </c>
      <c r="F1553">
        <v>0</v>
      </c>
      <c r="G1553">
        <v>0</v>
      </c>
      <c r="T1553" t="s">
        <v>327</v>
      </c>
      <c r="U1553">
        <v>20000</v>
      </c>
      <c r="V1553">
        <v>0</v>
      </c>
    </row>
    <row r="1554" spans="5:22" x14ac:dyDescent="0.25">
      <c r="E1554" t="s">
        <v>7340</v>
      </c>
      <c r="F1554">
        <v>0</v>
      </c>
      <c r="G1554">
        <v>0</v>
      </c>
      <c r="T1554" t="s">
        <v>327</v>
      </c>
      <c r="U1554">
        <v>0</v>
      </c>
      <c r="V1554">
        <v>0</v>
      </c>
    </row>
    <row r="1555" spans="5:22" x14ac:dyDescent="0.25">
      <c r="E1555" t="s">
        <v>7340</v>
      </c>
      <c r="F1555">
        <v>0</v>
      </c>
      <c r="G1555">
        <v>0</v>
      </c>
      <c r="T1555" t="s">
        <v>327</v>
      </c>
      <c r="U1555">
        <v>0</v>
      </c>
      <c r="V1555">
        <v>0</v>
      </c>
    </row>
    <row r="1556" spans="5:22" x14ac:dyDescent="0.25">
      <c r="E1556" t="s">
        <v>7340</v>
      </c>
      <c r="F1556">
        <v>0</v>
      </c>
      <c r="G1556">
        <v>0</v>
      </c>
      <c r="T1556" t="s">
        <v>327</v>
      </c>
      <c r="U1556">
        <v>0</v>
      </c>
      <c r="V1556">
        <v>0</v>
      </c>
    </row>
    <row r="1557" spans="5:22" x14ac:dyDescent="0.25">
      <c r="E1557" t="s">
        <v>7340</v>
      </c>
      <c r="F1557">
        <v>0</v>
      </c>
      <c r="G1557">
        <v>0</v>
      </c>
      <c r="T1557" t="s">
        <v>327</v>
      </c>
      <c r="U1557">
        <v>0</v>
      </c>
      <c r="V1557">
        <v>0</v>
      </c>
    </row>
    <row r="1558" spans="5:22" x14ac:dyDescent="0.25">
      <c r="E1558" t="s">
        <v>7340</v>
      </c>
      <c r="F1558">
        <v>0</v>
      </c>
      <c r="G1558">
        <v>0</v>
      </c>
      <c r="T1558" t="s">
        <v>327</v>
      </c>
      <c r="U1558">
        <v>0</v>
      </c>
      <c r="V1558">
        <v>0</v>
      </c>
    </row>
    <row r="1559" spans="5:22" x14ac:dyDescent="0.25">
      <c r="E1559" t="s">
        <v>7340</v>
      </c>
      <c r="F1559">
        <v>0</v>
      </c>
      <c r="G1559">
        <v>0</v>
      </c>
      <c r="T1559" t="s">
        <v>327</v>
      </c>
      <c r="U1559">
        <v>0</v>
      </c>
      <c r="V1559">
        <v>0</v>
      </c>
    </row>
    <row r="1560" spans="5:22" x14ac:dyDescent="0.25">
      <c r="E1560" t="s">
        <v>7340</v>
      </c>
      <c r="F1560">
        <v>0</v>
      </c>
      <c r="G1560">
        <v>0</v>
      </c>
      <c r="T1560" t="s">
        <v>327</v>
      </c>
      <c r="U1560">
        <v>0</v>
      </c>
      <c r="V1560">
        <v>0</v>
      </c>
    </row>
    <row r="1561" spans="5:22" x14ac:dyDescent="0.25">
      <c r="E1561" t="s">
        <v>7340</v>
      </c>
      <c r="F1561">
        <v>0</v>
      </c>
      <c r="G1561">
        <v>0</v>
      </c>
      <c r="T1561" t="s">
        <v>327</v>
      </c>
      <c r="U1561">
        <v>0</v>
      </c>
      <c r="V1561">
        <v>0</v>
      </c>
    </row>
    <row r="1562" spans="5:22" x14ac:dyDescent="0.25">
      <c r="E1562" t="s">
        <v>7340</v>
      </c>
      <c r="F1562">
        <v>0</v>
      </c>
      <c r="G1562">
        <v>0</v>
      </c>
      <c r="T1562" t="s">
        <v>327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327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327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327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327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329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329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329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329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329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329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329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329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329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329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329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329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329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329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329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329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329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329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329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329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329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329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329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329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329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329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329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329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329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329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329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329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329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329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329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329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329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329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329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329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329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329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329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329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329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329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329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329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329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329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329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329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329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329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329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329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329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329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329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329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329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329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329</v>
      </c>
      <c r="U1629">
        <v>0</v>
      </c>
      <c r="V1629">
        <v>0</v>
      </c>
    </row>
    <row r="1630" spans="5:22" x14ac:dyDescent="0.25">
      <c r="E1630" t="s">
        <v>287</v>
      </c>
      <c r="F1630">
        <v>6100</v>
      </c>
      <c r="G1630">
        <v>0</v>
      </c>
      <c r="T1630" t="s">
        <v>329</v>
      </c>
      <c r="U1630">
        <v>0</v>
      </c>
      <c r="V1630">
        <v>0</v>
      </c>
    </row>
    <row r="1631" spans="5:22" x14ac:dyDescent="0.25">
      <c r="E1631" t="s">
        <v>287</v>
      </c>
      <c r="F1631">
        <v>6000</v>
      </c>
      <c r="G1631">
        <v>25700</v>
      </c>
      <c r="T1631" t="s">
        <v>329</v>
      </c>
      <c r="U1631">
        <v>0</v>
      </c>
      <c r="V1631">
        <v>0</v>
      </c>
    </row>
    <row r="1632" spans="5:22" x14ac:dyDescent="0.25">
      <c r="E1632" t="s">
        <v>287</v>
      </c>
      <c r="F1632">
        <v>8000</v>
      </c>
      <c r="G1632">
        <v>0</v>
      </c>
      <c r="T1632" t="s">
        <v>329</v>
      </c>
      <c r="U1632">
        <v>0</v>
      </c>
      <c r="V1632">
        <v>0</v>
      </c>
    </row>
    <row r="1633" spans="5:22" x14ac:dyDescent="0.25">
      <c r="E1633" t="s">
        <v>287</v>
      </c>
      <c r="F1633">
        <v>13000</v>
      </c>
      <c r="G1633">
        <v>0</v>
      </c>
      <c r="T1633" t="s">
        <v>329</v>
      </c>
      <c r="U1633">
        <v>0</v>
      </c>
      <c r="V1633">
        <v>25000</v>
      </c>
    </row>
    <row r="1634" spans="5:22" x14ac:dyDescent="0.25">
      <c r="E1634" t="s">
        <v>287</v>
      </c>
      <c r="F1634">
        <v>10000</v>
      </c>
      <c r="G1634">
        <v>0</v>
      </c>
      <c r="T1634" t="s">
        <v>329</v>
      </c>
      <c r="U1634">
        <v>0</v>
      </c>
      <c r="V1634">
        <v>0</v>
      </c>
    </row>
    <row r="1635" spans="5:22" x14ac:dyDescent="0.25">
      <c r="E1635" t="s">
        <v>287</v>
      </c>
      <c r="F1635">
        <v>8000</v>
      </c>
      <c r="G1635">
        <v>0</v>
      </c>
      <c r="T1635" t="s">
        <v>329</v>
      </c>
      <c r="U1635">
        <v>0</v>
      </c>
      <c r="V1635">
        <v>0</v>
      </c>
    </row>
    <row r="1636" spans="5:22" x14ac:dyDescent="0.25">
      <c r="E1636" t="s">
        <v>287</v>
      </c>
      <c r="F1636">
        <v>5000</v>
      </c>
      <c r="G1636">
        <v>0</v>
      </c>
      <c r="T1636" t="s">
        <v>329</v>
      </c>
      <c r="U1636">
        <v>0</v>
      </c>
      <c r="V1636">
        <v>0</v>
      </c>
    </row>
    <row r="1637" spans="5:22" x14ac:dyDescent="0.25">
      <c r="E1637" t="s">
        <v>287</v>
      </c>
      <c r="F1637">
        <v>10000</v>
      </c>
      <c r="G1637">
        <v>0</v>
      </c>
      <c r="T1637" t="s">
        <v>329</v>
      </c>
      <c r="U1637">
        <v>0</v>
      </c>
      <c r="V1637">
        <v>0</v>
      </c>
    </row>
    <row r="1638" spans="5:22" x14ac:dyDescent="0.25">
      <c r="E1638" t="s">
        <v>287</v>
      </c>
      <c r="F1638">
        <v>5000</v>
      </c>
      <c r="G1638">
        <v>0</v>
      </c>
      <c r="T1638" t="s">
        <v>329</v>
      </c>
      <c r="U1638">
        <v>24000</v>
      </c>
      <c r="V1638">
        <v>0</v>
      </c>
    </row>
    <row r="1639" spans="5:22" x14ac:dyDescent="0.25">
      <c r="E1639" t="s">
        <v>287</v>
      </c>
      <c r="F1639">
        <v>0</v>
      </c>
      <c r="G1639">
        <v>0</v>
      </c>
      <c r="T1639" t="s">
        <v>329</v>
      </c>
      <c r="U1639">
        <v>0</v>
      </c>
      <c r="V1639">
        <v>0</v>
      </c>
    </row>
    <row r="1640" spans="5:22" x14ac:dyDescent="0.25">
      <c r="E1640" t="s">
        <v>287</v>
      </c>
      <c r="F1640">
        <v>0</v>
      </c>
      <c r="G1640">
        <v>0</v>
      </c>
      <c r="T1640" t="s">
        <v>329</v>
      </c>
      <c r="U1640">
        <v>0</v>
      </c>
      <c r="V1640">
        <v>0</v>
      </c>
    </row>
    <row r="1641" spans="5:22" x14ac:dyDescent="0.25">
      <c r="E1641" t="s">
        <v>287</v>
      </c>
      <c r="F1641">
        <v>27000</v>
      </c>
      <c r="G1641">
        <v>0</v>
      </c>
      <c r="T1641" t="s">
        <v>329</v>
      </c>
      <c r="U1641">
        <v>0</v>
      </c>
      <c r="V1641">
        <v>0</v>
      </c>
    </row>
    <row r="1642" spans="5:22" x14ac:dyDescent="0.25">
      <c r="E1642" t="s">
        <v>287</v>
      </c>
      <c r="F1642">
        <v>12000</v>
      </c>
      <c r="G1642">
        <v>0</v>
      </c>
      <c r="T1642" t="s">
        <v>329</v>
      </c>
      <c r="U1642">
        <v>0</v>
      </c>
      <c r="V1642">
        <v>0</v>
      </c>
    </row>
    <row r="1643" spans="5:22" x14ac:dyDescent="0.25">
      <c r="E1643" t="s">
        <v>287</v>
      </c>
      <c r="F1643">
        <v>17000</v>
      </c>
      <c r="G1643">
        <v>0</v>
      </c>
      <c r="T1643" t="s">
        <v>329</v>
      </c>
      <c r="U1643">
        <v>0</v>
      </c>
      <c r="V1643">
        <v>0</v>
      </c>
    </row>
    <row r="1644" spans="5:22" x14ac:dyDescent="0.25">
      <c r="E1644" t="s">
        <v>287</v>
      </c>
      <c r="F1644">
        <v>5000</v>
      </c>
      <c r="G1644">
        <v>0</v>
      </c>
      <c r="T1644" t="s">
        <v>329</v>
      </c>
      <c r="U1644">
        <v>0</v>
      </c>
      <c r="V1644">
        <v>0</v>
      </c>
    </row>
    <row r="1645" spans="5:22" x14ac:dyDescent="0.25">
      <c r="E1645" t="s">
        <v>287</v>
      </c>
      <c r="F1645">
        <v>8000</v>
      </c>
      <c r="G1645">
        <v>0</v>
      </c>
      <c r="T1645" t="s">
        <v>329</v>
      </c>
      <c r="U1645">
        <v>0</v>
      </c>
      <c r="V1645">
        <v>0</v>
      </c>
    </row>
    <row r="1646" spans="5:22" x14ac:dyDescent="0.25">
      <c r="E1646" t="s">
        <v>287</v>
      </c>
      <c r="F1646">
        <v>0</v>
      </c>
      <c r="G1646">
        <v>0</v>
      </c>
      <c r="T1646" t="s">
        <v>329</v>
      </c>
      <c r="U1646">
        <v>0</v>
      </c>
      <c r="V1646">
        <v>0</v>
      </c>
    </row>
    <row r="1647" spans="5:22" x14ac:dyDescent="0.25">
      <c r="E1647" t="s">
        <v>287</v>
      </c>
      <c r="F1647">
        <v>8100</v>
      </c>
      <c r="G1647">
        <v>0</v>
      </c>
      <c r="T1647" t="s">
        <v>329</v>
      </c>
      <c r="U1647">
        <v>32000</v>
      </c>
      <c r="V1647">
        <v>0</v>
      </c>
    </row>
    <row r="1648" spans="5:22" x14ac:dyDescent="0.25">
      <c r="E1648" t="s">
        <v>287</v>
      </c>
      <c r="F1648">
        <v>6100</v>
      </c>
      <c r="G1648">
        <v>0</v>
      </c>
      <c r="T1648" t="s">
        <v>329</v>
      </c>
      <c r="U1648">
        <v>0</v>
      </c>
      <c r="V1648">
        <v>0</v>
      </c>
    </row>
    <row r="1649" spans="5:22" x14ac:dyDescent="0.25">
      <c r="E1649" t="s">
        <v>287</v>
      </c>
      <c r="F1649">
        <v>16100</v>
      </c>
      <c r="G1649">
        <v>0</v>
      </c>
      <c r="T1649" t="s">
        <v>329</v>
      </c>
      <c r="U1649">
        <v>0</v>
      </c>
      <c r="V1649">
        <v>0</v>
      </c>
    </row>
    <row r="1650" spans="5:22" x14ac:dyDescent="0.25">
      <c r="E1650" t="s">
        <v>290</v>
      </c>
      <c r="F1650">
        <v>0</v>
      </c>
      <c r="G1650">
        <v>0</v>
      </c>
      <c r="T1650" t="s">
        <v>329</v>
      </c>
      <c r="U1650">
        <v>0</v>
      </c>
      <c r="V1650">
        <v>0</v>
      </c>
    </row>
    <row r="1651" spans="5:22" x14ac:dyDescent="0.25">
      <c r="E1651" t="s">
        <v>290</v>
      </c>
      <c r="F1651">
        <v>0</v>
      </c>
      <c r="G1651">
        <v>0</v>
      </c>
      <c r="T1651" t="s">
        <v>329</v>
      </c>
      <c r="U1651">
        <v>0</v>
      </c>
      <c r="V1651">
        <v>0</v>
      </c>
    </row>
    <row r="1652" spans="5:22" x14ac:dyDescent="0.25">
      <c r="E1652" t="s">
        <v>290</v>
      </c>
      <c r="F1652">
        <v>0</v>
      </c>
      <c r="G1652">
        <v>0</v>
      </c>
      <c r="T1652" t="s">
        <v>329</v>
      </c>
      <c r="U1652">
        <v>0</v>
      </c>
      <c r="V1652">
        <v>0</v>
      </c>
    </row>
    <row r="1653" spans="5:22" x14ac:dyDescent="0.25">
      <c r="E1653" t="s">
        <v>290</v>
      </c>
      <c r="F1653">
        <v>0</v>
      </c>
      <c r="G1653">
        <v>17900</v>
      </c>
      <c r="T1653" t="s">
        <v>329</v>
      </c>
      <c r="U1653">
        <v>0</v>
      </c>
      <c r="V1653">
        <v>0</v>
      </c>
    </row>
    <row r="1654" spans="5:22" x14ac:dyDescent="0.25">
      <c r="E1654" t="s">
        <v>290</v>
      </c>
      <c r="F1654">
        <v>0</v>
      </c>
      <c r="G1654">
        <v>0</v>
      </c>
      <c r="T1654" t="s">
        <v>329</v>
      </c>
      <c r="U1654">
        <v>0</v>
      </c>
      <c r="V1654">
        <v>0</v>
      </c>
    </row>
    <row r="1655" spans="5:22" x14ac:dyDescent="0.25">
      <c r="E1655" t="s">
        <v>290</v>
      </c>
      <c r="F1655">
        <v>0</v>
      </c>
      <c r="G1655">
        <v>0</v>
      </c>
      <c r="T1655" t="s">
        <v>329</v>
      </c>
      <c r="U1655">
        <v>0</v>
      </c>
      <c r="V1655">
        <v>0</v>
      </c>
    </row>
    <row r="1656" spans="5:22" x14ac:dyDescent="0.25">
      <c r="E1656" t="s">
        <v>290</v>
      </c>
      <c r="F1656">
        <v>0</v>
      </c>
      <c r="G1656">
        <v>0</v>
      </c>
      <c r="T1656" t="s">
        <v>329</v>
      </c>
      <c r="U1656">
        <v>26000</v>
      </c>
      <c r="V1656">
        <v>0</v>
      </c>
    </row>
    <row r="1657" spans="5:22" x14ac:dyDescent="0.25">
      <c r="E1657" t="s">
        <v>290</v>
      </c>
      <c r="F1657">
        <v>0</v>
      </c>
      <c r="G1657">
        <v>4900</v>
      </c>
      <c r="T1657" t="s">
        <v>329</v>
      </c>
      <c r="U1657">
        <v>22000</v>
      </c>
      <c r="V1657">
        <v>0</v>
      </c>
    </row>
    <row r="1658" spans="5:22" x14ac:dyDescent="0.25">
      <c r="E1658" t="s">
        <v>290</v>
      </c>
      <c r="F1658">
        <v>0</v>
      </c>
      <c r="G1658">
        <v>0</v>
      </c>
      <c r="T1658" t="s">
        <v>329</v>
      </c>
      <c r="U1658">
        <v>0</v>
      </c>
      <c r="V1658">
        <v>0</v>
      </c>
    </row>
    <row r="1659" spans="5:22" x14ac:dyDescent="0.25">
      <c r="E1659" t="s">
        <v>290</v>
      </c>
      <c r="F1659">
        <v>0</v>
      </c>
      <c r="G1659">
        <v>0</v>
      </c>
      <c r="T1659" t="s">
        <v>329</v>
      </c>
      <c r="U1659">
        <v>0</v>
      </c>
      <c r="V1659">
        <v>0</v>
      </c>
    </row>
    <row r="1660" spans="5:22" x14ac:dyDescent="0.25">
      <c r="E1660" t="s">
        <v>290</v>
      </c>
      <c r="F1660">
        <v>0</v>
      </c>
      <c r="G1660">
        <v>0</v>
      </c>
      <c r="T1660" t="s">
        <v>329</v>
      </c>
      <c r="U1660">
        <v>27000</v>
      </c>
      <c r="V1660">
        <v>0</v>
      </c>
    </row>
    <row r="1661" spans="5:22" x14ac:dyDescent="0.25">
      <c r="E1661" t="s">
        <v>290</v>
      </c>
      <c r="F1661">
        <v>0</v>
      </c>
      <c r="G1661">
        <v>0</v>
      </c>
      <c r="T1661" t="s">
        <v>329</v>
      </c>
      <c r="U1661">
        <v>0</v>
      </c>
      <c r="V1661">
        <v>0</v>
      </c>
    </row>
    <row r="1662" spans="5:22" x14ac:dyDescent="0.25">
      <c r="E1662" t="s">
        <v>290</v>
      </c>
      <c r="F1662">
        <v>0</v>
      </c>
      <c r="G1662">
        <v>0</v>
      </c>
      <c r="T1662" t="s">
        <v>329</v>
      </c>
      <c r="U1662">
        <v>21000</v>
      </c>
      <c r="V1662">
        <v>0</v>
      </c>
    </row>
    <row r="1663" spans="5:22" x14ac:dyDescent="0.25">
      <c r="E1663" t="s">
        <v>290</v>
      </c>
      <c r="F1663">
        <v>0</v>
      </c>
      <c r="G1663">
        <v>0</v>
      </c>
      <c r="T1663" t="s">
        <v>329</v>
      </c>
      <c r="U1663">
        <v>20000</v>
      </c>
      <c r="V1663">
        <v>0</v>
      </c>
    </row>
    <row r="1664" spans="5:22" x14ac:dyDescent="0.25">
      <c r="E1664" t="s">
        <v>290</v>
      </c>
      <c r="F1664">
        <v>0</v>
      </c>
      <c r="G1664">
        <v>0</v>
      </c>
      <c r="T1664" t="s">
        <v>329</v>
      </c>
      <c r="U1664">
        <v>34000</v>
      </c>
      <c r="V1664">
        <v>0</v>
      </c>
    </row>
    <row r="1665" spans="5:22" x14ac:dyDescent="0.25">
      <c r="E1665" t="s">
        <v>290</v>
      </c>
      <c r="F1665">
        <v>0</v>
      </c>
      <c r="G1665">
        <v>0</v>
      </c>
      <c r="T1665" t="s">
        <v>329</v>
      </c>
      <c r="U1665">
        <v>0</v>
      </c>
      <c r="V1665">
        <v>0</v>
      </c>
    </row>
    <row r="1666" spans="5:22" x14ac:dyDescent="0.25">
      <c r="E1666" t="s">
        <v>290</v>
      </c>
      <c r="F1666">
        <v>0</v>
      </c>
      <c r="G1666">
        <v>0</v>
      </c>
      <c r="T1666" t="s">
        <v>329</v>
      </c>
      <c r="U1666">
        <v>0</v>
      </c>
      <c r="V1666">
        <v>0</v>
      </c>
    </row>
    <row r="1667" spans="5:22" x14ac:dyDescent="0.25">
      <c r="E1667" t="s">
        <v>290</v>
      </c>
      <c r="F1667">
        <v>0</v>
      </c>
      <c r="G1667">
        <v>0</v>
      </c>
      <c r="T1667" t="s">
        <v>329</v>
      </c>
      <c r="U1667">
        <v>0</v>
      </c>
      <c r="V1667">
        <v>0</v>
      </c>
    </row>
    <row r="1668" spans="5:22" x14ac:dyDescent="0.25">
      <c r="E1668" t="s">
        <v>290</v>
      </c>
      <c r="F1668">
        <v>0</v>
      </c>
      <c r="G1668">
        <v>10000</v>
      </c>
      <c r="T1668" t="s">
        <v>329</v>
      </c>
      <c r="U1668">
        <v>23000</v>
      </c>
      <c r="V1668">
        <v>0</v>
      </c>
    </row>
    <row r="1669" spans="5:22" x14ac:dyDescent="0.25">
      <c r="E1669" t="s">
        <v>290</v>
      </c>
      <c r="F1669">
        <v>0</v>
      </c>
      <c r="G1669">
        <v>0</v>
      </c>
      <c r="T1669" t="s">
        <v>329</v>
      </c>
      <c r="U1669">
        <v>0</v>
      </c>
      <c r="V1669">
        <v>0</v>
      </c>
    </row>
    <row r="1670" spans="5:22" x14ac:dyDescent="0.25">
      <c r="E1670" t="s">
        <v>290</v>
      </c>
      <c r="F1670">
        <v>0</v>
      </c>
      <c r="G1670">
        <v>0</v>
      </c>
      <c r="T1670" t="s">
        <v>329</v>
      </c>
      <c r="U1670">
        <v>0</v>
      </c>
      <c r="V1670">
        <v>0</v>
      </c>
    </row>
    <row r="1671" spans="5:22" x14ac:dyDescent="0.25">
      <c r="E1671" t="s">
        <v>290</v>
      </c>
      <c r="F1671">
        <v>0</v>
      </c>
      <c r="G1671">
        <v>0</v>
      </c>
      <c r="T1671" t="s">
        <v>329</v>
      </c>
      <c r="U1671">
        <v>18000</v>
      </c>
      <c r="V1671">
        <v>0</v>
      </c>
    </row>
    <row r="1672" spans="5:22" x14ac:dyDescent="0.25">
      <c r="E1672" t="s">
        <v>290</v>
      </c>
      <c r="F1672">
        <v>0</v>
      </c>
      <c r="G1672">
        <v>0</v>
      </c>
      <c r="T1672" t="s">
        <v>329</v>
      </c>
      <c r="U1672">
        <v>28000</v>
      </c>
      <c r="V1672">
        <v>0</v>
      </c>
    </row>
    <row r="1673" spans="5:22" x14ac:dyDescent="0.25">
      <c r="E1673" t="s">
        <v>290</v>
      </c>
      <c r="F1673">
        <v>0</v>
      </c>
      <c r="G1673">
        <v>0</v>
      </c>
      <c r="T1673" t="s">
        <v>329</v>
      </c>
      <c r="U1673">
        <v>0</v>
      </c>
      <c r="V1673">
        <v>0</v>
      </c>
    </row>
    <row r="1674" spans="5:22" x14ac:dyDescent="0.25">
      <c r="E1674" t="s">
        <v>290</v>
      </c>
      <c r="F1674">
        <v>0</v>
      </c>
      <c r="G1674">
        <v>0</v>
      </c>
      <c r="T1674" t="s">
        <v>329</v>
      </c>
      <c r="U1674">
        <v>0</v>
      </c>
      <c r="V1674">
        <v>0</v>
      </c>
    </row>
    <row r="1675" spans="5:22" x14ac:dyDescent="0.25">
      <c r="E1675" t="s">
        <v>290</v>
      </c>
      <c r="F1675">
        <v>0</v>
      </c>
      <c r="G1675">
        <v>0</v>
      </c>
      <c r="T1675" t="s">
        <v>329</v>
      </c>
      <c r="U1675">
        <v>0</v>
      </c>
      <c r="V1675">
        <v>0</v>
      </c>
    </row>
    <row r="1676" spans="5:22" x14ac:dyDescent="0.25">
      <c r="E1676" t="s">
        <v>290</v>
      </c>
      <c r="F1676">
        <v>0</v>
      </c>
      <c r="G1676">
        <v>0</v>
      </c>
      <c r="T1676" t="s">
        <v>329</v>
      </c>
      <c r="U1676">
        <v>24000</v>
      </c>
      <c r="V1676">
        <v>0</v>
      </c>
    </row>
    <row r="1677" spans="5:22" x14ac:dyDescent="0.25">
      <c r="E1677" t="s">
        <v>290</v>
      </c>
      <c r="F1677">
        <v>0</v>
      </c>
      <c r="G1677">
        <v>0</v>
      </c>
      <c r="T1677" t="s">
        <v>329</v>
      </c>
      <c r="U1677">
        <v>0</v>
      </c>
      <c r="V1677">
        <v>0</v>
      </c>
    </row>
    <row r="1678" spans="5:22" x14ac:dyDescent="0.25">
      <c r="E1678" t="s">
        <v>290</v>
      </c>
      <c r="F1678">
        <v>0</v>
      </c>
      <c r="G1678">
        <v>0</v>
      </c>
      <c r="T1678" t="s">
        <v>329</v>
      </c>
      <c r="U1678">
        <v>0</v>
      </c>
      <c r="V1678">
        <v>0</v>
      </c>
    </row>
    <row r="1679" spans="5:22" x14ac:dyDescent="0.25">
      <c r="E1679" t="s">
        <v>290</v>
      </c>
      <c r="F1679">
        <v>0</v>
      </c>
      <c r="G1679">
        <v>0</v>
      </c>
      <c r="T1679" t="s">
        <v>329</v>
      </c>
      <c r="U1679">
        <v>0</v>
      </c>
      <c r="V1679">
        <v>0</v>
      </c>
    </row>
    <row r="1680" spans="5:22" x14ac:dyDescent="0.25">
      <c r="E1680" t="s">
        <v>290</v>
      </c>
      <c r="F1680">
        <v>0</v>
      </c>
      <c r="G1680">
        <v>0</v>
      </c>
      <c r="T1680" t="s">
        <v>329</v>
      </c>
      <c r="U1680">
        <v>0</v>
      </c>
      <c r="V1680">
        <v>0</v>
      </c>
    </row>
    <row r="1681" spans="5:22" x14ac:dyDescent="0.25">
      <c r="E1681" t="s">
        <v>290</v>
      </c>
      <c r="F1681">
        <v>0</v>
      </c>
      <c r="G1681">
        <v>0</v>
      </c>
      <c r="T1681" t="s">
        <v>329</v>
      </c>
      <c r="U1681">
        <v>0</v>
      </c>
      <c r="V1681">
        <v>0</v>
      </c>
    </row>
    <row r="1682" spans="5:22" x14ac:dyDescent="0.25">
      <c r="E1682" t="s">
        <v>290</v>
      </c>
      <c r="F1682">
        <v>0</v>
      </c>
      <c r="G1682">
        <v>0</v>
      </c>
      <c r="T1682" t="s">
        <v>329</v>
      </c>
      <c r="U1682">
        <v>0</v>
      </c>
      <c r="V1682">
        <v>0</v>
      </c>
    </row>
    <row r="1683" spans="5:22" x14ac:dyDescent="0.25">
      <c r="E1683" t="s">
        <v>292</v>
      </c>
      <c r="F1683">
        <v>0</v>
      </c>
      <c r="G1683">
        <v>0</v>
      </c>
      <c r="T1683" t="s">
        <v>329</v>
      </c>
      <c r="U1683">
        <v>23000</v>
      </c>
      <c r="V1683">
        <v>0</v>
      </c>
    </row>
    <row r="1684" spans="5:22" x14ac:dyDescent="0.25">
      <c r="E1684" t="s">
        <v>292</v>
      </c>
      <c r="F1684">
        <v>5000</v>
      </c>
      <c r="G1684">
        <v>0</v>
      </c>
      <c r="T1684" t="s">
        <v>329</v>
      </c>
      <c r="U1684">
        <v>0</v>
      </c>
      <c r="V1684">
        <v>0</v>
      </c>
    </row>
    <row r="1685" spans="5:22" x14ac:dyDescent="0.25">
      <c r="E1685" t="s">
        <v>292</v>
      </c>
      <c r="F1685">
        <v>0</v>
      </c>
      <c r="G1685">
        <v>3000</v>
      </c>
      <c r="T1685" t="s">
        <v>329</v>
      </c>
      <c r="U1685">
        <v>0</v>
      </c>
      <c r="V1685">
        <v>0</v>
      </c>
    </row>
    <row r="1686" spans="5:22" x14ac:dyDescent="0.25">
      <c r="E1686" t="s">
        <v>292</v>
      </c>
      <c r="F1686">
        <v>0</v>
      </c>
      <c r="G1686">
        <v>0</v>
      </c>
      <c r="T1686" t="s">
        <v>329</v>
      </c>
      <c r="U1686">
        <v>21000</v>
      </c>
      <c r="V1686">
        <v>0</v>
      </c>
    </row>
    <row r="1687" spans="5:22" x14ac:dyDescent="0.25">
      <c r="E1687" t="s">
        <v>292</v>
      </c>
      <c r="F1687">
        <v>5000</v>
      </c>
      <c r="G1687">
        <v>0</v>
      </c>
      <c r="T1687" t="s">
        <v>329</v>
      </c>
      <c r="U1687">
        <v>0</v>
      </c>
      <c r="V1687">
        <v>0</v>
      </c>
    </row>
    <row r="1688" spans="5:22" x14ac:dyDescent="0.25">
      <c r="E1688" t="s">
        <v>292</v>
      </c>
      <c r="F1688">
        <v>0</v>
      </c>
      <c r="G1688">
        <v>0</v>
      </c>
      <c r="T1688" t="s">
        <v>329</v>
      </c>
      <c r="U1688">
        <v>0</v>
      </c>
      <c r="V1688">
        <v>0</v>
      </c>
    </row>
    <row r="1689" spans="5:22" x14ac:dyDescent="0.25">
      <c r="E1689" t="s">
        <v>292</v>
      </c>
      <c r="F1689">
        <v>17000</v>
      </c>
      <c r="G1689">
        <v>0</v>
      </c>
      <c r="T1689" t="s">
        <v>329</v>
      </c>
      <c r="U1689">
        <v>0</v>
      </c>
      <c r="V1689">
        <v>0</v>
      </c>
    </row>
    <row r="1690" spans="5:22" x14ac:dyDescent="0.25">
      <c r="E1690" t="s">
        <v>292</v>
      </c>
      <c r="F1690">
        <v>5000</v>
      </c>
      <c r="G1690">
        <v>0</v>
      </c>
      <c r="T1690" t="s">
        <v>329</v>
      </c>
      <c r="U1690">
        <v>35000</v>
      </c>
      <c r="V1690">
        <v>0</v>
      </c>
    </row>
    <row r="1691" spans="5:22" x14ac:dyDescent="0.25">
      <c r="E1691" t="s">
        <v>292</v>
      </c>
      <c r="F1691">
        <v>0</v>
      </c>
      <c r="G1691">
        <v>0</v>
      </c>
      <c r="T1691" t="s">
        <v>329</v>
      </c>
      <c r="U1691">
        <v>0</v>
      </c>
      <c r="V1691">
        <v>0</v>
      </c>
    </row>
    <row r="1692" spans="5:22" x14ac:dyDescent="0.25">
      <c r="E1692" t="s">
        <v>292</v>
      </c>
      <c r="F1692">
        <v>0</v>
      </c>
      <c r="G1692">
        <v>0</v>
      </c>
      <c r="T1692" t="s">
        <v>329</v>
      </c>
      <c r="U1692">
        <v>30000</v>
      </c>
      <c r="V1692">
        <v>0</v>
      </c>
    </row>
    <row r="1693" spans="5:22" x14ac:dyDescent="0.25">
      <c r="E1693" t="s">
        <v>292</v>
      </c>
      <c r="F1693">
        <v>0</v>
      </c>
      <c r="G1693">
        <v>0</v>
      </c>
      <c r="T1693" t="s">
        <v>329</v>
      </c>
      <c r="U1693">
        <v>0</v>
      </c>
      <c r="V1693">
        <v>0</v>
      </c>
    </row>
    <row r="1694" spans="5:22" x14ac:dyDescent="0.25">
      <c r="E1694" t="s">
        <v>292</v>
      </c>
      <c r="F1694">
        <v>2000</v>
      </c>
      <c r="G1694">
        <v>6000</v>
      </c>
      <c r="T1694" t="s">
        <v>329</v>
      </c>
      <c r="U1694">
        <v>0</v>
      </c>
      <c r="V1694">
        <v>0</v>
      </c>
    </row>
    <row r="1695" spans="5:22" x14ac:dyDescent="0.25">
      <c r="E1695" t="s">
        <v>292</v>
      </c>
      <c r="F1695">
        <v>0</v>
      </c>
      <c r="G1695">
        <v>0</v>
      </c>
      <c r="T1695" t="s">
        <v>329</v>
      </c>
      <c r="U1695">
        <v>0</v>
      </c>
      <c r="V1695">
        <v>0</v>
      </c>
    </row>
    <row r="1696" spans="5:22" x14ac:dyDescent="0.25">
      <c r="E1696" t="s">
        <v>292</v>
      </c>
      <c r="F1696">
        <v>0</v>
      </c>
      <c r="G1696">
        <v>0</v>
      </c>
      <c r="T1696" t="s">
        <v>329</v>
      </c>
      <c r="U1696">
        <v>24000</v>
      </c>
      <c r="V1696">
        <v>0</v>
      </c>
    </row>
    <row r="1697" spans="5:22" x14ac:dyDescent="0.25">
      <c r="E1697" t="s">
        <v>292</v>
      </c>
      <c r="F1697">
        <v>0</v>
      </c>
      <c r="G1697">
        <v>0</v>
      </c>
      <c r="T1697" t="s">
        <v>331</v>
      </c>
      <c r="U1697">
        <v>0</v>
      </c>
      <c r="V1697">
        <v>37000</v>
      </c>
    </row>
    <row r="1698" spans="5:22" x14ac:dyDescent="0.25">
      <c r="E1698" t="s">
        <v>292</v>
      </c>
      <c r="F1698">
        <v>0</v>
      </c>
      <c r="G1698">
        <v>0</v>
      </c>
      <c r="T1698" t="s">
        <v>331</v>
      </c>
      <c r="U1698">
        <v>0</v>
      </c>
      <c r="V1698">
        <v>0</v>
      </c>
    </row>
    <row r="1699" spans="5:22" x14ac:dyDescent="0.25">
      <c r="E1699" t="s">
        <v>292</v>
      </c>
      <c r="F1699">
        <v>0</v>
      </c>
      <c r="G1699">
        <v>0</v>
      </c>
      <c r="T1699" t="s">
        <v>331</v>
      </c>
      <c r="U1699">
        <v>0</v>
      </c>
      <c r="V1699">
        <v>0</v>
      </c>
    </row>
    <row r="1700" spans="5:22" x14ac:dyDescent="0.25">
      <c r="E1700" t="s">
        <v>292</v>
      </c>
      <c r="F1700">
        <v>0</v>
      </c>
      <c r="G1700">
        <v>0</v>
      </c>
      <c r="T1700" t="s">
        <v>331</v>
      </c>
      <c r="U1700">
        <v>0</v>
      </c>
      <c r="V1700">
        <v>0</v>
      </c>
    </row>
    <row r="1701" spans="5:22" x14ac:dyDescent="0.25">
      <c r="E1701" t="s">
        <v>292</v>
      </c>
      <c r="F1701">
        <v>3000</v>
      </c>
      <c r="G1701">
        <v>0</v>
      </c>
      <c r="T1701" t="s">
        <v>331</v>
      </c>
      <c r="U1701">
        <v>43000</v>
      </c>
      <c r="V1701">
        <v>0</v>
      </c>
    </row>
    <row r="1702" spans="5:22" x14ac:dyDescent="0.25">
      <c r="E1702" t="s">
        <v>292</v>
      </c>
      <c r="F1702">
        <v>0</v>
      </c>
      <c r="G1702">
        <v>5000</v>
      </c>
      <c r="T1702" t="s">
        <v>331</v>
      </c>
      <c r="U1702">
        <v>0</v>
      </c>
      <c r="V1702">
        <v>0</v>
      </c>
    </row>
    <row r="1703" spans="5:22" x14ac:dyDescent="0.25">
      <c r="E1703" t="s">
        <v>292</v>
      </c>
      <c r="F1703">
        <v>0</v>
      </c>
      <c r="G1703">
        <v>0</v>
      </c>
      <c r="T1703" t="s">
        <v>331</v>
      </c>
      <c r="U1703">
        <v>0</v>
      </c>
      <c r="V1703">
        <v>43000</v>
      </c>
    </row>
    <row r="1704" spans="5:22" x14ac:dyDescent="0.25">
      <c r="E1704" t="s">
        <v>292</v>
      </c>
      <c r="F1704">
        <v>0</v>
      </c>
      <c r="G1704">
        <v>0</v>
      </c>
      <c r="T1704" t="s">
        <v>331</v>
      </c>
      <c r="U1704">
        <v>0</v>
      </c>
      <c r="V1704">
        <v>0</v>
      </c>
    </row>
    <row r="1705" spans="5:22" x14ac:dyDescent="0.25">
      <c r="E1705" t="s">
        <v>292</v>
      </c>
      <c r="F1705">
        <v>0</v>
      </c>
      <c r="G1705">
        <v>5000</v>
      </c>
      <c r="T1705" t="s">
        <v>331</v>
      </c>
      <c r="U1705">
        <v>0</v>
      </c>
      <c r="V1705">
        <v>0</v>
      </c>
    </row>
    <row r="1706" spans="5:22" x14ac:dyDescent="0.25">
      <c r="E1706" t="s">
        <v>292</v>
      </c>
      <c r="F1706">
        <v>2000</v>
      </c>
      <c r="G1706">
        <v>6000</v>
      </c>
      <c r="T1706" t="s">
        <v>331</v>
      </c>
      <c r="U1706">
        <v>0</v>
      </c>
      <c r="V1706">
        <v>0</v>
      </c>
    </row>
    <row r="1707" spans="5:22" x14ac:dyDescent="0.25">
      <c r="E1707" t="s">
        <v>292</v>
      </c>
      <c r="F1707">
        <v>2000</v>
      </c>
      <c r="G1707">
        <v>6000</v>
      </c>
      <c r="T1707" t="s">
        <v>331</v>
      </c>
      <c r="U1707">
        <v>29000</v>
      </c>
      <c r="V1707">
        <v>0</v>
      </c>
    </row>
    <row r="1708" spans="5:22" x14ac:dyDescent="0.25">
      <c r="E1708" t="s">
        <v>292</v>
      </c>
      <c r="F1708">
        <v>0</v>
      </c>
      <c r="G1708">
        <v>0</v>
      </c>
      <c r="T1708" t="s">
        <v>331</v>
      </c>
      <c r="U1708">
        <v>0</v>
      </c>
      <c r="V1708">
        <v>40000</v>
      </c>
    </row>
    <row r="1709" spans="5:22" x14ac:dyDescent="0.25">
      <c r="E1709" t="s">
        <v>292</v>
      </c>
      <c r="F1709">
        <v>0</v>
      </c>
      <c r="G1709">
        <v>0</v>
      </c>
      <c r="T1709" t="s">
        <v>331</v>
      </c>
      <c r="U1709">
        <v>0</v>
      </c>
      <c r="V1709">
        <v>0</v>
      </c>
    </row>
    <row r="1710" spans="5:22" x14ac:dyDescent="0.25">
      <c r="E1710" t="s">
        <v>292</v>
      </c>
      <c r="F1710">
        <v>0</v>
      </c>
      <c r="G1710">
        <v>0</v>
      </c>
      <c r="T1710" t="s">
        <v>331</v>
      </c>
      <c r="U1710">
        <v>0</v>
      </c>
      <c r="V1710">
        <v>0</v>
      </c>
    </row>
    <row r="1711" spans="5:22" x14ac:dyDescent="0.25">
      <c r="E1711" t="s">
        <v>292</v>
      </c>
      <c r="F1711">
        <v>0</v>
      </c>
      <c r="G1711">
        <v>0</v>
      </c>
      <c r="T1711" t="s">
        <v>331</v>
      </c>
      <c r="U1711">
        <v>0</v>
      </c>
      <c r="V1711">
        <v>0</v>
      </c>
    </row>
    <row r="1712" spans="5:22" x14ac:dyDescent="0.25">
      <c r="E1712" t="s">
        <v>292</v>
      </c>
      <c r="F1712">
        <v>0</v>
      </c>
      <c r="G1712">
        <v>0</v>
      </c>
      <c r="T1712" t="s">
        <v>331</v>
      </c>
      <c r="U1712">
        <v>0</v>
      </c>
      <c r="V1712">
        <v>0</v>
      </c>
    </row>
    <row r="1713" spans="5:22" x14ac:dyDescent="0.25">
      <c r="E1713" t="s">
        <v>292</v>
      </c>
      <c r="F1713">
        <v>0</v>
      </c>
      <c r="G1713">
        <v>0</v>
      </c>
      <c r="T1713" t="s">
        <v>331</v>
      </c>
      <c r="U1713">
        <v>0</v>
      </c>
      <c r="V1713">
        <v>0</v>
      </c>
    </row>
    <row r="1714" spans="5:22" x14ac:dyDescent="0.25">
      <c r="E1714" t="s">
        <v>292</v>
      </c>
      <c r="F1714">
        <v>0</v>
      </c>
      <c r="G1714">
        <v>0</v>
      </c>
      <c r="T1714" t="s">
        <v>331</v>
      </c>
      <c r="U1714">
        <v>0</v>
      </c>
      <c r="V1714">
        <v>31000</v>
      </c>
    </row>
    <row r="1715" spans="5:22" x14ac:dyDescent="0.25">
      <c r="E1715" t="s">
        <v>292</v>
      </c>
      <c r="F1715">
        <v>3000</v>
      </c>
      <c r="G1715">
        <v>0</v>
      </c>
      <c r="T1715" t="s">
        <v>331</v>
      </c>
      <c r="U1715">
        <v>0</v>
      </c>
      <c r="V1715">
        <v>39000</v>
      </c>
    </row>
    <row r="1716" spans="5:22" x14ac:dyDescent="0.25">
      <c r="E1716" t="s">
        <v>292</v>
      </c>
      <c r="F1716">
        <v>3000</v>
      </c>
      <c r="G1716">
        <v>0</v>
      </c>
      <c r="T1716" t="s">
        <v>331</v>
      </c>
      <c r="U1716">
        <v>0</v>
      </c>
      <c r="V1716">
        <v>0</v>
      </c>
    </row>
    <row r="1717" spans="5:22" x14ac:dyDescent="0.25">
      <c r="E1717" t="s">
        <v>294</v>
      </c>
      <c r="F1717">
        <v>0</v>
      </c>
      <c r="G1717">
        <v>0</v>
      </c>
      <c r="T1717" t="s">
        <v>331</v>
      </c>
      <c r="U1717">
        <v>0</v>
      </c>
      <c r="V1717">
        <v>0</v>
      </c>
    </row>
    <row r="1718" spans="5:22" x14ac:dyDescent="0.25">
      <c r="E1718" t="s">
        <v>294</v>
      </c>
      <c r="F1718">
        <v>0</v>
      </c>
      <c r="G1718">
        <v>0</v>
      </c>
      <c r="T1718" t="s">
        <v>331</v>
      </c>
      <c r="U1718">
        <v>38000</v>
      </c>
      <c r="V1718">
        <v>0</v>
      </c>
    </row>
    <row r="1719" spans="5:22" x14ac:dyDescent="0.25">
      <c r="E1719" t="s">
        <v>294</v>
      </c>
      <c r="F1719">
        <v>0</v>
      </c>
      <c r="G1719">
        <v>0</v>
      </c>
      <c r="T1719" t="s">
        <v>331</v>
      </c>
      <c r="U1719">
        <v>0</v>
      </c>
      <c r="V1719">
        <v>0</v>
      </c>
    </row>
    <row r="1720" spans="5:22" x14ac:dyDescent="0.25">
      <c r="E1720" t="s">
        <v>294</v>
      </c>
      <c r="F1720">
        <v>0</v>
      </c>
      <c r="G1720">
        <v>0</v>
      </c>
      <c r="T1720" t="s">
        <v>331</v>
      </c>
      <c r="U1720">
        <v>0</v>
      </c>
      <c r="V1720">
        <v>0</v>
      </c>
    </row>
    <row r="1721" spans="5:22" x14ac:dyDescent="0.25">
      <c r="E1721" t="s">
        <v>294</v>
      </c>
      <c r="F1721">
        <v>0</v>
      </c>
      <c r="G1721">
        <v>0</v>
      </c>
      <c r="T1721" t="s">
        <v>331</v>
      </c>
      <c r="U1721">
        <v>0</v>
      </c>
      <c r="V1721">
        <v>0</v>
      </c>
    </row>
    <row r="1722" spans="5:22" x14ac:dyDescent="0.25">
      <c r="E1722" t="s">
        <v>294</v>
      </c>
      <c r="F1722">
        <v>0</v>
      </c>
      <c r="G1722">
        <v>0</v>
      </c>
      <c r="T1722" t="s">
        <v>331</v>
      </c>
      <c r="U1722">
        <v>40000</v>
      </c>
      <c r="V1722">
        <v>0</v>
      </c>
    </row>
    <row r="1723" spans="5:22" x14ac:dyDescent="0.25">
      <c r="E1723" t="s">
        <v>294</v>
      </c>
      <c r="F1723">
        <v>0</v>
      </c>
      <c r="G1723">
        <v>0</v>
      </c>
      <c r="T1723" t="s">
        <v>331</v>
      </c>
      <c r="U1723">
        <v>0</v>
      </c>
      <c r="V1723">
        <v>0</v>
      </c>
    </row>
    <row r="1724" spans="5:22" x14ac:dyDescent="0.25">
      <c r="E1724" t="s">
        <v>294</v>
      </c>
      <c r="F1724">
        <v>0</v>
      </c>
      <c r="G1724">
        <v>0</v>
      </c>
      <c r="T1724" t="s">
        <v>331</v>
      </c>
      <c r="U1724">
        <v>0</v>
      </c>
      <c r="V1724">
        <v>45000</v>
      </c>
    </row>
    <row r="1725" spans="5:22" x14ac:dyDescent="0.25">
      <c r="E1725" t="s">
        <v>297</v>
      </c>
      <c r="F1725">
        <v>7000</v>
      </c>
      <c r="G1725">
        <v>0</v>
      </c>
      <c r="T1725" t="s">
        <v>331</v>
      </c>
      <c r="U1725">
        <v>0</v>
      </c>
      <c r="V1725">
        <v>0</v>
      </c>
    </row>
    <row r="1726" spans="5:22" x14ac:dyDescent="0.25">
      <c r="E1726" t="s">
        <v>297</v>
      </c>
      <c r="F1726">
        <v>3200</v>
      </c>
      <c r="G1726">
        <v>0</v>
      </c>
      <c r="T1726" t="s">
        <v>331</v>
      </c>
      <c r="U1726">
        <v>0</v>
      </c>
      <c r="V1726">
        <v>35000</v>
      </c>
    </row>
    <row r="1727" spans="5:22" x14ac:dyDescent="0.25">
      <c r="E1727" t="s">
        <v>297</v>
      </c>
      <c r="F1727">
        <v>0</v>
      </c>
      <c r="G1727">
        <v>0</v>
      </c>
      <c r="T1727" t="s">
        <v>331</v>
      </c>
      <c r="U1727">
        <v>25000</v>
      </c>
      <c r="V1727">
        <v>0</v>
      </c>
    </row>
    <row r="1728" spans="5:22" x14ac:dyDescent="0.25">
      <c r="E1728" t="s">
        <v>297</v>
      </c>
      <c r="F1728">
        <v>0</v>
      </c>
      <c r="G1728">
        <v>0</v>
      </c>
      <c r="T1728" t="s">
        <v>331</v>
      </c>
      <c r="U1728">
        <v>0</v>
      </c>
      <c r="V1728">
        <v>0</v>
      </c>
    </row>
    <row r="1729" spans="5:22" x14ac:dyDescent="0.25">
      <c r="E1729" t="s">
        <v>297</v>
      </c>
      <c r="F1729">
        <v>0</v>
      </c>
      <c r="G1729">
        <v>0</v>
      </c>
      <c r="T1729" t="s">
        <v>331</v>
      </c>
      <c r="U1729">
        <v>0</v>
      </c>
      <c r="V1729">
        <v>0</v>
      </c>
    </row>
    <row r="1730" spans="5:22" x14ac:dyDescent="0.25">
      <c r="E1730" t="s">
        <v>297</v>
      </c>
      <c r="F1730">
        <v>9200</v>
      </c>
      <c r="G1730">
        <v>0</v>
      </c>
      <c r="T1730" t="s">
        <v>331</v>
      </c>
      <c r="U1730">
        <v>0</v>
      </c>
      <c r="V1730">
        <v>0</v>
      </c>
    </row>
    <row r="1731" spans="5:22" x14ac:dyDescent="0.25">
      <c r="E1731" t="s">
        <v>297</v>
      </c>
      <c r="F1731">
        <v>0</v>
      </c>
      <c r="G1731">
        <v>0</v>
      </c>
      <c r="T1731" t="s">
        <v>331</v>
      </c>
      <c r="U1731">
        <v>0</v>
      </c>
      <c r="V1731">
        <v>0</v>
      </c>
    </row>
    <row r="1732" spans="5:22" x14ac:dyDescent="0.25">
      <c r="E1732" t="s">
        <v>297</v>
      </c>
      <c r="F1732">
        <v>5000</v>
      </c>
      <c r="G1732">
        <v>0</v>
      </c>
      <c r="T1732" t="s">
        <v>331</v>
      </c>
      <c r="U1732">
        <v>0</v>
      </c>
      <c r="V1732">
        <v>0</v>
      </c>
    </row>
    <row r="1733" spans="5:22" x14ac:dyDescent="0.25">
      <c r="E1733" t="s">
        <v>297</v>
      </c>
      <c r="F1733">
        <v>5000</v>
      </c>
      <c r="G1733">
        <v>0</v>
      </c>
      <c r="T1733" t="s">
        <v>331</v>
      </c>
      <c r="U1733">
        <v>0</v>
      </c>
      <c r="V1733">
        <v>0</v>
      </c>
    </row>
    <row r="1734" spans="5:22" x14ac:dyDescent="0.25">
      <c r="E1734" t="s">
        <v>297</v>
      </c>
      <c r="F1734">
        <v>0</v>
      </c>
      <c r="G1734">
        <v>0</v>
      </c>
      <c r="T1734" t="s">
        <v>331</v>
      </c>
      <c r="U1734">
        <v>0</v>
      </c>
      <c r="V1734">
        <v>40000</v>
      </c>
    </row>
    <row r="1735" spans="5:22" x14ac:dyDescent="0.25">
      <c r="E1735" t="s">
        <v>297</v>
      </c>
      <c r="F1735">
        <v>6000</v>
      </c>
      <c r="G1735">
        <v>0</v>
      </c>
      <c r="T1735" t="s">
        <v>331</v>
      </c>
      <c r="U1735">
        <v>0</v>
      </c>
      <c r="V1735">
        <v>0</v>
      </c>
    </row>
    <row r="1736" spans="5:22" x14ac:dyDescent="0.25">
      <c r="E1736" t="s">
        <v>297</v>
      </c>
      <c r="F1736">
        <v>8000</v>
      </c>
      <c r="G1736">
        <v>0</v>
      </c>
      <c r="T1736" t="s">
        <v>331</v>
      </c>
      <c r="U1736">
        <v>37000</v>
      </c>
      <c r="V1736">
        <v>0</v>
      </c>
    </row>
    <row r="1737" spans="5:22" x14ac:dyDescent="0.25">
      <c r="E1737" t="s">
        <v>297</v>
      </c>
      <c r="F1737">
        <v>10000</v>
      </c>
      <c r="G1737">
        <v>0</v>
      </c>
      <c r="T1737" t="s">
        <v>331</v>
      </c>
      <c r="U1737">
        <v>0</v>
      </c>
      <c r="V1737">
        <v>0</v>
      </c>
    </row>
    <row r="1738" spans="5:22" x14ac:dyDescent="0.25">
      <c r="E1738" t="s">
        <v>297</v>
      </c>
      <c r="F1738">
        <v>0</v>
      </c>
      <c r="G1738">
        <v>0</v>
      </c>
      <c r="T1738" t="s">
        <v>331</v>
      </c>
      <c r="U1738">
        <v>0</v>
      </c>
      <c r="V1738">
        <v>0</v>
      </c>
    </row>
    <row r="1739" spans="5:22" x14ac:dyDescent="0.25">
      <c r="E1739" t="s">
        <v>297</v>
      </c>
      <c r="F1739">
        <v>8000</v>
      </c>
      <c r="G1739">
        <v>0</v>
      </c>
      <c r="T1739" t="s">
        <v>331</v>
      </c>
      <c r="U1739">
        <v>0</v>
      </c>
      <c r="V1739">
        <v>0</v>
      </c>
    </row>
    <row r="1740" spans="5:22" x14ac:dyDescent="0.25">
      <c r="E1740" t="s">
        <v>297</v>
      </c>
      <c r="F1740">
        <v>0</v>
      </c>
      <c r="G1740">
        <v>0</v>
      </c>
      <c r="T1740" t="s">
        <v>331</v>
      </c>
      <c r="U1740">
        <v>0</v>
      </c>
      <c r="V1740">
        <v>0</v>
      </c>
    </row>
    <row r="1741" spans="5:22" x14ac:dyDescent="0.25">
      <c r="E1741" t="s">
        <v>297</v>
      </c>
      <c r="F1741">
        <v>0</v>
      </c>
      <c r="G1741">
        <v>0</v>
      </c>
      <c r="T1741" t="s">
        <v>331</v>
      </c>
      <c r="U1741">
        <v>0</v>
      </c>
      <c r="V1741">
        <v>0</v>
      </c>
    </row>
    <row r="1742" spans="5:22" x14ac:dyDescent="0.25">
      <c r="E1742" t="s">
        <v>297</v>
      </c>
      <c r="F1742">
        <v>4000</v>
      </c>
      <c r="G1742">
        <v>0</v>
      </c>
      <c r="T1742" t="s">
        <v>331</v>
      </c>
      <c r="U1742">
        <v>0</v>
      </c>
      <c r="V1742">
        <v>0</v>
      </c>
    </row>
    <row r="1743" spans="5:22" x14ac:dyDescent="0.25">
      <c r="E1743" t="s">
        <v>300</v>
      </c>
      <c r="F1743">
        <v>0</v>
      </c>
      <c r="G1743">
        <v>0</v>
      </c>
      <c r="T1743" t="s">
        <v>331</v>
      </c>
      <c r="U1743">
        <v>0</v>
      </c>
      <c r="V1743">
        <v>0</v>
      </c>
    </row>
    <row r="1744" spans="5:22" x14ac:dyDescent="0.25">
      <c r="E1744" t="s">
        <v>300</v>
      </c>
      <c r="F1744">
        <v>0</v>
      </c>
      <c r="G1744">
        <v>0</v>
      </c>
      <c r="T1744" t="s">
        <v>331</v>
      </c>
      <c r="U1744">
        <v>34000</v>
      </c>
      <c r="V1744">
        <v>0</v>
      </c>
    </row>
    <row r="1745" spans="5:22" x14ac:dyDescent="0.25">
      <c r="E1745" t="s">
        <v>300</v>
      </c>
      <c r="F1745">
        <v>0</v>
      </c>
      <c r="G1745">
        <v>0</v>
      </c>
      <c r="T1745" t="s">
        <v>331</v>
      </c>
      <c r="U1745">
        <v>32000</v>
      </c>
      <c r="V1745">
        <v>0</v>
      </c>
    </row>
    <row r="1746" spans="5:22" x14ac:dyDescent="0.25">
      <c r="E1746" t="s">
        <v>300</v>
      </c>
      <c r="F1746">
        <v>0</v>
      </c>
      <c r="G1746">
        <v>22000</v>
      </c>
      <c r="T1746" t="s">
        <v>331</v>
      </c>
      <c r="U1746">
        <v>0</v>
      </c>
      <c r="V1746">
        <v>0</v>
      </c>
    </row>
    <row r="1747" spans="5:22" x14ac:dyDescent="0.25">
      <c r="E1747" t="s">
        <v>300</v>
      </c>
      <c r="F1747">
        <v>0</v>
      </c>
      <c r="G1747">
        <v>0</v>
      </c>
      <c r="T1747" t="s">
        <v>331</v>
      </c>
      <c r="U1747">
        <v>27000</v>
      </c>
      <c r="V1747">
        <v>0</v>
      </c>
    </row>
    <row r="1748" spans="5:22" x14ac:dyDescent="0.25">
      <c r="E1748" t="s">
        <v>300</v>
      </c>
      <c r="F1748">
        <v>6000</v>
      </c>
      <c r="G1748">
        <v>0</v>
      </c>
      <c r="T1748" t="s">
        <v>331</v>
      </c>
      <c r="U1748">
        <v>36000</v>
      </c>
      <c r="V1748">
        <v>0</v>
      </c>
    </row>
    <row r="1749" spans="5:22" x14ac:dyDescent="0.25">
      <c r="E1749" t="s">
        <v>300</v>
      </c>
      <c r="F1749">
        <v>0</v>
      </c>
      <c r="G1749">
        <v>0</v>
      </c>
      <c r="T1749" t="s">
        <v>331</v>
      </c>
      <c r="U1749">
        <v>0</v>
      </c>
      <c r="V1749">
        <v>0</v>
      </c>
    </row>
    <row r="1750" spans="5:22" x14ac:dyDescent="0.25">
      <c r="E1750" t="s">
        <v>300</v>
      </c>
      <c r="F1750">
        <v>0</v>
      </c>
      <c r="G1750">
        <v>0</v>
      </c>
      <c r="T1750" t="s">
        <v>331</v>
      </c>
      <c r="U1750">
        <v>26000</v>
      </c>
      <c r="V1750">
        <v>0</v>
      </c>
    </row>
    <row r="1751" spans="5:22" x14ac:dyDescent="0.25">
      <c r="E1751" t="s">
        <v>300</v>
      </c>
      <c r="F1751">
        <v>8000</v>
      </c>
      <c r="G1751">
        <v>0</v>
      </c>
      <c r="T1751" t="s">
        <v>331</v>
      </c>
      <c r="U1751">
        <v>0</v>
      </c>
      <c r="V1751">
        <v>40000</v>
      </c>
    </row>
    <row r="1752" spans="5:22" x14ac:dyDescent="0.25">
      <c r="E1752" t="s">
        <v>300</v>
      </c>
      <c r="F1752">
        <v>0</v>
      </c>
      <c r="G1752">
        <v>0</v>
      </c>
      <c r="T1752" t="s">
        <v>331</v>
      </c>
      <c r="U1752">
        <v>0</v>
      </c>
      <c r="V1752">
        <v>0</v>
      </c>
    </row>
    <row r="1753" spans="5:22" x14ac:dyDescent="0.25">
      <c r="E1753" t="s">
        <v>300</v>
      </c>
      <c r="F1753">
        <v>0</v>
      </c>
      <c r="G1753">
        <v>0</v>
      </c>
      <c r="T1753" t="s">
        <v>331</v>
      </c>
      <c r="U1753">
        <v>41000</v>
      </c>
      <c r="V1753">
        <v>0</v>
      </c>
    </row>
    <row r="1754" spans="5:22" x14ac:dyDescent="0.25">
      <c r="E1754" t="s">
        <v>300</v>
      </c>
      <c r="F1754">
        <v>0</v>
      </c>
      <c r="G1754">
        <v>0</v>
      </c>
      <c r="T1754" t="s">
        <v>331</v>
      </c>
      <c r="U1754">
        <v>39000</v>
      </c>
      <c r="V1754">
        <v>0</v>
      </c>
    </row>
    <row r="1755" spans="5:22" x14ac:dyDescent="0.25">
      <c r="E1755" t="s">
        <v>300</v>
      </c>
      <c r="F1755">
        <v>0</v>
      </c>
      <c r="G1755">
        <v>0</v>
      </c>
      <c r="T1755" t="s">
        <v>331</v>
      </c>
      <c r="U1755">
        <v>0</v>
      </c>
      <c r="V1755">
        <v>0</v>
      </c>
    </row>
    <row r="1756" spans="5:22" x14ac:dyDescent="0.25">
      <c r="E1756" t="s">
        <v>300</v>
      </c>
      <c r="F1756">
        <v>0</v>
      </c>
      <c r="G1756">
        <v>0</v>
      </c>
      <c r="T1756" t="s">
        <v>331</v>
      </c>
      <c r="U1756">
        <v>0</v>
      </c>
      <c r="V1756">
        <v>0</v>
      </c>
    </row>
    <row r="1757" spans="5:22" x14ac:dyDescent="0.25">
      <c r="E1757" t="s">
        <v>300</v>
      </c>
      <c r="F1757">
        <v>0</v>
      </c>
      <c r="G1757">
        <v>0</v>
      </c>
      <c r="T1757" t="s">
        <v>331</v>
      </c>
      <c r="U1757">
        <v>28000</v>
      </c>
      <c r="V1757">
        <v>0</v>
      </c>
    </row>
    <row r="1758" spans="5:22" x14ac:dyDescent="0.25">
      <c r="E1758" t="s">
        <v>300</v>
      </c>
      <c r="F1758">
        <v>0</v>
      </c>
      <c r="G1758">
        <v>0</v>
      </c>
      <c r="T1758" t="s">
        <v>331</v>
      </c>
      <c r="U1758">
        <v>0</v>
      </c>
      <c r="V1758">
        <v>0</v>
      </c>
    </row>
    <row r="1759" spans="5:22" x14ac:dyDescent="0.25">
      <c r="E1759" t="s">
        <v>300</v>
      </c>
      <c r="F1759">
        <v>8000</v>
      </c>
      <c r="G1759">
        <v>0</v>
      </c>
      <c r="T1759" t="s">
        <v>331</v>
      </c>
      <c r="U1759">
        <v>0</v>
      </c>
      <c r="V1759">
        <v>0</v>
      </c>
    </row>
    <row r="1760" spans="5:22" x14ac:dyDescent="0.25">
      <c r="E1760" t="s">
        <v>300</v>
      </c>
      <c r="F1760">
        <v>12000</v>
      </c>
      <c r="G1760">
        <v>0</v>
      </c>
      <c r="T1760" t="s">
        <v>331</v>
      </c>
      <c r="U1760">
        <v>0</v>
      </c>
      <c r="V1760">
        <v>0</v>
      </c>
    </row>
    <row r="1761" spans="5:22" x14ac:dyDescent="0.25">
      <c r="E1761" t="s">
        <v>300</v>
      </c>
      <c r="F1761">
        <v>4000</v>
      </c>
      <c r="G1761">
        <v>0</v>
      </c>
      <c r="T1761" t="s">
        <v>331</v>
      </c>
      <c r="U1761">
        <v>0</v>
      </c>
      <c r="V1761">
        <v>41000</v>
      </c>
    </row>
    <row r="1762" spans="5:22" x14ac:dyDescent="0.25">
      <c r="E1762" t="s">
        <v>300</v>
      </c>
      <c r="F1762">
        <v>0</v>
      </c>
      <c r="G1762">
        <v>0</v>
      </c>
      <c r="T1762" t="s">
        <v>331</v>
      </c>
      <c r="U1762">
        <v>33000</v>
      </c>
      <c r="V1762">
        <v>0</v>
      </c>
    </row>
    <row r="1763" spans="5:22" x14ac:dyDescent="0.25">
      <c r="E1763" t="s">
        <v>300</v>
      </c>
      <c r="F1763">
        <v>0</v>
      </c>
      <c r="G1763">
        <v>22000</v>
      </c>
      <c r="T1763" t="s">
        <v>331</v>
      </c>
      <c r="U1763">
        <v>0</v>
      </c>
      <c r="V1763">
        <v>0</v>
      </c>
    </row>
    <row r="1764" spans="5:22" x14ac:dyDescent="0.25">
      <c r="E1764" t="s">
        <v>300</v>
      </c>
      <c r="F1764">
        <v>0</v>
      </c>
      <c r="G1764">
        <v>0</v>
      </c>
      <c r="T1764" t="s">
        <v>331</v>
      </c>
      <c r="U1764">
        <v>42000</v>
      </c>
      <c r="V1764">
        <v>0</v>
      </c>
    </row>
    <row r="1765" spans="5:22" x14ac:dyDescent="0.25">
      <c r="E1765" t="s">
        <v>300</v>
      </c>
      <c r="F1765">
        <v>0</v>
      </c>
      <c r="G1765">
        <v>0</v>
      </c>
      <c r="T1765" t="s">
        <v>331</v>
      </c>
      <c r="U1765">
        <v>0</v>
      </c>
      <c r="V1765">
        <v>0</v>
      </c>
    </row>
    <row r="1766" spans="5:22" x14ac:dyDescent="0.25">
      <c r="E1766" t="s">
        <v>300</v>
      </c>
      <c r="F1766">
        <v>0</v>
      </c>
      <c r="G1766">
        <v>0</v>
      </c>
      <c r="T1766" t="s">
        <v>331</v>
      </c>
      <c r="U1766">
        <v>0</v>
      </c>
      <c r="V1766">
        <v>0</v>
      </c>
    </row>
    <row r="1767" spans="5:22" x14ac:dyDescent="0.25">
      <c r="E1767" t="s">
        <v>300</v>
      </c>
      <c r="F1767">
        <v>0</v>
      </c>
      <c r="G1767">
        <v>0</v>
      </c>
      <c r="T1767" t="s">
        <v>331</v>
      </c>
      <c r="U1767">
        <v>0</v>
      </c>
      <c r="V1767">
        <v>0</v>
      </c>
    </row>
    <row r="1768" spans="5:22" x14ac:dyDescent="0.25">
      <c r="E1768" t="s">
        <v>300</v>
      </c>
      <c r="F1768">
        <v>0</v>
      </c>
      <c r="G1768">
        <v>0</v>
      </c>
      <c r="T1768" t="s">
        <v>331</v>
      </c>
      <c r="U1768">
        <v>0</v>
      </c>
      <c r="V1768">
        <v>0</v>
      </c>
    </row>
    <row r="1769" spans="5:22" x14ac:dyDescent="0.25">
      <c r="E1769" t="s">
        <v>300</v>
      </c>
      <c r="F1769">
        <v>0</v>
      </c>
      <c r="G1769">
        <v>22000</v>
      </c>
      <c r="T1769" t="s">
        <v>331</v>
      </c>
      <c r="U1769">
        <v>30000</v>
      </c>
      <c r="V1769">
        <v>0</v>
      </c>
    </row>
    <row r="1770" spans="5:22" x14ac:dyDescent="0.25">
      <c r="E1770" t="s">
        <v>303</v>
      </c>
      <c r="F1770">
        <v>0</v>
      </c>
      <c r="G1770">
        <v>0</v>
      </c>
      <c r="T1770" t="s">
        <v>331</v>
      </c>
      <c r="U1770">
        <v>0</v>
      </c>
      <c r="V1770">
        <v>0</v>
      </c>
    </row>
    <row r="1771" spans="5:22" x14ac:dyDescent="0.25">
      <c r="E1771" t="s">
        <v>303</v>
      </c>
      <c r="F1771">
        <v>0</v>
      </c>
      <c r="G1771">
        <v>0</v>
      </c>
      <c r="T1771" t="s">
        <v>331</v>
      </c>
      <c r="U1771">
        <v>35000</v>
      </c>
      <c r="V1771">
        <v>0</v>
      </c>
    </row>
    <row r="1772" spans="5:22" x14ac:dyDescent="0.25">
      <c r="E1772" t="s">
        <v>303</v>
      </c>
      <c r="F1772">
        <v>0</v>
      </c>
      <c r="G1772">
        <v>0</v>
      </c>
      <c r="T1772" t="s">
        <v>331</v>
      </c>
      <c r="U1772">
        <v>0</v>
      </c>
      <c r="V1772">
        <v>0</v>
      </c>
    </row>
    <row r="1773" spans="5:22" x14ac:dyDescent="0.25">
      <c r="E1773" t="s">
        <v>303</v>
      </c>
      <c r="F1773">
        <v>0</v>
      </c>
      <c r="G1773">
        <v>0</v>
      </c>
      <c r="T1773" t="s">
        <v>331</v>
      </c>
      <c r="U1773">
        <v>0</v>
      </c>
      <c r="V1773">
        <v>0</v>
      </c>
    </row>
    <row r="1774" spans="5:22" x14ac:dyDescent="0.25">
      <c r="E1774" t="s">
        <v>303</v>
      </c>
      <c r="F1774">
        <v>0</v>
      </c>
      <c r="G1774">
        <v>24000</v>
      </c>
      <c r="T1774" t="s">
        <v>331</v>
      </c>
      <c r="U1774">
        <v>0</v>
      </c>
      <c r="V1774">
        <v>0</v>
      </c>
    </row>
    <row r="1775" spans="5:22" x14ac:dyDescent="0.25">
      <c r="E1775" t="s">
        <v>303</v>
      </c>
      <c r="F1775">
        <v>0</v>
      </c>
      <c r="G1775">
        <v>0</v>
      </c>
      <c r="T1775" t="s">
        <v>331</v>
      </c>
      <c r="U1775">
        <v>0</v>
      </c>
      <c r="V1775">
        <v>0</v>
      </c>
    </row>
    <row r="1776" spans="5:22" x14ac:dyDescent="0.25">
      <c r="E1776" t="s">
        <v>303</v>
      </c>
      <c r="F1776">
        <v>0</v>
      </c>
      <c r="G1776">
        <v>0</v>
      </c>
      <c r="T1776" t="s">
        <v>331</v>
      </c>
      <c r="U1776">
        <v>0</v>
      </c>
      <c r="V1776">
        <v>0</v>
      </c>
    </row>
    <row r="1777" spans="5:22" x14ac:dyDescent="0.25">
      <c r="E1777" t="s">
        <v>303</v>
      </c>
      <c r="F1777">
        <v>0</v>
      </c>
      <c r="G1777">
        <v>0</v>
      </c>
      <c r="T1777" t="s">
        <v>507</v>
      </c>
      <c r="U1777">
        <v>0</v>
      </c>
      <c r="V1777">
        <v>0</v>
      </c>
    </row>
    <row r="1778" spans="5:22" x14ac:dyDescent="0.25">
      <c r="E1778" t="s">
        <v>303</v>
      </c>
      <c r="F1778">
        <v>0</v>
      </c>
      <c r="G1778">
        <v>0</v>
      </c>
      <c r="T1778" t="s">
        <v>507</v>
      </c>
      <c r="U1778">
        <v>28000</v>
      </c>
      <c r="V1778">
        <v>0</v>
      </c>
    </row>
    <row r="1779" spans="5:22" x14ac:dyDescent="0.25">
      <c r="E1779" t="s">
        <v>303</v>
      </c>
      <c r="F1779">
        <v>0</v>
      </c>
      <c r="G1779">
        <v>0</v>
      </c>
      <c r="T1779" t="s">
        <v>507</v>
      </c>
      <c r="U1779">
        <v>30000</v>
      </c>
      <c r="V1779">
        <v>0</v>
      </c>
    </row>
    <row r="1780" spans="5:22" x14ac:dyDescent="0.25">
      <c r="E1780" t="s">
        <v>303</v>
      </c>
      <c r="F1780">
        <v>0</v>
      </c>
      <c r="G1780">
        <v>20000</v>
      </c>
      <c r="T1780" t="s">
        <v>507</v>
      </c>
      <c r="U1780">
        <v>0</v>
      </c>
      <c r="V1780">
        <v>0</v>
      </c>
    </row>
    <row r="1781" spans="5:22" x14ac:dyDescent="0.25">
      <c r="E1781" t="s">
        <v>303</v>
      </c>
      <c r="F1781">
        <v>0</v>
      </c>
      <c r="G1781">
        <v>21000</v>
      </c>
      <c r="T1781" t="s">
        <v>507</v>
      </c>
      <c r="U1781">
        <v>0</v>
      </c>
      <c r="V1781">
        <v>0</v>
      </c>
    </row>
    <row r="1782" spans="5:22" x14ac:dyDescent="0.25">
      <c r="E1782" t="s">
        <v>303</v>
      </c>
      <c r="F1782">
        <v>0</v>
      </c>
      <c r="G1782">
        <v>24000</v>
      </c>
      <c r="T1782" t="s">
        <v>507</v>
      </c>
      <c r="U1782">
        <v>0</v>
      </c>
      <c r="V1782">
        <v>0</v>
      </c>
    </row>
    <row r="1783" spans="5:22" x14ac:dyDescent="0.25">
      <c r="E1783" t="s">
        <v>303</v>
      </c>
      <c r="F1783">
        <v>0</v>
      </c>
      <c r="G1783">
        <v>24000</v>
      </c>
      <c r="T1783" t="s">
        <v>507</v>
      </c>
      <c r="U1783">
        <v>36000</v>
      </c>
      <c r="V1783">
        <v>0</v>
      </c>
    </row>
    <row r="1784" spans="5:22" x14ac:dyDescent="0.25">
      <c r="E1784" t="s">
        <v>303</v>
      </c>
      <c r="F1784">
        <v>0</v>
      </c>
      <c r="G1784">
        <v>0</v>
      </c>
      <c r="T1784" t="s">
        <v>507</v>
      </c>
      <c r="U1784">
        <v>0</v>
      </c>
      <c r="V1784">
        <v>0</v>
      </c>
    </row>
    <row r="1785" spans="5:22" x14ac:dyDescent="0.25">
      <c r="E1785" t="s">
        <v>303</v>
      </c>
      <c r="F1785">
        <v>0</v>
      </c>
      <c r="G1785">
        <v>22000</v>
      </c>
      <c r="T1785" t="s">
        <v>507</v>
      </c>
      <c r="U1785">
        <v>37000</v>
      </c>
      <c r="V1785">
        <v>0</v>
      </c>
    </row>
    <row r="1786" spans="5:22" x14ac:dyDescent="0.25">
      <c r="E1786" t="s">
        <v>303</v>
      </c>
      <c r="F1786">
        <v>0</v>
      </c>
      <c r="G1786">
        <v>0</v>
      </c>
      <c r="T1786" t="s">
        <v>507</v>
      </c>
      <c r="U1786">
        <v>0</v>
      </c>
      <c r="V1786">
        <v>0</v>
      </c>
    </row>
    <row r="1787" spans="5:22" x14ac:dyDescent="0.25">
      <c r="E1787" t="s">
        <v>303</v>
      </c>
      <c r="F1787">
        <v>0</v>
      </c>
      <c r="G1787">
        <v>0</v>
      </c>
      <c r="T1787" t="s">
        <v>507</v>
      </c>
      <c r="U1787">
        <v>50000</v>
      </c>
      <c r="V1787">
        <v>0</v>
      </c>
    </row>
    <row r="1788" spans="5:22" x14ac:dyDescent="0.25">
      <c r="E1788" t="s">
        <v>303</v>
      </c>
      <c r="F1788">
        <v>0</v>
      </c>
      <c r="G1788">
        <v>0</v>
      </c>
      <c r="T1788" t="s">
        <v>507</v>
      </c>
      <c r="U1788">
        <v>37000</v>
      </c>
      <c r="V1788">
        <v>0</v>
      </c>
    </row>
    <row r="1789" spans="5:22" x14ac:dyDescent="0.25">
      <c r="E1789" t="s">
        <v>303</v>
      </c>
      <c r="F1789">
        <v>0</v>
      </c>
      <c r="G1789">
        <v>0</v>
      </c>
      <c r="T1789" t="s">
        <v>507</v>
      </c>
      <c r="U1789">
        <v>0</v>
      </c>
      <c r="V1789">
        <v>0</v>
      </c>
    </row>
    <row r="1790" spans="5:22" x14ac:dyDescent="0.25">
      <c r="E1790" t="s">
        <v>303</v>
      </c>
      <c r="F1790">
        <v>0</v>
      </c>
      <c r="G1790">
        <v>0</v>
      </c>
      <c r="T1790" t="s">
        <v>507</v>
      </c>
      <c r="U1790">
        <v>40000</v>
      </c>
      <c r="V1790">
        <v>0</v>
      </c>
    </row>
    <row r="1791" spans="5:22" x14ac:dyDescent="0.25">
      <c r="E1791" t="s">
        <v>303</v>
      </c>
      <c r="F1791">
        <v>0</v>
      </c>
      <c r="G1791">
        <v>0</v>
      </c>
      <c r="T1791" t="s">
        <v>507</v>
      </c>
      <c r="U1791">
        <v>30000</v>
      </c>
      <c r="V1791">
        <v>0</v>
      </c>
    </row>
    <row r="1792" spans="5:22" x14ac:dyDescent="0.25">
      <c r="E1792" t="s">
        <v>303</v>
      </c>
      <c r="F1792">
        <v>0</v>
      </c>
      <c r="G1792">
        <v>24000</v>
      </c>
      <c r="T1792" t="s">
        <v>507</v>
      </c>
      <c r="U1792">
        <v>45000</v>
      </c>
      <c r="V1792">
        <v>0</v>
      </c>
    </row>
    <row r="1793" spans="5:22" x14ac:dyDescent="0.25">
      <c r="E1793" t="s">
        <v>303</v>
      </c>
      <c r="F1793">
        <v>0</v>
      </c>
      <c r="G1793">
        <v>24000</v>
      </c>
      <c r="T1793" t="s">
        <v>507</v>
      </c>
      <c r="U1793">
        <v>0</v>
      </c>
      <c r="V1793">
        <v>0</v>
      </c>
    </row>
    <row r="1794" spans="5:22" x14ac:dyDescent="0.25">
      <c r="E1794" t="s">
        <v>303</v>
      </c>
      <c r="F1794">
        <v>0</v>
      </c>
      <c r="G1794">
        <v>0</v>
      </c>
      <c r="T1794" t="s">
        <v>507</v>
      </c>
      <c r="U1794">
        <v>37000</v>
      </c>
      <c r="V1794">
        <v>0</v>
      </c>
    </row>
    <row r="1795" spans="5:22" x14ac:dyDescent="0.25">
      <c r="E1795" t="s">
        <v>303</v>
      </c>
      <c r="F1795">
        <v>0</v>
      </c>
      <c r="G1795">
        <v>24000</v>
      </c>
      <c r="T1795" t="s">
        <v>507</v>
      </c>
      <c r="U1795">
        <v>37000</v>
      </c>
      <c r="V1795">
        <v>0</v>
      </c>
    </row>
    <row r="1796" spans="5:22" x14ac:dyDescent="0.25">
      <c r="E1796" t="s">
        <v>303</v>
      </c>
      <c r="F1796">
        <v>0</v>
      </c>
      <c r="G1796">
        <v>0</v>
      </c>
      <c r="T1796" t="s">
        <v>507</v>
      </c>
      <c r="U1796">
        <v>33000</v>
      </c>
      <c r="V1796">
        <v>0</v>
      </c>
    </row>
    <row r="1797" spans="5:22" x14ac:dyDescent="0.25">
      <c r="E1797" t="s">
        <v>303</v>
      </c>
      <c r="F1797">
        <v>0</v>
      </c>
      <c r="G1797">
        <v>0</v>
      </c>
      <c r="T1797" t="s">
        <v>507</v>
      </c>
      <c r="U1797">
        <v>37000</v>
      </c>
      <c r="V1797">
        <v>0</v>
      </c>
    </row>
    <row r="1798" spans="5:22" x14ac:dyDescent="0.25">
      <c r="E1798" t="s">
        <v>303</v>
      </c>
      <c r="F1798">
        <v>0</v>
      </c>
      <c r="G1798">
        <v>0</v>
      </c>
      <c r="T1798" t="s">
        <v>507</v>
      </c>
      <c r="U1798">
        <v>50000</v>
      </c>
      <c r="V1798">
        <v>0</v>
      </c>
    </row>
    <row r="1799" spans="5:22" x14ac:dyDescent="0.25">
      <c r="E1799" t="s">
        <v>303</v>
      </c>
      <c r="F1799">
        <v>0</v>
      </c>
      <c r="G1799">
        <v>0</v>
      </c>
      <c r="T1799" t="s">
        <v>507</v>
      </c>
      <c r="U1799">
        <v>0</v>
      </c>
      <c r="V1799">
        <v>0</v>
      </c>
    </row>
    <row r="1800" spans="5:22" x14ac:dyDescent="0.25">
      <c r="E1800" t="s">
        <v>303</v>
      </c>
      <c r="F1800">
        <v>0</v>
      </c>
      <c r="G1800">
        <v>24000</v>
      </c>
      <c r="T1800" t="s">
        <v>507</v>
      </c>
      <c r="U1800">
        <v>28000</v>
      </c>
      <c r="V1800">
        <v>0</v>
      </c>
    </row>
    <row r="1801" spans="5:22" x14ac:dyDescent="0.25">
      <c r="E1801" t="s">
        <v>303</v>
      </c>
      <c r="F1801">
        <v>0</v>
      </c>
      <c r="G1801">
        <v>0</v>
      </c>
      <c r="T1801" t="s">
        <v>507</v>
      </c>
      <c r="U1801">
        <v>30000</v>
      </c>
      <c r="V1801">
        <v>0</v>
      </c>
    </row>
    <row r="1802" spans="5:22" x14ac:dyDescent="0.25">
      <c r="E1802" t="s">
        <v>303</v>
      </c>
      <c r="F1802">
        <v>0</v>
      </c>
      <c r="G1802">
        <v>0</v>
      </c>
      <c r="T1802" t="s">
        <v>507</v>
      </c>
      <c r="U1802">
        <v>30000</v>
      </c>
      <c r="V1802">
        <v>0</v>
      </c>
    </row>
    <row r="1803" spans="5:22" x14ac:dyDescent="0.25">
      <c r="E1803" t="s">
        <v>303</v>
      </c>
      <c r="F1803">
        <v>0</v>
      </c>
      <c r="G1803">
        <v>0</v>
      </c>
      <c r="T1803" t="s">
        <v>507</v>
      </c>
      <c r="U1803">
        <v>37000</v>
      </c>
      <c r="V1803">
        <v>0</v>
      </c>
    </row>
    <row r="1804" spans="5:22" x14ac:dyDescent="0.25">
      <c r="E1804" t="s">
        <v>303</v>
      </c>
      <c r="F1804">
        <v>0</v>
      </c>
      <c r="G1804">
        <v>24000</v>
      </c>
      <c r="T1804" t="s">
        <v>507</v>
      </c>
      <c r="U1804">
        <v>41000</v>
      </c>
      <c r="V1804">
        <v>0</v>
      </c>
    </row>
    <row r="1805" spans="5:22" x14ac:dyDescent="0.25">
      <c r="E1805" t="s">
        <v>303</v>
      </c>
      <c r="F1805">
        <v>0</v>
      </c>
      <c r="G1805">
        <v>0</v>
      </c>
      <c r="T1805" t="s">
        <v>507</v>
      </c>
      <c r="U1805">
        <v>0</v>
      </c>
      <c r="V1805">
        <v>0</v>
      </c>
    </row>
    <row r="1806" spans="5:22" x14ac:dyDescent="0.25">
      <c r="E1806" t="s">
        <v>303</v>
      </c>
      <c r="F1806">
        <v>0</v>
      </c>
      <c r="G1806">
        <v>0</v>
      </c>
      <c r="T1806" t="s">
        <v>507</v>
      </c>
      <c r="U1806">
        <v>0</v>
      </c>
      <c r="V1806">
        <v>0</v>
      </c>
    </row>
    <row r="1807" spans="5:22" x14ac:dyDescent="0.25">
      <c r="E1807" t="s">
        <v>303</v>
      </c>
      <c r="F1807">
        <v>0</v>
      </c>
      <c r="G1807">
        <v>0</v>
      </c>
      <c r="T1807" t="s">
        <v>507</v>
      </c>
      <c r="U1807">
        <v>40000</v>
      </c>
      <c r="V1807">
        <v>0</v>
      </c>
    </row>
    <row r="1808" spans="5:22" x14ac:dyDescent="0.25">
      <c r="E1808" t="s">
        <v>303</v>
      </c>
      <c r="F1808">
        <v>0</v>
      </c>
      <c r="G1808">
        <v>0</v>
      </c>
      <c r="T1808" t="s">
        <v>507</v>
      </c>
      <c r="U1808">
        <v>35000</v>
      </c>
      <c r="V1808">
        <v>0</v>
      </c>
    </row>
    <row r="1809" spans="5:22" x14ac:dyDescent="0.25">
      <c r="E1809" t="s">
        <v>303</v>
      </c>
      <c r="F1809">
        <v>0</v>
      </c>
      <c r="G1809">
        <v>0</v>
      </c>
      <c r="T1809" t="s">
        <v>507</v>
      </c>
      <c r="U1809">
        <v>40000</v>
      </c>
      <c r="V1809">
        <v>0</v>
      </c>
    </row>
    <row r="1810" spans="5:22" x14ac:dyDescent="0.25">
      <c r="E1810" t="s">
        <v>303</v>
      </c>
      <c r="F1810">
        <v>0</v>
      </c>
      <c r="G1810">
        <v>0</v>
      </c>
      <c r="T1810" t="s">
        <v>507</v>
      </c>
      <c r="U1810">
        <v>0</v>
      </c>
      <c r="V1810">
        <v>0</v>
      </c>
    </row>
    <row r="1811" spans="5:22" x14ac:dyDescent="0.25">
      <c r="E1811" t="s">
        <v>303</v>
      </c>
      <c r="F1811">
        <v>0</v>
      </c>
      <c r="G1811">
        <v>0</v>
      </c>
      <c r="T1811" t="s">
        <v>507</v>
      </c>
      <c r="U1811">
        <v>0</v>
      </c>
      <c r="V1811">
        <v>0</v>
      </c>
    </row>
    <row r="1812" spans="5:22" x14ac:dyDescent="0.25">
      <c r="E1812" t="s">
        <v>303</v>
      </c>
      <c r="F1812">
        <v>0</v>
      </c>
      <c r="G1812">
        <v>0</v>
      </c>
      <c r="T1812" t="s">
        <v>509</v>
      </c>
      <c r="U1812">
        <v>0</v>
      </c>
      <c r="V1812">
        <v>0</v>
      </c>
    </row>
    <row r="1813" spans="5:22" x14ac:dyDescent="0.25">
      <c r="E1813" t="s">
        <v>303</v>
      </c>
      <c r="F1813">
        <v>0</v>
      </c>
      <c r="G1813">
        <v>0</v>
      </c>
      <c r="T1813" t="s">
        <v>509</v>
      </c>
      <c r="U1813">
        <v>0</v>
      </c>
      <c r="V1813">
        <v>0</v>
      </c>
    </row>
    <row r="1814" spans="5:22" x14ac:dyDescent="0.25">
      <c r="E1814" t="s">
        <v>303</v>
      </c>
      <c r="F1814">
        <v>0</v>
      </c>
      <c r="G1814">
        <v>0</v>
      </c>
      <c r="T1814" t="s">
        <v>509</v>
      </c>
      <c r="U1814">
        <v>0</v>
      </c>
      <c r="V1814">
        <v>0</v>
      </c>
    </row>
    <row r="1815" spans="5:22" x14ac:dyDescent="0.25">
      <c r="E1815" t="s">
        <v>303</v>
      </c>
      <c r="F1815">
        <v>0</v>
      </c>
      <c r="G1815">
        <v>0</v>
      </c>
      <c r="T1815" t="s">
        <v>509</v>
      </c>
      <c r="U1815">
        <v>0</v>
      </c>
      <c r="V1815">
        <v>0</v>
      </c>
    </row>
    <row r="1816" spans="5:22" x14ac:dyDescent="0.25">
      <c r="E1816" t="s">
        <v>303</v>
      </c>
      <c r="F1816">
        <v>0</v>
      </c>
      <c r="G1816">
        <v>0</v>
      </c>
      <c r="T1816" t="s">
        <v>509</v>
      </c>
      <c r="U1816">
        <v>0</v>
      </c>
      <c r="V1816">
        <v>0</v>
      </c>
    </row>
    <row r="1817" spans="5:22" x14ac:dyDescent="0.25">
      <c r="E1817" t="s">
        <v>303</v>
      </c>
      <c r="F1817">
        <v>0</v>
      </c>
      <c r="G1817">
        <v>0</v>
      </c>
      <c r="T1817" t="s">
        <v>509</v>
      </c>
      <c r="U1817">
        <v>0</v>
      </c>
      <c r="V1817">
        <v>0</v>
      </c>
    </row>
    <row r="1818" spans="5:22" x14ac:dyDescent="0.25">
      <c r="E1818" t="s">
        <v>303</v>
      </c>
      <c r="F1818">
        <v>0</v>
      </c>
      <c r="G1818">
        <v>24000</v>
      </c>
      <c r="T1818" t="s">
        <v>509</v>
      </c>
      <c r="U1818">
        <v>0</v>
      </c>
      <c r="V1818">
        <v>0</v>
      </c>
    </row>
    <row r="1819" spans="5:22" x14ac:dyDescent="0.25">
      <c r="E1819" t="s">
        <v>303</v>
      </c>
      <c r="F1819">
        <v>0</v>
      </c>
      <c r="G1819">
        <v>0</v>
      </c>
      <c r="T1819" t="s">
        <v>509</v>
      </c>
      <c r="U1819">
        <v>0</v>
      </c>
      <c r="V1819">
        <v>0</v>
      </c>
    </row>
    <row r="1820" spans="5:22" x14ac:dyDescent="0.25">
      <c r="E1820" t="s">
        <v>303</v>
      </c>
      <c r="F1820">
        <v>0</v>
      </c>
      <c r="G1820">
        <v>0</v>
      </c>
      <c r="T1820" t="s">
        <v>509</v>
      </c>
      <c r="U1820">
        <v>0</v>
      </c>
      <c r="V1820">
        <v>30000</v>
      </c>
    </row>
    <row r="1821" spans="5:22" x14ac:dyDescent="0.25">
      <c r="E1821" t="s">
        <v>303</v>
      </c>
      <c r="F1821">
        <v>0</v>
      </c>
      <c r="G1821">
        <v>0</v>
      </c>
      <c r="T1821" t="s">
        <v>509</v>
      </c>
      <c r="U1821">
        <v>0</v>
      </c>
      <c r="V1821">
        <v>0</v>
      </c>
    </row>
    <row r="1822" spans="5:22" x14ac:dyDescent="0.25">
      <c r="E1822" t="s">
        <v>303</v>
      </c>
      <c r="F1822">
        <v>0</v>
      </c>
      <c r="G1822">
        <v>0</v>
      </c>
      <c r="T1822" t="s">
        <v>509</v>
      </c>
      <c r="U1822">
        <v>0</v>
      </c>
      <c r="V1822">
        <v>0</v>
      </c>
    </row>
    <row r="1823" spans="5:22" x14ac:dyDescent="0.25">
      <c r="E1823" t="s">
        <v>303</v>
      </c>
      <c r="F1823">
        <v>0</v>
      </c>
      <c r="G1823">
        <v>0</v>
      </c>
      <c r="T1823" t="s">
        <v>509</v>
      </c>
      <c r="U1823">
        <v>0</v>
      </c>
      <c r="V1823">
        <v>40000</v>
      </c>
    </row>
    <row r="1824" spans="5:22" x14ac:dyDescent="0.25">
      <c r="E1824" t="s">
        <v>303</v>
      </c>
      <c r="F1824">
        <v>0</v>
      </c>
      <c r="G1824">
        <v>0</v>
      </c>
      <c r="T1824" t="s">
        <v>509</v>
      </c>
      <c r="U1824">
        <v>0</v>
      </c>
      <c r="V1824">
        <v>0</v>
      </c>
    </row>
    <row r="1825" spans="5:22" x14ac:dyDescent="0.25">
      <c r="E1825" t="s">
        <v>303</v>
      </c>
      <c r="F1825">
        <v>0</v>
      </c>
      <c r="G1825">
        <v>0</v>
      </c>
      <c r="T1825" t="s">
        <v>509</v>
      </c>
      <c r="U1825">
        <v>0</v>
      </c>
      <c r="V1825">
        <v>0</v>
      </c>
    </row>
    <row r="1826" spans="5:22" x14ac:dyDescent="0.25">
      <c r="E1826" t="s">
        <v>303</v>
      </c>
      <c r="F1826">
        <v>0</v>
      </c>
      <c r="G1826">
        <v>0</v>
      </c>
      <c r="T1826" t="s">
        <v>509</v>
      </c>
      <c r="U1826">
        <v>0</v>
      </c>
      <c r="V1826">
        <v>0</v>
      </c>
    </row>
    <row r="1827" spans="5:22" x14ac:dyDescent="0.25">
      <c r="E1827" t="s">
        <v>303</v>
      </c>
      <c r="F1827">
        <v>0</v>
      </c>
      <c r="G1827">
        <v>0</v>
      </c>
      <c r="T1827" t="s">
        <v>509</v>
      </c>
      <c r="U1827">
        <v>0</v>
      </c>
      <c r="V1827">
        <v>0</v>
      </c>
    </row>
    <row r="1828" spans="5:22" x14ac:dyDescent="0.25">
      <c r="E1828" t="s">
        <v>303</v>
      </c>
      <c r="F1828">
        <v>0</v>
      </c>
      <c r="G1828">
        <v>0</v>
      </c>
      <c r="T1828" t="s">
        <v>509</v>
      </c>
      <c r="U1828">
        <v>0</v>
      </c>
      <c r="V1828">
        <v>0</v>
      </c>
    </row>
    <row r="1829" spans="5:22" x14ac:dyDescent="0.25">
      <c r="E1829" t="s">
        <v>303</v>
      </c>
      <c r="F1829">
        <v>0</v>
      </c>
      <c r="G1829">
        <v>0</v>
      </c>
      <c r="T1829" t="s">
        <v>509</v>
      </c>
      <c r="U1829">
        <v>0</v>
      </c>
      <c r="V1829">
        <v>0</v>
      </c>
    </row>
    <row r="1830" spans="5:22" x14ac:dyDescent="0.25">
      <c r="E1830" t="s">
        <v>303</v>
      </c>
      <c r="F1830">
        <v>0</v>
      </c>
      <c r="G1830">
        <v>0</v>
      </c>
      <c r="T1830" t="s">
        <v>509</v>
      </c>
      <c r="U1830">
        <v>0</v>
      </c>
      <c r="V1830">
        <v>40000</v>
      </c>
    </row>
    <row r="1831" spans="5:22" x14ac:dyDescent="0.25">
      <c r="E1831" t="s">
        <v>303</v>
      </c>
      <c r="F1831">
        <v>0</v>
      </c>
      <c r="G1831">
        <v>0</v>
      </c>
      <c r="T1831" t="s">
        <v>509</v>
      </c>
      <c r="U1831">
        <v>0</v>
      </c>
      <c r="V1831">
        <v>0</v>
      </c>
    </row>
    <row r="1832" spans="5:22" x14ac:dyDescent="0.25">
      <c r="E1832" t="s">
        <v>546</v>
      </c>
      <c r="F1832">
        <v>0</v>
      </c>
      <c r="G1832">
        <v>0</v>
      </c>
      <c r="T1832" t="s">
        <v>509</v>
      </c>
      <c r="U1832">
        <v>0</v>
      </c>
      <c r="V1832">
        <v>40000</v>
      </c>
    </row>
    <row r="1833" spans="5:22" x14ac:dyDescent="0.25">
      <c r="E1833" t="s">
        <v>441</v>
      </c>
      <c r="F1833">
        <v>0</v>
      </c>
      <c r="G1833">
        <v>0</v>
      </c>
      <c r="T1833" t="s">
        <v>509</v>
      </c>
      <c r="U1833">
        <v>0</v>
      </c>
      <c r="V1833">
        <v>0</v>
      </c>
    </row>
    <row r="1834" spans="5:22" x14ac:dyDescent="0.25">
      <c r="E1834" t="s">
        <v>441</v>
      </c>
      <c r="F1834">
        <v>0</v>
      </c>
      <c r="G1834">
        <v>0</v>
      </c>
      <c r="T1834" t="s">
        <v>509</v>
      </c>
      <c r="U1834">
        <v>0</v>
      </c>
      <c r="V1834">
        <v>0</v>
      </c>
    </row>
    <row r="1835" spans="5:22" x14ac:dyDescent="0.25">
      <c r="E1835" t="s">
        <v>441</v>
      </c>
      <c r="F1835">
        <v>0</v>
      </c>
      <c r="G1835">
        <v>0</v>
      </c>
      <c r="T1835" t="s">
        <v>509</v>
      </c>
      <c r="U1835">
        <v>0</v>
      </c>
      <c r="V1835">
        <v>0</v>
      </c>
    </row>
    <row r="1836" spans="5:22" x14ac:dyDescent="0.25">
      <c r="E1836" t="s">
        <v>441</v>
      </c>
      <c r="F1836">
        <v>0</v>
      </c>
      <c r="G1836">
        <v>0</v>
      </c>
      <c r="T1836" t="s">
        <v>509</v>
      </c>
      <c r="U1836">
        <v>0</v>
      </c>
      <c r="V1836">
        <v>32000</v>
      </c>
    </row>
    <row r="1837" spans="5:22" x14ac:dyDescent="0.25">
      <c r="E1837" t="s">
        <v>441</v>
      </c>
      <c r="F1837">
        <v>0</v>
      </c>
      <c r="G1837">
        <v>0</v>
      </c>
      <c r="T1837" t="s">
        <v>509</v>
      </c>
      <c r="U1837">
        <v>0</v>
      </c>
      <c r="V1837">
        <v>40000</v>
      </c>
    </row>
    <row r="1838" spans="5:22" x14ac:dyDescent="0.25">
      <c r="E1838" t="s">
        <v>441</v>
      </c>
      <c r="F1838">
        <v>0</v>
      </c>
      <c r="G1838">
        <v>0</v>
      </c>
      <c r="T1838" t="s">
        <v>509</v>
      </c>
      <c r="U1838">
        <v>0</v>
      </c>
      <c r="V1838">
        <v>0</v>
      </c>
    </row>
    <row r="1839" spans="5:22" x14ac:dyDescent="0.25">
      <c r="E1839" t="s">
        <v>441</v>
      </c>
      <c r="F1839">
        <v>0</v>
      </c>
      <c r="G1839">
        <v>0</v>
      </c>
      <c r="T1839" t="s">
        <v>509</v>
      </c>
      <c r="U1839">
        <v>0</v>
      </c>
      <c r="V1839">
        <v>32000</v>
      </c>
    </row>
    <row r="1840" spans="5:22" x14ac:dyDescent="0.25">
      <c r="E1840" t="s">
        <v>441</v>
      </c>
      <c r="F1840">
        <v>0</v>
      </c>
      <c r="G1840">
        <v>0</v>
      </c>
      <c r="T1840" t="s">
        <v>509</v>
      </c>
      <c r="U1840">
        <v>0</v>
      </c>
      <c r="V1840">
        <v>0</v>
      </c>
    </row>
    <row r="1841" spans="5:22" x14ac:dyDescent="0.25">
      <c r="E1841" t="s">
        <v>441</v>
      </c>
      <c r="F1841">
        <v>0</v>
      </c>
      <c r="G1841">
        <v>0</v>
      </c>
      <c r="T1841" t="s">
        <v>509</v>
      </c>
      <c r="U1841">
        <v>0</v>
      </c>
      <c r="V1841">
        <v>0</v>
      </c>
    </row>
    <row r="1842" spans="5:22" x14ac:dyDescent="0.25">
      <c r="E1842" t="s">
        <v>441</v>
      </c>
      <c r="F1842">
        <v>0</v>
      </c>
      <c r="G1842">
        <v>0</v>
      </c>
      <c r="T1842" t="s">
        <v>509</v>
      </c>
      <c r="U1842">
        <v>0</v>
      </c>
      <c r="V1842">
        <v>0</v>
      </c>
    </row>
    <row r="1843" spans="5:22" x14ac:dyDescent="0.25">
      <c r="E1843" t="s">
        <v>441</v>
      </c>
      <c r="F1843">
        <v>0</v>
      </c>
      <c r="G1843">
        <v>0</v>
      </c>
      <c r="T1843" t="s">
        <v>509</v>
      </c>
      <c r="U1843">
        <v>0</v>
      </c>
      <c r="V1843">
        <v>0</v>
      </c>
    </row>
    <row r="1844" spans="5:22" x14ac:dyDescent="0.25">
      <c r="E1844" t="s">
        <v>441</v>
      </c>
      <c r="F1844">
        <v>0</v>
      </c>
      <c r="G1844">
        <v>0</v>
      </c>
      <c r="T1844" t="s">
        <v>509</v>
      </c>
      <c r="U1844">
        <v>0</v>
      </c>
      <c r="V1844">
        <v>0</v>
      </c>
    </row>
    <row r="1845" spans="5:22" x14ac:dyDescent="0.25">
      <c r="E1845" t="s">
        <v>441</v>
      </c>
      <c r="F1845">
        <v>0</v>
      </c>
      <c r="G1845">
        <v>0</v>
      </c>
      <c r="T1845" t="s">
        <v>509</v>
      </c>
      <c r="U1845">
        <v>0</v>
      </c>
      <c r="V1845">
        <v>0</v>
      </c>
    </row>
    <row r="1846" spans="5:22" x14ac:dyDescent="0.25">
      <c r="E1846" t="s">
        <v>441</v>
      </c>
      <c r="F1846">
        <v>0</v>
      </c>
      <c r="G1846">
        <v>0</v>
      </c>
      <c r="T1846" t="s">
        <v>509</v>
      </c>
      <c r="U1846">
        <v>0</v>
      </c>
      <c r="V1846">
        <v>0</v>
      </c>
    </row>
    <row r="1847" spans="5:22" x14ac:dyDescent="0.25">
      <c r="E1847" t="s">
        <v>441</v>
      </c>
      <c r="F1847">
        <v>0</v>
      </c>
      <c r="G1847">
        <v>0</v>
      </c>
      <c r="T1847" t="s">
        <v>509</v>
      </c>
      <c r="U1847">
        <v>0</v>
      </c>
      <c r="V1847">
        <v>32000</v>
      </c>
    </row>
    <row r="1848" spans="5:22" x14ac:dyDescent="0.25">
      <c r="E1848" t="s">
        <v>441</v>
      </c>
      <c r="F1848">
        <v>0</v>
      </c>
      <c r="G1848">
        <v>0</v>
      </c>
      <c r="T1848" t="s">
        <v>509</v>
      </c>
      <c r="U1848">
        <v>0</v>
      </c>
      <c r="V1848">
        <v>0</v>
      </c>
    </row>
    <row r="1849" spans="5:22" x14ac:dyDescent="0.25">
      <c r="E1849" t="s">
        <v>441</v>
      </c>
      <c r="F1849">
        <v>0</v>
      </c>
      <c r="G1849">
        <v>0</v>
      </c>
      <c r="T1849" t="s">
        <v>509</v>
      </c>
      <c r="U1849">
        <v>0</v>
      </c>
      <c r="V1849">
        <v>0</v>
      </c>
    </row>
    <row r="1850" spans="5:22" x14ac:dyDescent="0.25">
      <c r="E1850" t="s">
        <v>441</v>
      </c>
      <c r="F1850">
        <v>0</v>
      </c>
      <c r="G1850">
        <v>0</v>
      </c>
      <c r="T1850" t="s">
        <v>509</v>
      </c>
      <c r="U1850">
        <v>0</v>
      </c>
      <c r="V1850">
        <v>0</v>
      </c>
    </row>
    <row r="1851" spans="5:22" x14ac:dyDescent="0.25">
      <c r="E1851" t="s">
        <v>441</v>
      </c>
      <c r="F1851">
        <v>0</v>
      </c>
      <c r="G1851">
        <v>0</v>
      </c>
      <c r="T1851" t="s">
        <v>509</v>
      </c>
      <c r="U1851">
        <v>0</v>
      </c>
      <c r="V1851">
        <v>0</v>
      </c>
    </row>
    <row r="1852" spans="5:22" x14ac:dyDescent="0.25">
      <c r="E1852" t="s">
        <v>441</v>
      </c>
      <c r="F1852">
        <v>0</v>
      </c>
      <c r="G1852">
        <v>0</v>
      </c>
      <c r="T1852" t="s">
        <v>509</v>
      </c>
      <c r="U1852">
        <v>0</v>
      </c>
      <c r="V1852">
        <v>0</v>
      </c>
    </row>
    <row r="1853" spans="5:22" x14ac:dyDescent="0.25">
      <c r="E1853" t="s">
        <v>441</v>
      </c>
      <c r="F1853">
        <v>0</v>
      </c>
      <c r="G1853">
        <v>0</v>
      </c>
      <c r="T1853" t="s">
        <v>509</v>
      </c>
      <c r="U1853">
        <v>0</v>
      </c>
      <c r="V1853">
        <v>0</v>
      </c>
    </row>
    <row r="1854" spans="5:22" x14ac:dyDescent="0.25">
      <c r="E1854" t="s">
        <v>441</v>
      </c>
      <c r="F1854">
        <v>0</v>
      </c>
      <c r="G1854">
        <v>0</v>
      </c>
      <c r="T1854" t="s">
        <v>509</v>
      </c>
      <c r="U1854">
        <v>0</v>
      </c>
      <c r="V1854">
        <v>0</v>
      </c>
    </row>
    <row r="1855" spans="5:22" x14ac:dyDescent="0.25">
      <c r="E1855" t="s">
        <v>349</v>
      </c>
      <c r="F1855">
        <v>0</v>
      </c>
      <c r="G1855">
        <v>0</v>
      </c>
      <c r="T1855" t="s">
        <v>509</v>
      </c>
      <c r="U1855">
        <v>0</v>
      </c>
      <c r="V1855">
        <v>0</v>
      </c>
    </row>
    <row r="1856" spans="5:22" x14ac:dyDescent="0.25">
      <c r="E1856" t="s">
        <v>349</v>
      </c>
      <c r="F1856">
        <v>2000</v>
      </c>
      <c r="G1856">
        <v>0</v>
      </c>
      <c r="T1856" t="s">
        <v>509</v>
      </c>
      <c r="U1856">
        <v>0</v>
      </c>
      <c r="V1856">
        <v>0</v>
      </c>
    </row>
    <row r="1857" spans="5:22" x14ac:dyDescent="0.25">
      <c r="E1857" t="s">
        <v>309</v>
      </c>
      <c r="F1857">
        <v>3000</v>
      </c>
      <c r="G1857">
        <v>0</v>
      </c>
      <c r="T1857" t="s">
        <v>509</v>
      </c>
      <c r="U1857">
        <v>0</v>
      </c>
      <c r="V1857">
        <v>0</v>
      </c>
    </row>
    <row r="1858" spans="5:22" x14ac:dyDescent="0.25">
      <c r="E1858" t="s">
        <v>309</v>
      </c>
      <c r="F1858">
        <v>0</v>
      </c>
      <c r="G1858">
        <v>14000</v>
      </c>
      <c r="T1858" t="s">
        <v>509</v>
      </c>
      <c r="U1858">
        <v>0</v>
      </c>
      <c r="V1858">
        <v>0</v>
      </c>
    </row>
    <row r="1859" spans="5:22" x14ac:dyDescent="0.25">
      <c r="E1859" t="s">
        <v>309</v>
      </c>
      <c r="F1859">
        <v>0</v>
      </c>
      <c r="G1859">
        <v>0</v>
      </c>
      <c r="T1859" t="s">
        <v>509</v>
      </c>
      <c r="U1859">
        <v>0</v>
      </c>
      <c r="V1859">
        <v>0</v>
      </c>
    </row>
    <row r="1860" spans="5:22" x14ac:dyDescent="0.25">
      <c r="E1860" t="s">
        <v>309</v>
      </c>
      <c r="F1860">
        <v>0</v>
      </c>
      <c r="G1860">
        <v>0</v>
      </c>
      <c r="T1860" t="s">
        <v>509</v>
      </c>
      <c r="U1860">
        <v>0</v>
      </c>
      <c r="V1860">
        <v>0</v>
      </c>
    </row>
    <row r="1861" spans="5:22" x14ac:dyDescent="0.25">
      <c r="E1861" t="s">
        <v>309</v>
      </c>
      <c r="F1861">
        <v>0</v>
      </c>
      <c r="G1861">
        <v>16000</v>
      </c>
      <c r="T1861" t="s">
        <v>509</v>
      </c>
      <c r="U1861">
        <v>0</v>
      </c>
      <c r="V1861">
        <v>0</v>
      </c>
    </row>
    <row r="1862" spans="5:22" x14ac:dyDescent="0.25">
      <c r="E1862" t="s">
        <v>309</v>
      </c>
      <c r="F1862">
        <v>0</v>
      </c>
      <c r="G1862">
        <v>12000</v>
      </c>
      <c r="T1862" t="s">
        <v>509</v>
      </c>
      <c r="U1862">
        <v>0</v>
      </c>
      <c r="V1862">
        <v>32000</v>
      </c>
    </row>
    <row r="1863" spans="5:22" x14ac:dyDescent="0.25">
      <c r="E1863" t="s">
        <v>309</v>
      </c>
      <c r="F1863">
        <v>16000</v>
      </c>
      <c r="G1863">
        <v>0</v>
      </c>
      <c r="T1863" t="s">
        <v>509</v>
      </c>
      <c r="U1863">
        <v>0</v>
      </c>
      <c r="V1863">
        <v>0</v>
      </c>
    </row>
    <row r="1864" spans="5:22" x14ac:dyDescent="0.25">
      <c r="E1864" t="s">
        <v>309</v>
      </c>
      <c r="F1864">
        <v>0</v>
      </c>
      <c r="G1864">
        <v>35000</v>
      </c>
      <c r="T1864" t="s">
        <v>414</v>
      </c>
      <c r="U1864">
        <v>0</v>
      </c>
      <c r="V1864">
        <v>29000</v>
      </c>
    </row>
    <row r="1865" spans="5:22" x14ac:dyDescent="0.25">
      <c r="E1865" t="s">
        <v>309</v>
      </c>
      <c r="F1865">
        <v>0</v>
      </c>
      <c r="G1865">
        <v>0</v>
      </c>
      <c r="T1865" t="s">
        <v>414</v>
      </c>
      <c r="U1865">
        <v>0</v>
      </c>
      <c r="V1865">
        <v>25000</v>
      </c>
    </row>
    <row r="1866" spans="5:22" x14ac:dyDescent="0.25">
      <c r="E1866" t="s">
        <v>309</v>
      </c>
      <c r="F1866">
        <v>0</v>
      </c>
      <c r="G1866">
        <v>4000</v>
      </c>
      <c r="T1866" t="s">
        <v>414</v>
      </c>
      <c r="U1866">
        <v>0</v>
      </c>
      <c r="V1866">
        <v>20000</v>
      </c>
    </row>
    <row r="1867" spans="5:22" x14ac:dyDescent="0.25">
      <c r="E1867" t="s">
        <v>309</v>
      </c>
      <c r="F1867">
        <v>0</v>
      </c>
      <c r="G1867">
        <v>12000</v>
      </c>
      <c r="T1867" t="s">
        <v>414</v>
      </c>
      <c r="U1867">
        <v>0</v>
      </c>
      <c r="V1867">
        <v>27000</v>
      </c>
    </row>
    <row r="1868" spans="5:22" x14ac:dyDescent="0.25">
      <c r="E1868" t="s">
        <v>309</v>
      </c>
      <c r="F1868">
        <v>0</v>
      </c>
      <c r="G1868">
        <v>16000</v>
      </c>
      <c r="T1868" t="s">
        <v>414</v>
      </c>
      <c r="U1868">
        <v>0</v>
      </c>
      <c r="V1868">
        <v>31000</v>
      </c>
    </row>
    <row r="1869" spans="5:22" x14ac:dyDescent="0.25">
      <c r="E1869" t="s">
        <v>309</v>
      </c>
      <c r="F1869">
        <v>2400</v>
      </c>
      <c r="G1869">
        <v>0</v>
      </c>
      <c r="T1869" t="s">
        <v>414</v>
      </c>
      <c r="U1869">
        <v>0</v>
      </c>
      <c r="V1869">
        <v>17000</v>
      </c>
    </row>
    <row r="1870" spans="5:22" x14ac:dyDescent="0.25">
      <c r="E1870" t="s">
        <v>309</v>
      </c>
      <c r="F1870">
        <v>0</v>
      </c>
      <c r="G1870">
        <v>0</v>
      </c>
      <c r="T1870" t="s">
        <v>414</v>
      </c>
      <c r="U1870">
        <v>0</v>
      </c>
      <c r="V1870">
        <v>0</v>
      </c>
    </row>
    <row r="1871" spans="5:22" x14ac:dyDescent="0.25">
      <c r="E1871" t="s">
        <v>309</v>
      </c>
      <c r="F1871">
        <v>0</v>
      </c>
      <c r="G1871">
        <v>12000</v>
      </c>
      <c r="T1871" t="s">
        <v>414</v>
      </c>
      <c r="U1871">
        <v>0</v>
      </c>
      <c r="V1871">
        <v>0</v>
      </c>
    </row>
    <row r="1872" spans="5:22" x14ac:dyDescent="0.25">
      <c r="E1872" t="s">
        <v>309</v>
      </c>
      <c r="F1872">
        <v>0</v>
      </c>
      <c r="G1872">
        <v>0</v>
      </c>
      <c r="T1872" t="s">
        <v>414</v>
      </c>
      <c r="U1872">
        <v>0</v>
      </c>
      <c r="V1872">
        <v>21000</v>
      </c>
    </row>
    <row r="1873" spans="5:22" x14ac:dyDescent="0.25">
      <c r="E1873" t="s">
        <v>309</v>
      </c>
      <c r="F1873">
        <v>0</v>
      </c>
      <c r="G1873">
        <v>12000</v>
      </c>
      <c r="T1873" t="s">
        <v>414</v>
      </c>
      <c r="U1873">
        <v>0</v>
      </c>
      <c r="V1873">
        <v>20000</v>
      </c>
    </row>
    <row r="1874" spans="5:22" x14ac:dyDescent="0.25">
      <c r="E1874" t="s">
        <v>309</v>
      </c>
      <c r="F1874">
        <v>0</v>
      </c>
      <c r="G1874">
        <v>0</v>
      </c>
      <c r="T1874" t="s">
        <v>414</v>
      </c>
      <c r="U1874">
        <v>0</v>
      </c>
      <c r="V1874">
        <v>19000</v>
      </c>
    </row>
    <row r="1875" spans="5:22" x14ac:dyDescent="0.25">
      <c r="E1875" t="s">
        <v>309</v>
      </c>
      <c r="F1875">
        <v>0</v>
      </c>
      <c r="G1875">
        <v>18000</v>
      </c>
      <c r="T1875" t="s">
        <v>414</v>
      </c>
      <c r="U1875">
        <v>0</v>
      </c>
      <c r="V1875">
        <v>23000</v>
      </c>
    </row>
    <row r="1876" spans="5:22" x14ac:dyDescent="0.25">
      <c r="E1876" t="s">
        <v>309</v>
      </c>
      <c r="F1876">
        <v>0</v>
      </c>
      <c r="G1876">
        <v>0</v>
      </c>
      <c r="T1876" t="s">
        <v>356</v>
      </c>
      <c r="U1876">
        <v>0</v>
      </c>
      <c r="V1876">
        <v>0</v>
      </c>
    </row>
    <row r="1877" spans="5:22" x14ac:dyDescent="0.25">
      <c r="E1877" t="s">
        <v>309</v>
      </c>
      <c r="F1877">
        <v>0</v>
      </c>
      <c r="G1877">
        <v>0</v>
      </c>
      <c r="T1877" t="s">
        <v>356</v>
      </c>
      <c r="U1877">
        <v>0</v>
      </c>
      <c r="V1877">
        <v>0</v>
      </c>
    </row>
    <row r="1878" spans="5:22" x14ac:dyDescent="0.25">
      <c r="E1878" t="s">
        <v>309</v>
      </c>
      <c r="F1878">
        <v>0</v>
      </c>
      <c r="G1878">
        <v>16000</v>
      </c>
      <c r="T1878" t="s">
        <v>356</v>
      </c>
      <c r="U1878">
        <v>22000</v>
      </c>
      <c r="V1878">
        <v>0</v>
      </c>
    </row>
    <row r="1879" spans="5:22" x14ac:dyDescent="0.25">
      <c r="E1879" t="s">
        <v>309</v>
      </c>
      <c r="F1879">
        <v>0</v>
      </c>
      <c r="G1879">
        <v>8000</v>
      </c>
      <c r="T1879" t="s">
        <v>356</v>
      </c>
      <c r="U1879">
        <v>19000</v>
      </c>
      <c r="V1879">
        <v>0</v>
      </c>
    </row>
    <row r="1880" spans="5:22" x14ac:dyDescent="0.25">
      <c r="E1880" t="s">
        <v>309</v>
      </c>
      <c r="F1880">
        <v>0</v>
      </c>
      <c r="G1880">
        <v>0</v>
      </c>
      <c r="T1880" t="s">
        <v>356</v>
      </c>
      <c r="U1880">
        <v>0</v>
      </c>
      <c r="V1880">
        <v>0</v>
      </c>
    </row>
    <row r="1881" spans="5:22" x14ac:dyDescent="0.25">
      <c r="E1881" t="s">
        <v>309</v>
      </c>
      <c r="F1881">
        <v>0</v>
      </c>
      <c r="G1881">
        <v>0</v>
      </c>
      <c r="T1881" t="s">
        <v>599</v>
      </c>
      <c r="U1881">
        <v>0</v>
      </c>
      <c r="V1881">
        <v>0</v>
      </c>
    </row>
    <row r="1882" spans="5:22" x14ac:dyDescent="0.25">
      <c r="E1882" t="s">
        <v>309</v>
      </c>
      <c r="F1882">
        <v>0</v>
      </c>
      <c r="G1882">
        <v>0</v>
      </c>
      <c r="T1882" t="s">
        <v>599</v>
      </c>
      <c r="U1882">
        <v>0</v>
      </c>
      <c r="V1882">
        <v>0</v>
      </c>
    </row>
    <row r="1883" spans="5:22" x14ac:dyDescent="0.25">
      <c r="E1883" t="s">
        <v>309</v>
      </c>
      <c r="F1883">
        <v>0</v>
      </c>
      <c r="G1883">
        <v>0</v>
      </c>
      <c r="T1883" t="s">
        <v>599</v>
      </c>
      <c r="U1883">
        <v>0</v>
      </c>
      <c r="V1883">
        <v>0</v>
      </c>
    </row>
    <row r="1884" spans="5:22" x14ac:dyDescent="0.25">
      <c r="E1884" t="s">
        <v>309</v>
      </c>
      <c r="F1884">
        <v>0</v>
      </c>
      <c r="G1884">
        <v>10000</v>
      </c>
      <c r="T1884" t="s">
        <v>599</v>
      </c>
      <c r="U1884">
        <v>0</v>
      </c>
      <c r="V1884">
        <v>0</v>
      </c>
    </row>
    <row r="1885" spans="5:22" x14ac:dyDescent="0.25">
      <c r="E1885" t="s">
        <v>309</v>
      </c>
      <c r="F1885">
        <v>0</v>
      </c>
      <c r="G1885">
        <v>10000</v>
      </c>
      <c r="T1885" t="s">
        <v>599</v>
      </c>
      <c r="U1885">
        <v>0</v>
      </c>
      <c r="V1885">
        <v>0</v>
      </c>
    </row>
    <row r="1886" spans="5:22" x14ac:dyDescent="0.25">
      <c r="E1886" t="s">
        <v>309</v>
      </c>
      <c r="F1886">
        <v>0</v>
      </c>
      <c r="G1886">
        <v>0</v>
      </c>
      <c r="T1886" t="s">
        <v>599</v>
      </c>
      <c r="U1886">
        <v>0</v>
      </c>
      <c r="V1886">
        <v>0</v>
      </c>
    </row>
    <row r="1887" spans="5:22" x14ac:dyDescent="0.25">
      <c r="E1887" t="s">
        <v>309</v>
      </c>
      <c r="F1887">
        <v>5000</v>
      </c>
      <c r="G1887">
        <v>0</v>
      </c>
      <c r="T1887" t="s">
        <v>599</v>
      </c>
      <c r="U1887">
        <v>0</v>
      </c>
      <c r="V1887">
        <v>0</v>
      </c>
    </row>
    <row r="1888" spans="5:22" x14ac:dyDescent="0.25">
      <c r="E1888" t="s">
        <v>309</v>
      </c>
      <c r="F1888">
        <v>0</v>
      </c>
      <c r="G1888">
        <v>12000</v>
      </c>
      <c r="T1888" t="s">
        <v>599</v>
      </c>
      <c r="U1888">
        <v>0</v>
      </c>
      <c r="V1888">
        <v>0</v>
      </c>
    </row>
    <row r="1889" spans="5:22" x14ac:dyDescent="0.25">
      <c r="E1889" t="s">
        <v>309</v>
      </c>
      <c r="F1889">
        <v>4200</v>
      </c>
      <c r="G1889">
        <v>0</v>
      </c>
      <c r="T1889" t="s">
        <v>599</v>
      </c>
      <c r="U1889">
        <v>0</v>
      </c>
      <c r="V1889">
        <v>0</v>
      </c>
    </row>
    <row r="1890" spans="5:22" x14ac:dyDescent="0.25">
      <c r="E1890" t="s">
        <v>309</v>
      </c>
      <c r="F1890">
        <v>5000</v>
      </c>
      <c r="G1890">
        <v>0</v>
      </c>
      <c r="T1890" t="s">
        <v>599</v>
      </c>
      <c r="U1890">
        <v>0</v>
      </c>
      <c r="V1890">
        <v>0</v>
      </c>
    </row>
    <row r="1891" spans="5:22" x14ac:dyDescent="0.25">
      <c r="E1891" t="s">
        <v>309</v>
      </c>
      <c r="F1891">
        <v>0</v>
      </c>
      <c r="G1891">
        <v>0</v>
      </c>
      <c r="T1891" t="s">
        <v>599</v>
      </c>
      <c r="U1891">
        <v>17000</v>
      </c>
      <c r="V1891">
        <v>0</v>
      </c>
    </row>
    <row r="1892" spans="5:22" x14ac:dyDescent="0.25">
      <c r="E1892" t="s">
        <v>309</v>
      </c>
      <c r="F1892">
        <v>0</v>
      </c>
      <c r="G1892">
        <v>0</v>
      </c>
      <c r="T1892" t="s">
        <v>599</v>
      </c>
      <c r="U1892">
        <v>0</v>
      </c>
      <c r="V1892">
        <v>0</v>
      </c>
    </row>
    <row r="1893" spans="5:22" x14ac:dyDescent="0.25">
      <c r="E1893" t="s">
        <v>309</v>
      </c>
      <c r="F1893">
        <v>0</v>
      </c>
      <c r="G1893">
        <v>8000</v>
      </c>
      <c r="T1893" t="s">
        <v>599</v>
      </c>
      <c r="U1893">
        <v>0</v>
      </c>
      <c r="V1893">
        <v>0</v>
      </c>
    </row>
    <row r="1894" spans="5:22" x14ac:dyDescent="0.25">
      <c r="E1894" t="s">
        <v>309</v>
      </c>
      <c r="F1894">
        <v>0</v>
      </c>
      <c r="G1894">
        <v>0</v>
      </c>
      <c r="T1894" t="s">
        <v>599</v>
      </c>
      <c r="U1894">
        <v>0</v>
      </c>
      <c r="V1894">
        <v>0</v>
      </c>
    </row>
    <row r="1895" spans="5:22" x14ac:dyDescent="0.25">
      <c r="E1895" t="s">
        <v>309</v>
      </c>
      <c r="F1895">
        <v>2800</v>
      </c>
      <c r="G1895">
        <v>0</v>
      </c>
      <c r="T1895" t="s">
        <v>599</v>
      </c>
      <c r="U1895">
        <v>0</v>
      </c>
      <c r="V1895">
        <v>0</v>
      </c>
    </row>
    <row r="1896" spans="5:22" x14ac:dyDescent="0.25">
      <c r="E1896" t="s">
        <v>309</v>
      </c>
      <c r="F1896">
        <v>0</v>
      </c>
      <c r="G1896">
        <v>0</v>
      </c>
      <c r="T1896" t="s">
        <v>599</v>
      </c>
      <c r="U1896">
        <v>0</v>
      </c>
      <c r="V1896">
        <v>0</v>
      </c>
    </row>
    <row r="1897" spans="5:22" x14ac:dyDescent="0.25">
      <c r="E1897" t="s">
        <v>309</v>
      </c>
      <c r="F1897">
        <v>0</v>
      </c>
      <c r="G1897">
        <v>25000</v>
      </c>
      <c r="T1897" t="s">
        <v>599</v>
      </c>
      <c r="U1897">
        <v>0</v>
      </c>
      <c r="V1897">
        <v>0</v>
      </c>
    </row>
    <row r="1898" spans="5:22" x14ac:dyDescent="0.25">
      <c r="E1898" t="s">
        <v>309</v>
      </c>
      <c r="F1898">
        <v>0</v>
      </c>
      <c r="G1898">
        <v>0</v>
      </c>
      <c r="T1898" t="s">
        <v>599</v>
      </c>
      <c r="U1898">
        <v>0</v>
      </c>
      <c r="V1898">
        <v>0</v>
      </c>
    </row>
    <row r="1899" spans="5:22" x14ac:dyDescent="0.25">
      <c r="E1899" t="s">
        <v>309</v>
      </c>
      <c r="F1899">
        <v>0</v>
      </c>
      <c r="G1899">
        <v>0</v>
      </c>
      <c r="T1899" t="s">
        <v>599</v>
      </c>
      <c r="U1899">
        <v>0</v>
      </c>
      <c r="V1899">
        <v>0</v>
      </c>
    </row>
    <row r="1900" spans="5:22" x14ac:dyDescent="0.25">
      <c r="E1900" t="s">
        <v>309</v>
      </c>
      <c r="F1900">
        <v>0</v>
      </c>
      <c r="G1900">
        <v>20000</v>
      </c>
      <c r="T1900" t="s">
        <v>599</v>
      </c>
      <c r="U1900">
        <v>0</v>
      </c>
      <c r="V1900">
        <v>0</v>
      </c>
    </row>
    <row r="1901" spans="5:22" x14ac:dyDescent="0.25">
      <c r="E1901" t="s">
        <v>309</v>
      </c>
      <c r="F1901">
        <v>3000</v>
      </c>
      <c r="G1901">
        <v>0</v>
      </c>
      <c r="T1901" t="s">
        <v>599</v>
      </c>
      <c r="U1901">
        <v>0</v>
      </c>
      <c r="V1901">
        <v>0</v>
      </c>
    </row>
    <row r="1902" spans="5:22" x14ac:dyDescent="0.25">
      <c r="E1902" t="s">
        <v>309</v>
      </c>
      <c r="F1902">
        <v>0</v>
      </c>
      <c r="G1902">
        <v>8000</v>
      </c>
      <c r="T1902" t="s">
        <v>599</v>
      </c>
      <c r="U1902">
        <v>0</v>
      </c>
      <c r="V1902">
        <v>0</v>
      </c>
    </row>
    <row r="1903" spans="5:22" x14ac:dyDescent="0.25">
      <c r="E1903" t="s">
        <v>309</v>
      </c>
      <c r="F1903">
        <v>0</v>
      </c>
      <c r="G1903">
        <v>17000</v>
      </c>
      <c r="T1903" t="s">
        <v>599</v>
      </c>
      <c r="U1903">
        <v>0</v>
      </c>
      <c r="V1903">
        <v>0</v>
      </c>
    </row>
    <row r="1904" spans="5:22" x14ac:dyDescent="0.25">
      <c r="E1904" t="s">
        <v>309</v>
      </c>
      <c r="F1904">
        <v>1400</v>
      </c>
      <c r="G1904">
        <v>0</v>
      </c>
      <c r="T1904" t="s">
        <v>599</v>
      </c>
      <c r="U1904">
        <v>30000</v>
      </c>
      <c r="V1904">
        <v>0</v>
      </c>
    </row>
    <row r="1905" spans="5:22" x14ac:dyDescent="0.25">
      <c r="E1905" t="s">
        <v>322</v>
      </c>
      <c r="F1905">
        <v>0</v>
      </c>
      <c r="G1905">
        <v>0</v>
      </c>
      <c r="T1905" t="s">
        <v>599</v>
      </c>
      <c r="U1905">
        <v>0</v>
      </c>
      <c r="V1905">
        <v>0</v>
      </c>
    </row>
    <row r="1906" spans="5:22" x14ac:dyDescent="0.25">
      <c r="E1906" t="s">
        <v>322</v>
      </c>
      <c r="F1906">
        <v>7000</v>
      </c>
      <c r="G1906">
        <v>0</v>
      </c>
      <c r="T1906" t="s">
        <v>599</v>
      </c>
      <c r="U1906">
        <v>0</v>
      </c>
      <c r="V1906">
        <v>0</v>
      </c>
    </row>
    <row r="1907" spans="5:22" x14ac:dyDescent="0.25">
      <c r="E1907" t="s">
        <v>322</v>
      </c>
      <c r="F1907">
        <v>0</v>
      </c>
      <c r="G1907">
        <v>0</v>
      </c>
      <c r="T1907" t="s">
        <v>599</v>
      </c>
      <c r="U1907">
        <v>0</v>
      </c>
      <c r="V1907">
        <v>0</v>
      </c>
    </row>
    <row r="1908" spans="5:22" x14ac:dyDescent="0.25">
      <c r="E1908" t="s">
        <v>322</v>
      </c>
      <c r="F1908">
        <v>0</v>
      </c>
      <c r="G1908">
        <v>0</v>
      </c>
      <c r="T1908" t="s">
        <v>599</v>
      </c>
      <c r="U1908">
        <v>0</v>
      </c>
      <c r="V1908">
        <v>0</v>
      </c>
    </row>
    <row r="1909" spans="5:22" x14ac:dyDescent="0.25">
      <c r="E1909" t="s">
        <v>322</v>
      </c>
      <c r="F1909">
        <v>0</v>
      </c>
      <c r="G1909">
        <v>0</v>
      </c>
      <c r="T1909" t="s">
        <v>599</v>
      </c>
      <c r="U1909">
        <v>0</v>
      </c>
      <c r="V1909">
        <v>0</v>
      </c>
    </row>
    <row r="1910" spans="5:22" x14ac:dyDescent="0.25">
      <c r="E1910" t="s">
        <v>322</v>
      </c>
      <c r="F1910">
        <v>0</v>
      </c>
      <c r="G1910">
        <v>0</v>
      </c>
      <c r="T1910" t="s">
        <v>599</v>
      </c>
      <c r="U1910">
        <v>0</v>
      </c>
      <c r="V1910">
        <v>0</v>
      </c>
    </row>
    <row r="1911" spans="5:22" x14ac:dyDescent="0.25">
      <c r="E1911" t="s">
        <v>322</v>
      </c>
      <c r="F1911">
        <v>0</v>
      </c>
      <c r="G1911">
        <v>0</v>
      </c>
      <c r="T1911" t="s">
        <v>599</v>
      </c>
      <c r="U1911">
        <v>0</v>
      </c>
      <c r="V1911">
        <v>0</v>
      </c>
    </row>
    <row r="1912" spans="5:22" x14ac:dyDescent="0.25">
      <c r="E1912" t="s">
        <v>322</v>
      </c>
      <c r="F1912">
        <v>0</v>
      </c>
      <c r="G1912">
        <v>0</v>
      </c>
      <c r="T1912" t="s">
        <v>599</v>
      </c>
      <c r="U1912">
        <v>0</v>
      </c>
      <c r="V1912">
        <v>0</v>
      </c>
    </row>
    <row r="1913" spans="5:22" x14ac:dyDescent="0.25">
      <c r="E1913" t="s">
        <v>322</v>
      </c>
      <c r="F1913">
        <v>0</v>
      </c>
      <c r="G1913">
        <v>0</v>
      </c>
      <c r="T1913" t="s">
        <v>599</v>
      </c>
      <c r="U1913">
        <v>0</v>
      </c>
      <c r="V1913">
        <v>0</v>
      </c>
    </row>
    <row r="1914" spans="5:22" x14ac:dyDescent="0.25">
      <c r="E1914" t="s">
        <v>322</v>
      </c>
      <c r="F1914">
        <v>0</v>
      </c>
      <c r="G1914">
        <v>0</v>
      </c>
      <c r="T1914" t="s">
        <v>599</v>
      </c>
      <c r="U1914">
        <v>0</v>
      </c>
      <c r="V1914">
        <v>0</v>
      </c>
    </row>
    <row r="1915" spans="5:22" x14ac:dyDescent="0.25">
      <c r="E1915" t="s">
        <v>322</v>
      </c>
      <c r="F1915">
        <v>0</v>
      </c>
      <c r="G1915">
        <v>0</v>
      </c>
      <c r="T1915" t="s">
        <v>599</v>
      </c>
      <c r="U1915">
        <v>0</v>
      </c>
      <c r="V1915">
        <v>0</v>
      </c>
    </row>
    <row r="1916" spans="5:22" x14ac:dyDescent="0.25">
      <c r="E1916" t="s">
        <v>322</v>
      </c>
      <c r="F1916">
        <v>0</v>
      </c>
      <c r="G1916">
        <v>0</v>
      </c>
      <c r="T1916" t="s">
        <v>599</v>
      </c>
      <c r="U1916">
        <v>0</v>
      </c>
      <c r="V1916">
        <v>0</v>
      </c>
    </row>
    <row r="1917" spans="5:22" x14ac:dyDescent="0.25">
      <c r="E1917" t="s">
        <v>322</v>
      </c>
      <c r="F1917">
        <v>0</v>
      </c>
      <c r="G1917">
        <v>0</v>
      </c>
      <c r="T1917" t="s">
        <v>599</v>
      </c>
      <c r="U1917">
        <v>40000</v>
      </c>
      <c r="V1917">
        <v>0</v>
      </c>
    </row>
    <row r="1918" spans="5:22" x14ac:dyDescent="0.25">
      <c r="E1918" t="s">
        <v>322</v>
      </c>
      <c r="F1918">
        <v>0</v>
      </c>
      <c r="G1918">
        <v>0</v>
      </c>
      <c r="T1918" t="s">
        <v>599</v>
      </c>
      <c r="U1918">
        <v>0</v>
      </c>
      <c r="V1918">
        <v>0</v>
      </c>
    </row>
    <row r="1919" spans="5:22" x14ac:dyDescent="0.25">
      <c r="E1919" t="s">
        <v>325</v>
      </c>
      <c r="F1919">
        <v>0</v>
      </c>
      <c r="G1919">
        <v>0</v>
      </c>
      <c r="T1919" t="s">
        <v>599</v>
      </c>
      <c r="U1919">
        <v>0</v>
      </c>
      <c r="V1919">
        <v>0</v>
      </c>
    </row>
    <row r="1920" spans="5:22" x14ac:dyDescent="0.25">
      <c r="E1920" t="s">
        <v>325</v>
      </c>
      <c r="F1920">
        <v>5000</v>
      </c>
      <c r="G1920">
        <v>0</v>
      </c>
      <c r="T1920" t="s">
        <v>599</v>
      </c>
      <c r="U1920">
        <v>0</v>
      </c>
      <c r="V1920">
        <v>0</v>
      </c>
    </row>
    <row r="1921" spans="5:22" x14ac:dyDescent="0.25">
      <c r="E1921" t="s">
        <v>325</v>
      </c>
      <c r="F1921">
        <v>0</v>
      </c>
      <c r="G1921">
        <v>0</v>
      </c>
      <c r="T1921" t="s">
        <v>599</v>
      </c>
      <c r="U1921">
        <v>0</v>
      </c>
      <c r="V1921">
        <v>0</v>
      </c>
    </row>
    <row r="1922" spans="5:22" x14ac:dyDescent="0.25">
      <c r="E1922" t="s">
        <v>325</v>
      </c>
      <c r="F1922">
        <v>0</v>
      </c>
      <c r="G1922">
        <v>0</v>
      </c>
      <c r="T1922" t="s">
        <v>599</v>
      </c>
      <c r="U1922">
        <v>0</v>
      </c>
      <c r="V1922">
        <v>0</v>
      </c>
    </row>
    <row r="1923" spans="5:22" x14ac:dyDescent="0.25">
      <c r="E1923" t="s">
        <v>325</v>
      </c>
      <c r="F1923">
        <v>0</v>
      </c>
      <c r="G1923">
        <v>0</v>
      </c>
      <c r="T1923" t="s">
        <v>599</v>
      </c>
      <c r="U1923">
        <v>0</v>
      </c>
      <c r="V1923">
        <v>0</v>
      </c>
    </row>
    <row r="1924" spans="5:22" x14ac:dyDescent="0.25">
      <c r="E1924" t="s">
        <v>325</v>
      </c>
      <c r="F1924">
        <v>0</v>
      </c>
      <c r="G1924">
        <v>0</v>
      </c>
      <c r="T1924" t="s">
        <v>599</v>
      </c>
      <c r="U1924">
        <v>15000</v>
      </c>
      <c r="V1924">
        <v>0</v>
      </c>
    </row>
    <row r="1925" spans="5:22" x14ac:dyDescent="0.25">
      <c r="E1925" t="s">
        <v>325</v>
      </c>
      <c r="F1925">
        <v>7000</v>
      </c>
      <c r="G1925">
        <v>0</v>
      </c>
      <c r="T1925" t="s">
        <v>599</v>
      </c>
      <c r="U1925">
        <v>0</v>
      </c>
      <c r="V1925">
        <v>0</v>
      </c>
    </row>
    <row r="1926" spans="5:22" x14ac:dyDescent="0.25">
      <c r="E1926" t="s">
        <v>325</v>
      </c>
      <c r="F1926">
        <v>9500</v>
      </c>
      <c r="G1926">
        <v>0</v>
      </c>
      <c r="T1926" t="s">
        <v>599</v>
      </c>
      <c r="U1926">
        <v>0</v>
      </c>
      <c r="V1926">
        <v>0</v>
      </c>
    </row>
    <row r="1927" spans="5:22" x14ac:dyDescent="0.25">
      <c r="E1927" t="s">
        <v>325</v>
      </c>
      <c r="F1927">
        <v>7500</v>
      </c>
      <c r="G1927">
        <v>0</v>
      </c>
      <c r="T1927" t="s">
        <v>599</v>
      </c>
      <c r="U1927">
        <v>0</v>
      </c>
      <c r="V1927">
        <v>0</v>
      </c>
    </row>
    <row r="1928" spans="5:22" x14ac:dyDescent="0.25">
      <c r="E1928" t="s">
        <v>325</v>
      </c>
      <c r="F1928">
        <v>0</v>
      </c>
      <c r="G1928">
        <v>0</v>
      </c>
      <c r="T1928" t="s">
        <v>599</v>
      </c>
      <c r="U1928">
        <v>0</v>
      </c>
      <c r="V1928">
        <v>0</v>
      </c>
    </row>
    <row r="1929" spans="5:22" x14ac:dyDescent="0.25">
      <c r="E1929" t="s">
        <v>327</v>
      </c>
      <c r="F1929">
        <v>0</v>
      </c>
      <c r="G1929">
        <v>0</v>
      </c>
      <c r="T1929" t="s">
        <v>599</v>
      </c>
      <c r="U1929">
        <v>0</v>
      </c>
      <c r="V1929">
        <v>0</v>
      </c>
    </row>
    <row r="1930" spans="5:22" x14ac:dyDescent="0.25">
      <c r="E1930" t="s">
        <v>327</v>
      </c>
      <c r="F1930">
        <v>0</v>
      </c>
      <c r="G1930">
        <v>0</v>
      </c>
      <c r="T1930" t="s">
        <v>599</v>
      </c>
      <c r="U1930">
        <v>0</v>
      </c>
      <c r="V1930">
        <v>0</v>
      </c>
    </row>
    <row r="1931" spans="5:22" x14ac:dyDescent="0.25">
      <c r="E1931" t="s">
        <v>327</v>
      </c>
      <c r="F1931">
        <v>8000</v>
      </c>
      <c r="G1931">
        <v>0</v>
      </c>
      <c r="T1931" t="s">
        <v>599</v>
      </c>
      <c r="U1931">
        <v>0</v>
      </c>
      <c r="V1931">
        <v>0</v>
      </c>
    </row>
    <row r="1932" spans="5:22" x14ac:dyDescent="0.25">
      <c r="E1932" t="s">
        <v>327</v>
      </c>
      <c r="F1932">
        <v>0</v>
      </c>
      <c r="G1932">
        <v>0</v>
      </c>
      <c r="T1932" t="s">
        <v>599</v>
      </c>
      <c r="U1932">
        <v>0</v>
      </c>
      <c r="V1932">
        <v>0</v>
      </c>
    </row>
    <row r="1933" spans="5:22" x14ac:dyDescent="0.25">
      <c r="E1933" t="s">
        <v>327</v>
      </c>
      <c r="F1933">
        <v>4500</v>
      </c>
      <c r="G1933">
        <v>0</v>
      </c>
      <c r="T1933" t="s">
        <v>599</v>
      </c>
      <c r="U1933">
        <v>0</v>
      </c>
      <c r="V1933">
        <v>0</v>
      </c>
    </row>
    <row r="1934" spans="5:22" x14ac:dyDescent="0.25">
      <c r="E1934" t="s">
        <v>327</v>
      </c>
      <c r="F1934">
        <v>0</v>
      </c>
      <c r="G1934">
        <v>0</v>
      </c>
      <c r="T1934" t="s">
        <v>599</v>
      </c>
      <c r="U1934">
        <v>0</v>
      </c>
      <c r="V1934">
        <v>0</v>
      </c>
    </row>
    <row r="1935" spans="5:22" x14ac:dyDescent="0.25">
      <c r="E1935" t="s">
        <v>327</v>
      </c>
      <c r="F1935">
        <v>0</v>
      </c>
      <c r="G1935">
        <v>0</v>
      </c>
      <c r="T1935" t="s">
        <v>599</v>
      </c>
      <c r="U1935">
        <v>0</v>
      </c>
      <c r="V1935">
        <v>0</v>
      </c>
    </row>
    <row r="1936" spans="5:22" x14ac:dyDescent="0.25">
      <c r="E1936" t="s">
        <v>327</v>
      </c>
      <c r="F1936">
        <v>0</v>
      </c>
      <c r="G1936">
        <v>0</v>
      </c>
      <c r="T1936" t="s">
        <v>599</v>
      </c>
      <c r="U1936">
        <v>0</v>
      </c>
      <c r="V1936">
        <v>0</v>
      </c>
    </row>
    <row r="1937" spans="5:22" x14ac:dyDescent="0.25">
      <c r="E1937" t="s">
        <v>327</v>
      </c>
      <c r="F1937">
        <v>0</v>
      </c>
      <c r="G1937">
        <v>0</v>
      </c>
      <c r="T1937" t="s">
        <v>7194</v>
      </c>
      <c r="U1937">
        <v>0</v>
      </c>
      <c r="V1937">
        <v>0</v>
      </c>
    </row>
    <row r="1938" spans="5:22" x14ac:dyDescent="0.25">
      <c r="E1938" t="s">
        <v>327</v>
      </c>
      <c r="F1938">
        <v>0</v>
      </c>
      <c r="G1938">
        <v>0</v>
      </c>
      <c r="T1938" t="s">
        <v>415</v>
      </c>
      <c r="U1938">
        <v>0</v>
      </c>
      <c r="V1938">
        <v>46000</v>
      </c>
    </row>
    <row r="1939" spans="5:22" x14ac:dyDescent="0.25">
      <c r="E1939" t="s">
        <v>327</v>
      </c>
      <c r="F1939">
        <v>0</v>
      </c>
      <c r="G1939">
        <v>0</v>
      </c>
      <c r="T1939" t="s">
        <v>415</v>
      </c>
      <c r="U1939">
        <v>0</v>
      </c>
      <c r="V1939">
        <v>45000</v>
      </c>
    </row>
    <row r="1940" spans="5:22" x14ac:dyDescent="0.25">
      <c r="E1940" t="s">
        <v>327</v>
      </c>
      <c r="F1940">
        <v>0</v>
      </c>
      <c r="G1940">
        <v>0</v>
      </c>
      <c r="T1940" t="s">
        <v>415</v>
      </c>
      <c r="U1940">
        <v>0</v>
      </c>
      <c r="V1940">
        <v>0</v>
      </c>
    </row>
    <row r="1941" spans="5:22" x14ac:dyDescent="0.25">
      <c r="E1941" t="s">
        <v>327</v>
      </c>
      <c r="F1941">
        <v>0</v>
      </c>
      <c r="G1941">
        <v>0</v>
      </c>
      <c r="T1941" t="s">
        <v>415</v>
      </c>
      <c r="U1941">
        <v>23000</v>
      </c>
      <c r="V1941">
        <v>0</v>
      </c>
    </row>
    <row r="1942" spans="5:22" x14ac:dyDescent="0.25">
      <c r="E1942" t="s">
        <v>327</v>
      </c>
      <c r="F1942">
        <v>0</v>
      </c>
      <c r="G1942">
        <v>0</v>
      </c>
      <c r="T1942" t="s">
        <v>415</v>
      </c>
      <c r="U1942">
        <v>0</v>
      </c>
      <c r="V1942">
        <v>0</v>
      </c>
    </row>
    <row r="1943" spans="5:22" x14ac:dyDescent="0.25">
      <c r="E1943" t="s">
        <v>327</v>
      </c>
      <c r="F1943">
        <v>0</v>
      </c>
      <c r="G1943">
        <v>0</v>
      </c>
      <c r="T1943" t="s">
        <v>415</v>
      </c>
      <c r="U1943">
        <v>0</v>
      </c>
      <c r="V1943">
        <v>0</v>
      </c>
    </row>
    <row r="1944" spans="5:22" x14ac:dyDescent="0.25">
      <c r="E1944" t="s">
        <v>327</v>
      </c>
      <c r="F1944">
        <v>10000</v>
      </c>
      <c r="G1944">
        <v>0</v>
      </c>
      <c r="T1944" t="s">
        <v>415</v>
      </c>
      <c r="U1944">
        <v>0</v>
      </c>
      <c r="V1944">
        <v>0</v>
      </c>
    </row>
    <row r="1945" spans="5:22" x14ac:dyDescent="0.25">
      <c r="E1945" t="s">
        <v>327</v>
      </c>
      <c r="F1945">
        <v>4200</v>
      </c>
      <c r="G1945">
        <v>0</v>
      </c>
      <c r="T1945" t="s">
        <v>415</v>
      </c>
      <c r="U1945">
        <v>0</v>
      </c>
      <c r="V1945">
        <v>45000</v>
      </c>
    </row>
    <row r="1946" spans="5:22" x14ac:dyDescent="0.25">
      <c r="E1946" t="s">
        <v>327</v>
      </c>
      <c r="F1946">
        <v>4700</v>
      </c>
      <c r="G1946">
        <v>0</v>
      </c>
      <c r="T1946" t="s">
        <v>415</v>
      </c>
      <c r="U1946">
        <v>0</v>
      </c>
      <c r="V1946">
        <v>38000</v>
      </c>
    </row>
    <row r="1947" spans="5:22" x14ac:dyDescent="0.25">
      <c r="E1947" t="s">
        <v>327</v>
      </c>
      <c r="F1947">
        <v>0</v>
      </c>
      <c r="G1947">
        <v>0</v>
      </c>
      <c r="T1947" t="s">
        <v>415</v>
      </c>
      <c r="U1947">
        <v>20000</v>
      </c>
      <c r="V1947">
        <v>46000</v>
      </c>
    </row>
    <row r="1948" spans="5:22" x14ac:dyDescent="0.25">
      <c r="E1948" t="s">
        <v>327</v>
      </c>
      <c r="F1948">
        <v>12000</v>
      </c>
      <c r="G1948">
        <v>0</v>
      </c>
      <c r="T1948" t="s">
        <v>415</v>
      </c>
      <c r="U1948">
        <v>22000</v>
      </c>
      <c r="V1948">
        <v>0</v>
      </c>
    </row>
    <row r="1949" spans="5:22" x14ac:dyDescent="0.25">
      <c r="E1949" t="s">
        <v>327</v>
      </c>
      <c r="F1949">
        <v>0</v>
      </c>
      <c r="G1949">
        <v>0</v>
      </c>
      <c r="T1949" t="s">
        <v>415</v>
      </c>
      <c r="U1949">
        <v>0</v>
      </c>
      <c r="V1949">
        <v>0</v>
      </c>
    </row>
    <row r="1950" spans="5:22" x14ac:dyDescent="0.25">
      <c r="E1950" t="s">
        <v>327</v>
      </c>
      <c r="F1950">
        <v>5000</v>
      </c>
      <c r="G1950">
        <v>0</v>
      </c>
      <c r="T1950" t="s">
        <v>415</v>
      </c>
      <c r="U1950">
        <v>0</v>
      </c>
      <c r="V1950">
        <v>0</v>
      </c>
    </row>
    <row r="1951" spans="5:22" x14ac:dyDescent="0.25">
      <c r="E1951" t="s">
        <v>327</v>
      </c>
      <c r="F1951">
        <v>0</v>
      </c>
      <c r="G1951">
        <v>0</v>
      </c>
      <c r="T1951" t="s">
        <v>415</v>
      </c>
      <c r="U1951">
        <v>21000</v>
      </c>
      <c r="V1951">
        <v>0</v>
      </c>
    </row>
    <row r="1952" spans="5:22" x14ac:dyDescent="0.25">
      <c r="E1952" t="s">
        <v>327</v>
      </c>
      <c r="F1952">
        <v>0</v>
      </c>
      <c r="G1952">
        <v>0</v>
      </c>
      <c r="T1952" t="s">
        <v>415</v>
      </c>
      <c r="U1952">
        <v>0</v>
      </c>
      <c r="V1952">
        <v>0</v>
      </c>
    </row>
    <row r="1953" spans="5:22" x14ac:dyDescent="0.25">
      <c r="E1953" t="s">
        <v>327</v>
      </c>
      <c r="F1953">
        <v>0</v>
      </c>
      <c r="G1953">
        <v>0</v>
      </c>
      <c r="T1953" t="s">
        <v>415</v>
      </c>
      <c r="U1953">
        <v>0</v>
      </c>
      <c r="V1953">
        <v>0</v>
      </c>
    </row>
    <row r="1954" spans="5:22" x14ac:dyDescent="0.25">
      <c r="E1954" t="s">
        <v>327</v>
      </c>
      <c r="F1954">
        <v>0</v>
      </c>
      <c r="G1954">
        <v>0</v>
      </c>
      <c r="T1954" t="s">
        <v>415</v>
      </c>
      <c r="U1954">
        <v>24000</v>
      </c>
      <c r="V1954">
        <v>0</v>
      </c>
    </row>
    <row r="1955" spans="5:22" x14ac:dyDescent="0.25">
      <c r="E1955" t="s">
        <v>327</v>
      </c>
      <c r="F1955">
        <v>0</v>
      </c>
      <c r="G1955">
        <v>0</v>
      </c>
      <c r="T1955" t="s">
        <v>5333</v>
      </c>
      <c r="U1955">
        <v>0</v>
      </c>
      <c r="V1955">
        <v>0</v>
      </c>
    </row>
    <row r="1956" spans="5:22" x14ac:dyDescent="0.25">
      <c r="E1956" t="s">
        <v>327</v>
      </c>
      <c r="F1956">
        <v>0</v>
      </c>
      <c r="G1956">
        <v>0</v>
      </c>
      <c r="T1956" t="s">
        <v>5333</v>
      </c>
      <c r="U1956">
        <v>0</v>
      </c>
      <c r="V1956">
        <v>0</v>
      </c>
    </row>
    <row r="1957" spans="5:22" x14ac:dyDescent="0.25">
      <c r="E1957" t="s">
        <v>327</v>
      </c>
      <c r="F1957">
        <v>0</v>
      </c>
      <c r="G1957">
        <v>0</v>
      </c>
    </row>
    <row r="1958" spans="5:22" x14ac:dyDescent="0.25">
      <c r="E1958" t="s">
        <v>327</v>
      </c>
      <c r="F1958">
        <v>8000</v>
      </c>
      <c r="G1958">
        <v>0</v>
      </c>
    </row>
    <row r="1959" spans="5:22" x14ac:dyDescent="0.25">
      <c r="E1959" t="s">
        <v>327</v>
      </c>
      <c r="F1959">
        <v>0</v>
      </c>
      <c r="G1959">
        <v>0</v>
      </c>
    </row>
    <row r="1960" spans="5:22" x14ac:dyDescent="0.25">
      <c r="E1960" t="s">
        <v>327</v>
      </c>
      <c r="F1960">
        <v>0</v>
      </c>
      <c r="G1960">
        <v>0</v>
      </c>
    </row>
    <row r="1961" spans="5:22" x14ac:dyDescent="0.25">
      <c r="E1961" t="s">
        <v>327</v>
      </c>
      <c r="F1961">
        <v>0</v>
      </c>
      <c r="G1961">
        <v>0</v>
      </c>
    </row>
    <row r="1962" spans="5:22" x14ac:dyDescent="0.25">
      <c r="E1962" t="s">
        <v>327</v>
      </c>
      <c r="F1962">
        <v>0</v>
      </c>
      <c r="G1962">
        <v>0</v>
      </c>
    </row>
    <row r="1963" spans="5:22" x14ac:dyDescent="0.25">
      <c r="E1963" t="s">
        <v>327</v>
      </c>
      <c r="F1963">
        <v>0</v>
      </c>
      <c r="G1963">
        <v>0</v>
      </c>
    </row>
    <row r="1964" spans="5:22" x14ac:dyDescent="0.25">
      <c r="E1964" t="s">
        <v>327</v>
      </c>
      <c r="F1964">
        <v>4200</v>
      </c>
      <c r="G1964">
        <v>0</v>
      </c>
    </row>
    <row r="1965" spans="5:22" x14ac:dyDescent="0.25">
      <c r="E1965" t="s">
        <v>327</v>
      </c>
      <c r="F1965">
        <v>0</v>
      </c>
      <c r="G1965">
        <v>0</v>
      </c>
    </row>
    <row r="1966" spans="5:22" x14ac:dyDescent="0.25">
      <c r="E1966" t="s">
        <v>327</v>
      </c>
      <c r="F1966">
        <v>0</v>
      </c>
      <c r="G1966">
        <v>0</v>
      </c>
    </row>
    <row r="1967" spans="5:22" x14ac:dyDescent="0.25">
      <c r="E1967" t="s">
        <v>327</v>
      </c>
      <c r="F1967">
        <v>0</v>
      </c>
      <c r="G1967">
        <v>0</v>
      </c>
    </row>
    <row r="1968" spans="5:22" x14ac:dyDescent="0.25">
      <c r="E1968" t="s">
        <v>327</v>
      </c>
      <c r="F1968">
        <v>0</v>
      </c>
      <c r="G1968">
        <v>0</v>
      </c>
    </row>
    <row r="1969" spans="5:7" x14ac:dyDescent="0.25">
      <c r="E1969" t="s">
        <v>327</v>
      </c>
      <c r="F1969">
        <v>0</v>
      </c>
      <c r="G1969">
        <v>0</v>
      </c>
    </row>
    <row r="1970" spans="5:7" x14ac:dyDescent="0.25">
      <c r="E1970" t="s">
        <v>327</v>
      </c>
      <c r="F1970">
        <v>12100</v>
      </c>
      <c r="G1970">
        <v>0</v>
      </c>
    </row>
    <row r="1971" spans="5:7" x14ac:dyDescent="0.25">
      <c r="E1971" t="s">
        <v>327</v>
      </c>
      <c r="F1971">
        <v>16000</v>
      </c>
      <c r="G1971">
        <v>0</v>
      </c>
    </row>
    <row r="1972" spans="5:7" x14ac:dyDescent="0.25">
      <c r="E1972" t="s">
        <v>327</v>
      </c>
      <c r="F1972">
        <v>0</v>
      </c>
      <c r="G1972">
        <v>0</v>
      </c>
    </row>
    <row r="1973" spans="5:7" x14ac:dyDescent="0.25">
      <c r="E1973" t="s">
        <v>327</v>
      </c>
      <c r="F1973">
        <v>0</v>
      </c>
      <c r="G1973">
        <v>0</v>
      </c>
    </row>
    <row r="1974" spans="5:7" x14ac:dyDescent="0.25">
      <c r="E1974" t="s">
        <v>327</v>
      </c>
      <c r="F1974">
        <v>0</v>
      </c>
      <c r="G1974">
        <v>0</v>
      </c>
    </row>
    <row r="1975" spans="5:7" x14ac:dyDescent="0.25">
      <c r="E1975" t="s">
        <v>327</v>
      </c>
      <c r="F1975">
        <v>0</v>
      </c>
      <c r="G1975">
        <v>0</v>
      </c>
    </row>
    <row r="1976" spans="5:7" x14ac:dyDescent="0.25">
      <c r="E1976" t="s">
        <v>327</v>
      </c>
      <c r="F1976">
        <v>2800</v>
      </c>
      <c r="G1976">
        <v>0</v>
      </c>
    </row>
    <row r="1977" spans="5:7" x14ac:dyDescent="0.25">
      <c r="E1977" t="s">
        <v>327</v>
      </c>
      <c r="F1977">
        <v>0</v>
      </c>
      <c r="G1977">
        <v>0</v>
      </c>
    </row>
    <row r="1978" spans="5:7" x14ac:dyDescent="0.25">
      <c r="E1978" t="s">
        <v>327</v>
      </c>
      <c r="F1978">
        <v>0</v>
      </c>
      <c r="G1978">
        <v>0</v>
      </c>
    </row>
    <row r="1979" spans="5:7" x14ac:dyDescent="0.25">
      <c r="E1979" t="s">
        <v>327</v>
      </c>
      <c r="F1979">
        <v>0</v>
      </c>
      <c r="G1979">
        <v>0</v>
      </c>
    </row>
    <row r="1980" spans="5:7" x14ac:dyDescent="0.25">
      <c r="E1980" t="s">
        <v>327</v>
      </c>
      <c r="F1980">
        <v>0</v>
      </c>
      <c r="G1980">
        <v>0</v>
      </c>
    </row>
    <row r="1981" spans="5:7" x14ac:dyDescent="0.25">
      <c r="E1981" t="s">
        <v>327</v>
      </c>
      <c r="F1981">
        <v>4200</v>
      </c>
      <c r="G1981">
        <v>0</v>
      </c>
    </row>
    <row r="1982" spans="5:7" x14ac:dyDescent="0.25">
      <c r="E1982" t="s">
        <v>327</v>
      </c>
      <c r="F1982">
        <v>0</v>
      </c>
      <c r="G1982">
        <v>0</v>
      </c>
    </row>
    <row r="1983" spans="5:7" x14ac:dyDescent="0.25">
      <c r="E1983" t="s">
        <v>327</v>
      </c>
      <c r="F1983">
        <v>0</v>
      </c>
      <c r="G1983">
        <v>0</v>
      </c>
    </row>
    <row r="1984" spans="5:7" x14ac:dyDescent="0.25">
      <c r="E1984" t="s">
        <v>327</v>
      </c>
      <c r="F1984">
        <v>16000</v>
      </c>
      <c r="G1984">
        <v>0</v>
      </c>
    </row>
    <row r="1985" spans="5:7" x14ac:dyDescent="0.25">
      <c r="E1985" t="s">
        <v>327</v>
      </c>
      <c r="F1985">
        <v>0</v>
      </c>
      <c r="G1985">
        <v>0</v>
      </c>
    </row>
    <row r="1986" spans="5:7" x14ac:dyDescent="0.25">
      <c r="E1986" t="s">
        <v>327</v>
      </c>
      <c r="F1986">
        <v>0</v>
      </c>
      <c r="G1986">
        <v>0</v>
      </c>
    </row>
    <row r="1987" spans="5:7" x14ac:dyDescent="0.25">
      <c r="E1987" t="s">
        <v>327</v>
      </c>
      <c r="F1987">
        <v>0</v>
      </c>
      <c r="G1987">
        <v>0</v>
      </c>
    </row>
    <row r="1988" spans="5:7" x14ac:dyDescent="0.25">
      <c r="E1988" t="s">
        <v>327</v>
      </c>
      <c r="F1988">
        <v>12100</v>
      </c>
      <c r="G1988">
        <v>0</v>
      </c>
    </row>
    <row r="1989" spans="5:7" x14ac:dyDescent="0.25">
      <c r="E1989" t="s">
        <v>327</v>
      </c>
      <c r="F1989">
        <v>0</v>
      </c>
      <c r="G1989">
        <v>0</v>
      </c>
    </row>
    <row r="1990" spans="5:7" x14ac:dyDescent="0.25">
      <c r="E1990" t="s">
        <v>327</v>
      </c>
      <c r="F1990">
        <v>0</v>
      </c>
      <c r="G1990">
        <v>0</v>
      </c>
    </row>
    <row r="1991" spans="5:7" x14ac:dyDescent="0.25">
      <c r="E1991" t="s">
        <v>327</v>
      </c>
      <c r="F1991">
        <v>0</v>
      </c>
      <c r="G1991">
        <v>0</v>
      </c>
    </row>
    <row r="1992" spans="5:7" x14ac:dyDescent="0.25">
      <c r="E1992" t="s">
        <v>327</v>
      </c>
      <c r="F1992">
        <v>2800</v>
      </c>
      <c r="G1992">
        <v>0</v>
      </c>
    </row>
    <row r="1993" spans="5:7" x14ac:dyDescent="0.25">
      <c r="E1993" t="s">
        <v>327</v>
      </c>
      <c r="F1993">
        <v>0</v>
      </c>
      <c r="G1993">
        <v>0</v>
      </c>
    </row>
    <row r="1994" spans="5:7" x14ac:dyDescent="0.25">
      <c r="E1994" t="s">
        <v>329</v>
      </c>
      <c r="F1994">
        <v>0</v>
      </c>
      <c r="G1994">
        <v>0</v>
      </c>
    </row>
    <row r="1995" spans="5:7" x14ac:dyDescent="0.25">
      <c r="E1995" t="s">
        <v>329</v>
      </c>
      <c r="F1995">
        <v>0</v>
      </c>
      <c r="G1995">
        <v>25000</v>
      </c>
    </row>
    <row r="1996" spans="5:7" x14ac:dyDescent="0.25">
      <c r="E1996" t="s">
        <v>329</v>
      </c>
      <c r="F1996">
        <v>0</v>
      </c>
      <c r="G1996">
        <v>0</v>
      </c>
    </row>
    <row r="1997" spans="5:7" x14ac:dyDescent="0.25">
      <c r="E1997" t="s">
        <v>329</v>
      </c>
      <c r="F1997">
        <v>0</v>
      </c>
      <c r="G1997">
        <v>0</v>
      </c>
    </row>
    <row r="1998" spans="5:7" x14ac:dyDescent="0.25">
      <c r="E1998" t="s">
        <v>329</v>
      </c>
      <c r="F1998">
        <v>0</v>
      </c>
      <c r="G1998">
        <v>0</v>
      </c>
    </row>
    <row r="1999" spans="5:7" x14ac:dyDescent="0.25">
      <c r="E1999" t="s">
        <v>329</v>
      </c>
      <c r="F1999">
        <v>0</v>
      </c>
      <c r="G1999">
        <v>0</v>
      </c>
    </row>
    <row r="2000" spans="5:7" x14ac:dyDescent="0.25">
      <c r="E2000" t="s">
        <v>329</v>
      </c>
      <c r="F2000">
        <v>0</v>
      </c>
      <c r="G2000">
        <v>0</v>
      </c>
    </row>
    <row r="2001" spans="5:7" x14ac:dyDescent="0.25">
      <c r="E2001" t="s">
        <v>329</v>
      </c>
      <c r="F2001">
        <v>0</v>
      </c>
      <c r="G2001">
        <v>0</v>
      </c>
    </row>
    <row r="2002" spans="5:7" x14ac:dyDescent="0.25">
      <c r="E2002" t="s">
        <v>329</v>
      </c>
      <c r="F2002">
        <v>0</v>
      </c>
      <c r="G2002">
        <v>0</v>
      </c>
    </row>
    <row r="2003" spans="5:7" x14ac:dyDescent="0.25">
      <c r="E2003" t="s">
        <v>329</v>
      </c>
      <c r="F2003">
        <v>5000</v>
      </c>
      <c r="G2003">
        <v>0</v>
      </c>
    </row>
    <row r="2004" spans="5:7" x14ac:dyDescent="0.25">
      <c r="E2004" t="s">
        <v>329</v>
      </c>
      <c r="F2004">
        <v>0</v>
      </c>
      <c r="G2004">
        <v>0</v>
      </c>
    </row>
    <row r="2005" spans="5:7" x14ac:dyDescent="0.25">
      <c r="E2005" t="s">
        <v>329</v>
      </c>
      <c r="F2005">
        <v>0</v>
      </c>
      <c r="G2005">
        <v>27000</v>
      </c>
    </row>
    <row r="2006" spans="5:7" x14ac:dyDescent="0.25">
      <c r="E2006" t="s">
        <v>329</v>
      </c>
      <c r="F2006">
        <v>0</v>
      </c>
      <c r="G2006">
        <v>0</v>
      </c>
    </row>
    <row r="2007" spans="5:7" x14ac:dyDescent="0.25">
      <c r="E2007" t="s">
        <v>329</v>
      </c>
      <c r="F2007">
        <v>0</v>
      </c>
      <c r="G2007">
        <v>0</v>
      </c>
    </row>
    <row r="2008" spans="5:7" x14ac:dyDescent="0.25">
      <c r="E2008" t="s">
        <v>329</v>
      </c>
      <c r="F2008">
        <v>0</v>
      </c>
      <c r="G2008">
        <v>0</v>
      </c>
    </row>
    <row r="2009" spans="5:7" x14ac:dyDescent="0.25">
      <c r="E2009" t="s">
        <v>329</v>
      </c>
      <c r="F2009">
        <v>0</v>
      </c>
      <c r="G2009">
        <v>0</v>
      </c>
    </row>
    <row r="2010" spans="5:7" x14ac:dyDescent="0.25">
      <c r="E2010" t="s">
        <v>329</v>
      </c>
      <c r="F2010">
        <v>5000</v>
      </c>
      <c r="G2010">
        <v>0</v>
      </c>
    </row>
    <row r="2011" spans="5:7" x14ac:dyDescent="0.25">
      <c r="E2011" t="s">
        <v>329</v>
      </c>
      <c r="F2011">
        <v>0</v>
      </c>
      <c r="G2011">
        <v>0</v>
      </c>
    </row>
    <row r="2012" spans="5:7" x14ac:dyDescent="0.25">
      <c r="E2012" t="s">
        <v>329</v>
      </c>
      <c r="F2012">
        <v>0</v>
      </c>
      <c r="G2012">
        <v>0</v>
      </c>
    </row>
    <row r="2013" spans="5:7" x14ac:dyDescent="0.25">
      <c r="E2013" t="s">
        <v>329</v>
      </c>
      <c r="F2013">
        <v>0</v>
      </c>
      <c r="G2013">
        <v>27000</v>
      </c>
    </row>
    <row r="2014" spans="5:7" x14ac:dyDescent="0.25">
      <c r="E2014" t="s">
        <v>329</v>
      </c>
      <c r="F2014">
        <v>0</v>
      </c>
      <c r="G2014">
        <v>21000</v>
      </c>
    </row>
    <row r="2015" spans="5:7" x14ac:dyDescent="0.25">
      <c r="E2015" t="s">
        <v>329</v>
      </c>
      <c r="F2015">
        <v>0</v>
      </c>
      <c r="G2015">
        <v>0</v>
      </c>
    </row>
    <row r="2016" spans="5:7" x14ac:dyDescent="0.25">
      <c r="E2016" t="s">
        <v>329</v>
      </c>
      <c r="F2016">
        <v>0</v>
      </c>
      <c r="G2016">
        <v>0</v>
      </c>
    </row>
    <row r="2017" spans="5:7" x14ac:dyDescent="0.25">
      <c r="E2017" t="s">
        <v>329</v>
      </c>
      <c r="F2017">
        <v>0</v>
      </c>
      <c r="G2017">
        <v>0</v>
      </c>
    </row>
    <row r="2018" spans="5:7" x14ac:dyDescent="0.25">
      <c r="E2018" t="s">
        <v>329</v>
      </c>
      <c r="F2018">
        <v>0</v>
      </c>
      <c r="G2018">
        <v>0</v>
      </c>
    </row>
    <row r="2019" spans="5:7" x14ac:dyDescent="0.25">
      <c r="E2019" t="s">
        <v>329</v>
      </c>
      <c r="F2019">
        <v>0</v>
      </c>
      <c r="G2019">
        <v>0</v>
      </c>
    </row>
    <row r="2020" spans="5:7" x14ac:dyDescent="0.25">
      <c r="E2020" t="s">
        <v>329</v>
      </c>
      <c r="F2020">
        <v>4200</v>
      </c>
      <c r="G2020">
        <v>0</v>
      </c>
    </row>
    <row r="2021" spans="5:7" x14ac:dyDescent="0.25">
      <c r="E2021" t="s">
        <v>329</v>
      </c>
      <c r="F2021">
        <v>0</v>
      </c>
      <c r="G2021">
        <v>0</v>
      </c>
    </row>
    <row r="2022" spans="5:7" x14ac:dyDescent="0.25">
      <c r="E2022" t="s">
        <v>329</v>
      </c>
      <c r="F2022">
        <v>0</v>
      </c>
      <c r="G2022">
        <v>0</v>
      </c>
    </row>
    <row r="2023" spans="5:7" x14ac:dyDescent="0.25">
      <c r="E2023" t="s">
        <v>329</v>
      </c>
      <c r="F2023">
        <v>0</v>
      </c>
      <c r="G2023">
        <v>20000</v>
      </c>
    </row>
    <row r="2024" spans="5:7" x14ac:dyDescent="0.25">
      <c r="E2024" t="s">
        <v>329</v>
      </c>
      <c r="F2024">
        <v>0</v>
      </c>
      <c r="G2024">
        <v>0</v>
      </c>
    </row>
    <row r="2025" spans="5:7" x14ac:dyDescent="0.25">
      <c r="E2025" t="s">
        <v>329</v>
      </c>
      <c r="F2025">
        <v>0</v>
      </c>
      <c r="G2025">
        <v>0</v>
      </c>
    </row>
    <row r="2026" spans="5:7" x14ac:dyDescent="0.25">
      <c r="E2026" t="s">
        <v>329</v>
      </c>
      <c r="F2026">
        <v>0</v>
      </c>
      <c r="G2026">
        <v>0</v>
      </c>
    </row>
    <row r="2027" spans="5:7" x14ac:dyDescent="0.25">
      <c r="E2027" t="s">
        <v>329</v>
      </c>
      <c r="F2027">
        <v>0</v>
      </c>
      <c r="G2027">
        <v>13000</v>
      </c>
    </row>
    <row r="2028" spans="5:7" x14ac:dyDescent="0.25">
      <c r="E2028" t="s">
        <v>329</v>
      </c>
      <c r="F2028">
        <v>0</v>
      </c>
      <c r="G2028">
        <v>0</v>
      </c>
    </row>
    <row r="2029" spans="5:7" x14ac:dyDescent="0.25">
      <c r="E2029" t="s">
        <v>329</v>
      </c>
      <c r="F2029">
        <v>0</v>
      </c>
      <c r="G2029">
        <v>0</v>
      </c>
    </row>
    <row r="2030" spans="5:7" x14ac:dyDescent="0.25">
      <c r="E2030" t="s">
        <v>329</v>
      </c>
      <c r="F2030">
        <v>0</v>
      </c>
      <c r="G2030">
        <v>0</v>
      </c>
    </row>
    <row r="2031" spans="5:7" x14ac:dyDescent="0.25">
      <c r="E2031" t="s">
        <v>329</v>
      </c>
      <c r="F2031">
        <v>0</v>
      </c>
      <c r="G2031">
        <v>15000</v>
      </c>
    </row>
    <row r="2032" spans="5:7" x14ac:dyDescent="0.25">
      <c r="E2032" t="s">
        <v>329</v>
      </c>
      <c r="F2032">
        <v>0</v>
      </c>
      <c r="G2032">
        <v>0</v>
      </c>
    </row>
    <row r="2033" spans="5:7" x14ac:dyDescent="0.25">
      <c r="E2033" t="s">
        <v>329</v>
      </c>
      <c r="F2033">
        <v>0</v>
      </c>
      <c r="G2033">
        <v>20000</v>
      </c>
    </row>
    <row r="2034" spans="5:7" x14ac:dyDescent="0.25">
      <c r="E2034" t="s">
        <v>329</v>
      </c>
      <c r="F2034">
        <v>0</v>
      </c>
      <c r="G2034">
        <v>16000</v>
      </c>
    </row>
    <row r="2035" spans="5:7" x14ac:dyDescent="0.25">
      <c r="E2035" t="s">
        <v>329</v>
      </c>
      <c r="F2035">
        <v>0</v>
      </c>
      <c r="G2035">
        <v>0</v>
      </c>
    </row>
    <row r="2036" spans="5:7" x14ac:dyDescent="0.25">
      <c r="E2036" t="s">
        <v>329</v>
      </c>
      <c r="F2036">
        <v>0</v>
      </c>
      <c r="G2036">
        <v>0</v>
      </c>
    </row>
    <row r="2037" spans="5:7" x14ac:dyDescent="0.25">
      <c r="E2037" t="s">
        <v>329</v>
      </c>
      <c r="F2037">
        <v>0</v>
      </c>
      <c r="G2037">
        <v>0</v>
      </c>
    </row>
    <row r="2038" spans="5:7" x14ac:dyDescent="0.25">
      <c r="E2038" t="s">
        <v>329</v>
      </c>
      <c r="F2038">
        <v>0</v>
      </c>
      <c r="G2038">
        <v>25000</v>
      </c>
    </row>
    <row r="2039" spans="5:7" x14ac:dyDescent="0.25">
      <c r="E2039" t="s">
        <v>329</v>
      </c>
      <c r="F2039">
        <v>2800</v>
      </c>
      <c r="G2039">
        <v>0</v>
      </c>
    </row>
    <row r="2040" spans="5:7" x14ac:dyDescent="0.25">
      <c r="E2040" t="s">
        <v>329</v>
      </c>
      <c r="F2040">
        <v>0</v>
      </c>
      <c r="G2040">
        <v>0</v>
      </c>
    </row>
    <row r="2041" spans="5:7" x14ac:dyDescent="0.25">
      <c r="E2041" t="s">
        <v>329</v>
      </c>
      <c r="F2041">
        <v>4200</v>
      </c>
      <c r="G2041">
        <v>0</v>
      </c>
    </row>
    <row r="2042" spans="5:7" x14ac:dyDescent="0.25">
      <c r="E2042" t="s">
        <v>329</v>
      </c>
      <c r="F2042">
        <v>0</v>
      </c>
      <c r="G2042">
        <v>0</v>
      </c>
    </row>
    <row r="2043" spans="5:7" x14ac:dyDescent="0.25">
      <c r="E2043" t="s">
        <v>329</v>
      </c>
      <c r="F2043">
        <v>0</v>
      </c>
      <c r="G2043">
        <v>0</v>
      </c>
    </row>
    <row r="2044" spans="5:7" x14ac:dyDescent="0.25">
      <c r="E2044" t="s">
        <v>329</v>
      </c>
      <c r="F2044">
        <v>0</v>
      </c>
      <c r="G2044">
        <v>0</v>
      </c>
    </row>
    <row r="2045" spans="5:7" x14ac:dyDescent="0.25">
      <c r="E2045" t="s">
        <v>329</v>
      </c>
      <c r="F2045">
        <v>0</v>
      </c>
      <c r="G2045">
        <v>0</v>
      </c>
    </row>
    <row r="2046" spans="5:7" x14ac:dyDescent="0.25">
      <c r="E2046" t="s">
        <v>329</v>
      </c>
      <c r="F2046">
        <v>0</v>
      </c>
      <c r="G2046">
        <v>22000</v>
      </c>
    </row>
    <row r="2047" spans="5:7" x14ac:dyDescent="0.25">
      <c r="E2047" t="s">
        <v>329</v>
      </c>
      <c r="F2047">
        <v>0</v>
      </c>
      <c r="G2047">
        <v>0</v>
      </c>
    </row>
    <row r="2048" spans="5:7" x14ac:dyDescent="0.25">
      <c r="E2048" t="s">
        <v>329</v>
      </c>
      <c r="F2048">
        <v>0</v>
      </c>
      <c r="G2048">
        <v>0</v>
      </c>
    </row>
    <row r="2049" spans="5:7" x14ac:dyDescent="0.25">
      <c r="E2049" t="s">
        <v>329</v>
      </c>
      <c r="F2049">
        <v>0</v>
      </c>
      <c r="G2049">
        <v>0</v>
      </c>
    </row>
    <row r="2050" spans="5:7" x14ac:dyDescent="0.25">
      <c r="E2050" t="s">
        <v>329</v>
      </c>
      <c r="F2050">
        <v>0</v>
      </c>
      <c r="G2050">
        <v>10000</v>
      </c>
    </row>
    <row r="2051" spans="5:7" x14ac:dyDescent="0.25">
      <c r="E2051" t="s">
        <v>329</v>
      </c>
      <c r="F2051">
        <v>0</v>
      </c>
      <c r="G2051">
        <v>0</v>
      </c>
    </row>
    <row r="2052" spans="5:7" x14ac:dyDescent="0.25">
      <c r="E2052" t="s">
        <v>329</v>
      </c>
      <c r="F2052">
        <v>12000</v>
      </c>
      <c r="G2052">
        <v>0</v>
      </c>
    </row>
    <row r="2053" spans="5:7" x14ac:dyDescent="0.25">
      <c r="E2053" t="s">
        <v>329</v>
      </c>
      <c r="F2053">
        <v>0</v>
      </c>
      <c r="G2053">
        <v>18000</v>
      </c>
    </row>
    <row r="2054" spans="5:7" x14ac:dyDescent="0.25">
      <c r="E2054" t="s">
        <v>329</v>
      </c>
      <c r="F2054">
        <v>0</v>
      </c>
      <c r="G2054">
        <v>24000</v>
      </c>
    </row>
    <row r="2055" spans="5:7" x14ac:dyDescent="0.25">
      <c r="E2055" t="s">
        <v>329</v>
      </c>
      <c r="F2055">
        <v>0</v>
      </c>
      <c r="G2055">
        <v>0</v>
      </c>
    </row>
    <row r="2056" spans="5:7" x14ac:dyDescent="0.25">
      <c r="E2056" t="s">
        <v>329</v>
      </c>
      <c r="F2056">
        <v>0</v>
      </c>
      <c r="G2056">
        <v>22000</v>
      </c>
    </row>
    <row r="2057" spans="5:7" x14ac:dyDescent="0.25">
      <c r="E2057" t="s">
        <v>329</v>
      </c>
      <c r="F2057">
        <v>0</v>
      </c>
      <c r="G2057">
        <v>0</v>
      </c>
    </row>
    <row r="2058" spans="5:7" x14ac:dyDescent="0.25">
      <c r="E2058" t="s">
        <v>329</v>
      </c>
      <c r="F2058">
        <v>0</v>
      </c>
      <c r="G2058">
        <v>0</v>
      </c>
    </row>
    <row r="2059" spans="5:7" x14ac:dyDescent="0.25">
      <c r="E2059" t="s">
        <v>329</v>
      </c>
      <c r="F2059">
        <v>0</v>
      </c>
      <c r="G2059">
        <v>0</v>
      </c>
    </row>
    <row r="2060" spans="5:7" x14ac:dyDescent="0.25">
      <c r="E2060" t="s">
        <v>329</v>
      </c>
      <c r="F2060">
        <v>0</v>
      </c>
      <c r="G2060">
        <v>0</v>
      </c>
    </row>
    <row r="2061" spans="5:7" x14ac:dyDescent="0.25">
      <c r="E2061" t="s">
        <v>329</v>
      </c>
      <c r="F2061">
        <v>16000</v>
      </c>
      <c r="G2061">
        <v>0</v>
      </c>
    </row>
    <row r="2062" spans="5:7" x14ac:dyDescent="0.25">
      <c r="E2062" t="s">
        <v>329</v>
      </c>
      <c r="F2062">
        <v>0</v>
      </c>
      <c r="G2062">
        <v>0</v>
      </c>
    </row>
    <row r="2063" spans="5:7" x14ac:dyDescent="0.25">
      <c r="E2063" t="s">
        <v>329</v>
      </c>
      <c r="F2063">
        <v>0</v>
      </c>
      <c r="G2063">
        <v>0</v>
      </c>
    </row>
    <row r="2064" spans="5:7" x14ac:dyDescent="0.25">
      <c r="E2064" t="s">
        <v>329</v>
      </c>
      <c r="F2064">
        <v>0</v>
      </c>
      <c r="G2064">
        <v>25000</v>
      </c>
    </row>
    <row r="2065" spans="5:7" x14ac:dyDescent="0.25">
      <c r="E2065" t="s">
        <v>329</v>
      </c>
      <c r="F2065">
        <v>0</v>
      </c>
      <c r="G2065">
        <v>0</v>
      </c>
    </row>
    <row r="2066" spans="5:7" x14ac:dyDescent="0.25">
      <c r="E2066" t="s">
        <v>329</v>
      </c>
      <c r="F2066">
        <v>0</v>
      </c>
      <c r="G2066">
        <v>0</v>
      </c>
    </row>
    <row r="2067" spans="5:7" x14ac:dyDescent="0.25">
      <c r="E2067" t="s">
        <v>329</v>
      </c>
      <c r="F2067">
        <v>0</v>
      </c>
      <c r="G2067">
        <v>6000</v>
      </c>
    </row>
    <row r="2068" spans="5:7" x14ac:dyDescent="0.25">
      <c r="E2068" t="s">
        <v>329</v>
      </c>
      <c r="F2068">
        <v>0</v>
      </c>
      <c r="G2068">
        <v>25000</v>
      </c>
    </row>
    <row r="2069" spans="5:7" x14ac:dyDescent="0.25">
      <c r="E2069" t="s">
        <v>329</v>
      </c>
      <c r="F2069">
        <v>0</v>
      </c>
      <c r="G2069">
        <v>8000</v>
      </c>
    </row>
    <row r="2070" spans="5:7" x14ac:dyDescent="0.25">
      <c r="E2070" t="s">
        <v>329</v>
      </c>
      <c r="F2070">
        <v>0</v>
      </c>
      <c r="G2070">
        <v>0</v>
      </c>
    </row>
    <row r="2071" spans="5:7" x14ac:dyDescent="0.25">
      <c r="E2071" t="s">
        <v>329</v>
      </c>
      <c r="F2071">
        <v>0</v>
      </c>
      <c r="G2071">
        <v>0</v>
      </c>
    </row>
    <row r="2072" spans="5:7" x14ac:dyDescent="0.25">
      <c r="E2072" t="s">
        <v>329</v>
      </c>
      <c r="F2072">
        <v>6000</v>
      </c>
      <c r="G2072">
        <v>0</v>
      </c>
    </row>
    <row r="2073" spans="5:7" x14ac:dyDescent="0.25">
      <c r="E2073" t="s">
        <v>329</v>
      </c>
      <c r="F2073">
        <v>0</v>
      </c>
      <c r="G2073">
        <v>0</v>
      </c>
    </row>
    <row r="2074" spans="5:7" x14ac:dyDescent="0.25">
      <c r="E2074" t="s">
        <v>329</v>
      </c>
      <c r="F2074">
        <v>0</v>
      </c>
      <c r="G2074">
        <v>0</v>
      </c>
    </row>
    <row r="2075" spans="5:7" x14ac:dyDescent="0.25">
      <c r="E2075" t="s">
        <v>329</v>
      </c>
      <c r="F2075">
        <v>0</v>
      </c>
      <c r="G2075">
        <v>0</v>
      </c>
    </row>
    <row r="2076" spans="5:7" x14ac:dyDescent="0.25">
      <c r="E2076" t="s">
        <v>329</v>
      </c>
      <c r="F2076">
        <v>0</v>
      </c>
      <c r="G2076">
        <v>0</v>
      </c>
    </row>
    <row r="2077" spans="5:7" x14ac:dyDescent="0.25">
      <c r="E2077" t="s">
        <v>329</v>
      </c>
      <c r="F2077">
        <v>0</v>
      </c>
      <c r="G2077">
        <v>0</v>
      </c>
    </row>
    <row r="2078" spans="5:7" x14ac:dyDescent="0.25">
      <c r="E2078" t="s">
        <v>329</v>
      </c>
      <c r="F2078">
        <v>0</v>
      </c>
      <c r="G2078">
        <v>19000</v>
      </c>
    </row>
    <row r="2079" spans="5:7" x14ac:dyDescent="0.25">
      <c r="E2079" t="s">
        <v>329</v>
      </c>
      <c r="F2079">
        <v>0</v>
      </c>
      <c r="G2079">
        <v>0</v>
      </c>
    </row>
    <row r="2080" spans="5:7" x14ac:dyDescent="0.25">
      <c r="E2080" t="s">
        <v>329</v>
      </c>
      <c r="F2080">
        <v>0</v>
      </c>
      <c r="G2080">
        <v>0</v>
      </c>
    </row>
    <row r="2081" spans="5:7" x14ac:dyDescent="0.25">
      <c r="E2081" t="s">
        <v>329</v>
      </c>
      <c r="F2081">
        <v>0</v>
      </c>
      <c r="G2081">
        <v>0</v>
      </c>
    </row>
    <row r="2082" spans="5:7" x14ac:dyDescent="0.25">
      <c r="E2082" t="s">
        <v>329</v>
      </c>
      <c r="F2082">
        <v>2800</v>
      </c>
      <c r="G2082">
        <v>0</v>
      </c>
    </row>
    <row r="2083" spans="5:7" x14ac:dyDescent="0.25">
      <c r="E2083" t="s">
        <v>329</v>
      </c>
      <c r="F2083">
        <v>0</v>
      </c>
      <c r="G2083">
        <v>0</v>
      </c>
    </row>
    <row r="2084" spans="5:7" x14ac:dyDescent="0.25">
      <c r="E2084" t="s">
        <v>329</v>
      </c>
      <c r="F2084">
        <v>0</v>
      </c>
      <c r="G2084">
        <v>0</v>
      </c>
    </row>
    <row r="2085" spans="5:7" x14ac:dyDescent="0.25">
      <c r="E2085" t="s">
        <v>329</v>
      </c>
      <c r="F2085">
        <v>4000</v>
      </c>
      <c r="G2085">
        <v>0</v>
      </c>
    </row>
    <row r="2086" spans="5:7" x14ac:dyDescent="0.25">
      <c r="E2086" t="s">
        <v>329</v>
      </c>
      <c r="F2086">
        <v>0</v>
      </c>
      <c r="G2086">
        <v>14000</v>
      </c>
    </row>
    <row r="2087" spans="5:7" x14ac:dyDescent="0.25">
      <c r="E2087" t="s">
        <v>329</v>
      </c>
      <c r="F2087">
        <v>0</v>
      </c>
      <c r="G2087">
        <v>0</v>
      </c>
    </row>
    <row r="2088" spans="5:7" x14ac:dyDescent="0.25">
      <c r="E2088" t="s">
        <v>329</v>
      </c>
      <c r="F2088">
        <v>0</v>
      </c>
      <c r="G2088">
        <v>0</v>
      </c>
    </row>
    <row r="2089" spans="5:7" x14ac:dyDescent="0.25">
      <c r="E2089" t="s">
        <v>329</v>
      </c>
      <c r="F2089">
        <v>0</v>
      </c>
      <c r="G2089">
        <v>0</v>
      </c>
    </row>
    <row r="2090" spans="5:7" x14ac:dyDescent="0.25">
      <c r="E2090" t="s">
        <v>329</v>
      </c>
      <c r="F2090">
        <v>0</v>
      </c>
      <c r="G2090">
        <v>0</v>
      </c>
    </row>
    <row r="2091" spans="5:7" x14ac:dyDescent="0.25">
      <c r="E2091" t="s">
        <v>329</v>
      </c>
      <c r="F2091">
        <v>0</v>
      </c>
      <c r="G2091">
        <v>0</v>
      </c>
    </row>
    <row r="2092" spans="5:7" x14ac:dyDescent="0.25">
      <c r="E2092" t="s">
        <v>329</v>
      </c>
      <c r="F2092">
        <v>0</v>
      </c>
      <c r="G2092">
        <v>0</v>
      </c>
    </row>
    <row r="2093" spans="5:7" x14ac:dyDescent="0.25">
      <c r="E2093" t="s">
        <v>329</v>
      </c>
      <c r="F2093">
        <v>0</v>
      </c>
      <c r="G2093">
        <v>0</v>
      </c>
    </row>
    <row r="2094" spans="5:7" x14ac:dyDescent="0.25">
      <c r="E2094" t="s">
        <v>329</v>
      </c>
      <c r="F2094">
        <v>0</v>
      </c>
      <c r="G2094">
        <v>0</v>
      </c>
    </row>
    <row r="2095" spans="5:7" x14ac:dyDescent="0.25">
      <c r="E2095" t="s">
        <v>329</v>
      </c>
      <c r="F2095">
        <v>8000</v>
      </c>
      <c r="G2095">
        <v>0</v>
      </c>
    </row>
    <row r="2096" spans="5:7" x14ac:dyDescent="0.25">
      <c r="E2096" t="s">
        <v>329</v>
      </c>
      <c r="F2096">
        <v>0</v>
      </c>
      <c r="G2096">
        <v>0</v>
      </c>
    </row>
    <row r="2097" spans="5:7" x14ac:dyDescent="0.25">
      <c r="E2097" t="s">
        <v>329</v>
      </c>
      <c r="F2097">
        <v>0</v>
      </c>
      <c r="G2097">
        <v>0</v>
      </c>
    </row>
    <row r="2098" spans="5:7" x14ac:dyDescent="0.25">
      <c r="E2098" t="s">
        <v>329</v>
      </c>
      <c r="F2098">
        <v>4200</v>
      </c>
      <c r="G2098">
        <v>0</v>
      </c>
    </row>
    <row r="2099" spans="5:7" x14ac:dyDescent="0.25">
      <c r="E2099" t="s">
        <v>329</v>
      </c>
      <c r="F2099">
        <v>0</v>
      </c>
      <c r="G2099">
        <v>25000</v>
      </c>
    </row>
    <row r="2100" spans="5:7" x14ac:dyDescent="0.25">
      <c r="E2100" t="s">
        <v>329</v>
      </c>
      <c r="F2100">
        <v>0</v>
      </c>
      <c r="G2100">
        <v>0</v>
      </c>
    </row>
    <row r="2101" spans="5:7" x14ac:dyDescent="0.25">
      <c r="E2101" t="s">
        <v>329</v>
      </c>
      <c r="F2101">
        <v>0</v>
      </c>
      <c r="G2101">
        <v>0</v>
      </c>
    </row>
    <row r="2102" spans="5:7" x14ac:dyDescent="0.25">
      <c r="E2102" t="s">
        <v>329</v>
      </c>
      <c r="F2102">
        <v>0</v>
      </c>
      <c r="G2102">
        <v>7500</v>
      </c>
    </row>
    <row r="2103" spans="5:7" x14ac:dyDescent="0.25">
      <c r="E2103" t="s">
        <v>329</v>
      </c>
      <c r="F2103">
        <v>0</v>
      </c>
      <c r="G2103">
        <v>11000</v>
      </c>
    </row>
    <row r="2104" spans="5:7" x14ac:dyDescent="0.25">
      <c r="E2104" t="s">
        <v>329</v>
      </c>
      <c r="F2104">
        <v>0</v>
      </c>
      <c r="G2104">
        <v>0</v>
      </c>
    </row>
    <row r="2105" spans="5:7" x14ac:dyDescent="0.25">
      <c r="E2105" t="s">
        <v>329</v>
      </c>
      <c r="F2105">
        <v>0</v>
      </c>
      <c r="G2105">
        <v>0</v>
      </c>
    </row>
    <row r="2106" spans="5:7" x14ac:dyDescent="0.25">
      <c r="E2106" t="s">
        <v>329</v>
      </c>
      <c r="F2106">
        <v>0</v>
      </c>
      <c r="G2106">
        <v>0</v>
      </c>
    </row>
    <row r="2107" spans="5:7" x14ac:dyDescent="0.25">
      <c r="E2107" t="s">
        <v>329</v>
      </c>
      <c r="F2107">
        <v>0</v>
      </c>
      <c r="G2107">
        <v>0</v>
      </c>
    </row>
    <row r="2108" spans="5:7" x14ac:dyDescent="0.25">
      <c r="E2108" t="s">
        <v>329</v>
      </c>
      <c r="F2108">
        <v>0</v>
      </c>
      <c r="G2108">
        <v>0</v>
      </c>
    </row>
    <row r="2109" spans="5:7" x14ac:dyDescent="0.25">
      <c r="E2109" t="s">
        <v>329</v>
      </c>
      <c r="F2109">
        <v>0</v>
      </c>
      <c r="G2109">
        <v>0</v>
      </c>
    </row>
    <row r="2110" spans="5:7" x14ac:dyDescent="0.25">
      <c r="E2110" t="s">
        <v>329</v>
      </c>
      <c r="F2110">
        <v>0</v>
      </c>
      <c r="G2110">
        <v>0</v>
      </c>
    </row>
    <row r="2111" spans="5:7" x14ac:dyDescent="0.25">
      <c r="E2111" t="s">
        <v>329</v>
      </c>
      <c r="F2111">
        <v>0</v>
      </c>
      <c r="G2111">
        <v>0</v>
      </c>
    </row>
    <row r="2112" spans="5:7" x14ac:dyDescent="0.25">
      <c r="E2112" t="s">
        <v>329</v>
      </c>
      <c r="F2112">
        <v>5000</v>
      </c>
      <c r="G2112">
        <v>0</v>
      </c>
    </row>
    <row r="2113" spans="5:7" x14ac:dyDescent="0.25">
      <c r="E2113" t="s">
        <v>329</v>
      </c>
      <c r="F2113">
        <v>0</v>
      </c>
      <c r="G2113">
        <v>18000</v>
      </c>
    </row>
    <row r="2114" spans="5:7" x14ac:dyDescent="0.25">
      <c r="E2114" t="s">
        <v>329</v>
      </c>
      <c r="F2114">
        <v>0</v>
      </c>
      <c r="G2114">
        <v>0</v>
      </c>
    </row>
    <row r="2115" spans="5:7" x14ac:dyDescent="0.25">
      <c r="E2115" t="s">
        <v>329</v>
      </c>
      <c r="F2115">
        <v>7000</v>
      </c>
      <c r="G2115">
        <v>0</v>
      </c>
    </row>
    <row r="2116" spans="5:7" x14ac:dyDescent="0.25">
      <c r="E2116" t="s">
        <v>329</v>
      </c>
      <c r="F2116">
        <v>0</v>
      </c>
      <c r="G2116">
        <v>0</v>
      </c>
    </row>
    <row r="2117" spans="5:7" x14ac:dyDescent="0.25">
      <c r="E2117" t="s">
        <v>329</v>
      </c>
      <c r="F2117">
        <v>0</v>
      </c>
      <c r="G2117">
        <v>16000</v>
      </c>
    </row>
    <row r="2118" spans="5:7" x14ac:dyDescent="0.25">
      <c r="E2118" t="s">
        <v>329</v>
      </c>
      <c r="F2118">
        <v>0</v>
      </c>
      <c r="G2118">
        <v>0</v>
      </c>
    </row>
    <row r="2119" spans="5:7" x14ac:dyDescent="0.25">
      <c r="E2119" t="s">
        <v>329</v>
      </c>
      <c r="F2119">
        <v>0</v>
      </c>
      <c r="G2119">
        <v>0</v>
      </c>
    </row>
    <row r="2120" spans="5:7" x14ac:dyDescent="0.25">
      <c r="E2120" t="s">
        <v>329</v>
      </c>
      <c r="F2120">
        <v>0</v>
      </c>
      <c r="G2120">
        <v>0</v>
      </c>
    </row>
    <row r="2121" spans="5:7" x14ac:dyDescent="0.25">
      <c r="E2121" t="s">
        <v>329</v>
      </c>
      <c r="F2121">
        <v>0</v>
      </c>
      <c r="G2121">
        <v>0</v>
      </c>
    </row>
    <row r="2122" spans="5:7" x14ac:dyDescent="0.25">
      <c r="E2122" t="s">
        <v>329</v>
      </c>
      <c r="F2122">
        <v>0</v>
      </c>
      <c r="G2122">
        <v>27000</v>
      </c>
    </row>
    <row r="2123" spans="5:7" x14ac:dyDescent="0.25">
      <c r="E2123" t="s">
        <v>329</v>
      </c>
      <c r="F2123">
        <v>0</v>
      </c>
      <c r="G2123">
        <v>0</v>
      </c>
    </row>
    <row r="2124" spans="5:7" x14ac:dyDescent="0.25">
      <c r="E2124" t="s">
        <v>329</v>
      </c>
      <c r="F2124">
        <v>0</v>
      </c>
      <c r="G2124">
        <v>12000</v>
      </c>
    </row>
    <row r="2125" spans="5:7" x14ac:dyDescent="0.25">
      <c r="E2125" t="s">
        <v>329</v>
      </c>
      <c r="F2125">
        <v>0</v>
      </c>
      <c r="G2125">
        <v>0</v>
      </c>
    </row>
    <row r="2126" spans="5:7" x14ac:dyDescent="0.25">
      <c r="E2126" t="s">
        <v>329</v>
      </c>
      <c r="F2126">
        <v>0</v>
      </c>
      <c r="G2126">
        <v>0</v>
      </c>
    </row>
    <row r="2127" spans="5:7" x14ac:dyDescent="0.25">
      <c r="E2127" t="s">
        <v>329</v>
      </c>
      <c r="F2127">
        <v>0</v>
      </c>
      <c r="G2127">
        <v>17000</v>
      </c>
    </row>
    <row r="2128" spans="5:7" x14ac:dyDescent="0.25">
      <c r="E2128" t="s">
        <v>329</v>
      </c>
      <c r="F2128">
        <v>0</v>
      </c>
      <c r="G2128">
        <v>12000</v>
      </c>
    </row>
    <row r="2129" spans="5:7" x14ac:dyDescent="0.25">
      <c r="E2129" t="s">
        <v>329</v>
      </c>
      <c r="F2129">
        <v>0</v>
      </c>
      <c r="G2129">
        <v>0</v>
      </c>
    </row>
    <row r="2130" spans="5:7" x14ac:dyDescent="0.25">
      <c r="E2130" t="s">
        <v>329</v>
      </c>
      <c r="F2130">
        <v>0</v>
      </c>
      <c r="G2130">
        <v>0</v>
      </c>
    </row>
    <row r="2131" spans="5:7" x14ac:dyDescent="0.25">
      <c r="E2131" t="s">
        <v>329</v>
      </c>
      <c r="F2131">
        <v>0</v>
      </c>
      <c r="G2131">
        <v>0</v>
      </c>
    </row>
    <row r="2132" spans="5:7" x14ac:dyDescent="0.25">
      <c r="E2132" t="s">
        <v>329</v>
      </c>
      <c r="F2132">
        <v>0</v>
      </c>
      <c r="G2132">
        <v>0</v>
      </c>
    </row>
    <row r="2133" spans="5:7" x14ac:dyDescent="0.25">
      <c r="E2133" t="s">
        <v>329</v>
      </c>
      <c r="F2133">
        <v>0</v>
      </c>
      <c r="G2133">
        <v>0</v>
      </c>
    </row>
    <row r="2134" spans="5:7" x14ac:dyDescent="0.25">
      <c r="E2134" t="s">
        <v>329</v>
      </c>
      <c r="F2134">
        <v>0</v>
      </c>
      <c r="G2134">
        <v>0</v>
      </c>
    </row>
    <row r="2135" spans="5:7" x14ac:dyDescent="0.25">
      <c r="E2135" t="s">
        <v>329</v>
      </c>
      <c r="F2135">
        <v>0</v>
      </c>
      <c r="G2135">
        <v>5000</v>
      </c>
    </row>
    <row r="2136" spans="5:7" x14ac:dyDescent="0.25">
      <c r="E2136" t="s">
        <v>329</v>
      </c>
      <c r="F2136">
        <v>0</v>
      </c>
      <c r="G2136">
        <v>25000</v>
      </c>
    </row>
    <row r="2137" spans="5:7" x14ac:dyDescent="0.25">
      <c r="E2137" t="s">
        <v>329</v>
      </c>
      <c r="F2137">
        <v>0</v>
      </c>
      <c r="G2137">
        <v>15000</v>
      </c>
    </row>
    <row r="2138" spans="5:7" x14ac:dyDescent="0.25">
      <c r="E2138" t="s">
        <v>329</v>
      </c>
      <c r="F2138">
        <v>0</v>
      </c>
      <c r="G2138">
        <v>25000</v>
      </c>
    </row>
    <row r="2139" spans="5:7" x14ac:dyDescent="0.25">
      <c r="E2139" t="s">
        <v>329</v>
      </c>
      <c r="F2139">
        <v>4200</v>
      </c>
      <c r="G2139">
        <v>0</v>
      </c>
    </row>
    <row r="2140" spans="5:7" x14ac:dyDescent="0.25">
      <c r="E2140" t="s">
        <v>329</v>
      </c>
      <c r="F2140">
        <v>0</v>
      </c>
      <c r="G2140">
        <v>0</v>
      </c>
    </row>
    <row r="2141" spans="5:7" x14ac:dyDescent="0.25">
      <c r="E2141" t="s">
        <v>329</v>
      </c>
      <c r="F2141">
        <v>0</v>
      </c>
      <c r="G2141">
        <v>0</v>
      </c>
    </row>
    <row r="2142" spans="5:7" x14ac:dyDescent="0.25">
      <c r="E2142" t="s">
        <v>329</v>
      </c>
      <c r="F2142">
        <v>0</v>
      </c>
      <c r="G2142">
        <v>0</v>
      </c>
    </row>
    <row r="2143" spans="5:7" x14ac:dyDescent="0.25">
      <c r="E2143" t="s">
        <v>329</v>
      </c>
      <c r="F2143">
        <v>0</v>
      </c>
      <c r="G2143">
        <v>0</v>
      </c>
    </row>
    <row r="2144" spans="5:7" x14ac:dyDescent="0.25">
      <c r="E2144" t="s">
        <v>329</v>
      </c>
      <c r="F2144">
        <v>0</v>
      </c>
      <c r="G2144">
        <v>0</v>
      </c>
    </row>
    <row r="2145" spans="5:7" x14ac:dyDescent="0.25">
      <c r="E2145" t="s">
        <v>329</v>
      </c>
      <c r="F2145">
        <v>0</v>
      </c>
      <c r="G2145">
        <v>0</v>
      </c>
    </row>
    <row r="2146" spans="5:7" x14ac:dyDescent="0.25">
      <c r="E2146" t="s">
        <v>329</v>
      </c>
      <c r="F2146">
        <v>0</v>
      </c>
      <c r="G2146">
        <v>0</v>
      </c>
    </row>
    <row r="2147" spans="5:7" x14ac:dyDescent="0.25">
      <c r="E2147" t="s">
        <v>329</v>
      </c>
      <c r="F2147">
        <v>0</v>
      </c>
      <c r="G2147">
        <v>0</v>
      </c>
    </row>
    <row r="2148" spans="5:7" x14ac:dyDescent="0.25">
      <c r="E2148" t="s">
        <v>329</v>
      </c>
      <c r="F2148">
        <v>0</v>
      </c>
      <c r="G2148">
        <v>0</v>
      </c>
    </row>
    <row r="2149" spans="5:7" x14ac:dyDescent="0.25">
      <c r="E2149" t="s">
        <v>329</v>
      </c>
      <c r="F2149">
        <v>5000</v>
      </c>
      <c r="G2149">
        <v>0</v>
      </c>
    </row>
    <row r="2150" spans="5:7" x14ac:dyDescent="0.25">
      <c r="E2150" t="s">
        <v>329</v>
      </c>
      <c r="F2150">
        <v>0</v>
      </c>
      <c r="G2150">
        <v>4500</v>
      </c>
    </row>
    <row r="2151" spans="5:7" x14ac:dyDescent="0.25">
      <c r="E2151" t="s">
        <v>329</v>
      </c>
      <c r="F2151">
        <v>0</v>
      </c>
      <c r="G2151">
        <v>0</v>
      </c>
    </row>
    <row r="2152" spans="5:7" x14ac:dyDescent="0.25">
      <c r="E2152" t="s">
        <v>329</v>
      </c>
      <c r="F2152">
        <v>0</v>
      </c>
      <c r="G2152">
        <v>0</v>
      </c>
    </row>
    <row r="2153" spans="5:7" x14ac:dyDescent="0.25">
      <c r="E2153" t="s">
        <v>329</v>
      </c>
      <c r="F2153">
        <v>0</v>
      </c>
      <c r="G2153">
        <v>13000</v>
      </c>
    </row>
    <row r="2154" spans="5:7" x14ac:dyDescent="0.25">
      <c r="E2154" t="s">
        <v>329</v>
      </c>
      <c r="F2154">
        <v>0</v>
      </c>
      <c r="G2154">
        <v>16000</v>
      </c>
    </row>
    <row r="2155" spans="5:7" x14ac:dyDescent="0.25">
      <c r="E2155" t="s">
        <v>329</v>
      </c>
      <c r="F2155">
        <v>0</v>
      </c>
      <c r="G2155">
        <v>0</v>
      </c>
    </row>
    <row r="2156" spans="5:7" x14ac:dyDescent="0.25">
      <c r="E2156" t="s">
        <v>329</v>
      </c>
      <c r="F2156">
        <v>0</v>
      </c>
      <c r="G2156">
        <v>0</v>
      </c>
    </row>
    <row r="2157" spans="5:7" x14ac:dyDescent="0.25">
      <c r="E2157" t="s">
        <v>329</v>
      </c>
      <c r="F2157">
        <v>0</v>
      </c>
      <c r="G2157">
        <v>0</v>
      </c>
    </row>
    <row r="2158" spans="5:7" x14ac:dyDescent="0.25">
      <c r="E2158" t="s">
        <v>329</v>
      </c>
      <c r="F2158">
        <v>0</v>
      </c>
      <c r="G2158">
        <v>0</v>
      </c>
    </row>
    <row r="2159" spans="5:7" x14ac:dyDescent="0.25">
      <c r="E2159" t="s">
        <v>329</v>
      </c>
      <c r="F2159">
        <v>0</v>
      </c>
      <c r="G2159">
        <v>0</v>
      </c>
    </row>
    <row r="2160" spans="5:7" x14ac:dyDescent="0.25">
      <c r="E2160" t="s">
        <v>329</v>
      </c>
      <c r="F2160">
        <v>0</v>
      </c>
      <c r="G2160">
        <v>0</v>
      </c>
    </row>
    <row r="2161" spans="5:7" x14ac:dyDescent="0.25">
      <c r="E2161" t="s">
        <v>329</v>
      </c>
      <c r="F2161">
        <v>8000</v>
      </c>
      <c r="G2161">
        <v>0</v>
      </c>
    </row>
    <row r="2162" spans="5:7" x14ac:dyDescent="0.25">
      <c r="E2162" t="s">
        <v>329</v>
      </c>
      <c r="F2162">
        <v>0</v>
      </c>
      <c r="G2162">
        <v>26000</v>
      </c>
    </row>
    <row r="2163" spans="5:7" x14ac:dyDescent="0.25">
      <c r="E2163" t="s">
        <v>329</v>
      </c>
      <c r="F2163">
        <v>5000</v>
      </c>
      <c r="G2163">
        <v>0</v>
      </c>
    </row>
    <row r="2164" spans="5:7" x14ac:dyDescent="0.25">
      <c r="E2164" t="s">
        <v>329</v>
      </c>
      <c r="F2164">
        <v>0</v>
      </c>
      <c r="G2164">
        <v>0</v>
      </c>
    </row>
    <row r="2165" spans="5:7" x14ac:dyDescent="0.25">
      <c r="E2165" t="s">
        <v>329</v>
      </c>
      <c r="F2165">
        <v>0</v>
      </c>
      <c r="G2165">
        <v>0</v>
      </c>
    </row>
    <row r="2166" spans="5:7" x14ac:dyDescent="0.25">
      <c r="E2166" t="s">
        <v>329</v>
      </c>
      <c r="F2166">
        <v>0</v>
      </c>
      <c r="G2166">
        <v>0</v>
      </c>
    </row>
    <row r="2167" spans="5:7" x14ac:dyDescent="0.25">
      <c r="E2167" t="s">
        <v>329</v>
      </c>
      <c r="F2167">
        <v>0</v>
      </c>
      <c r="G2167">
        <v>0</v>
      </c>
    </row>
    <row r="2168" spans="5:7" x14ac:dyDescent="0.25">
      <c r="E2168" t="s">
        <v>329</v>
      </c>
      <c r="F2168">
        <v>0</v>
      </c>
      <c r="G2168">
        <v>0</v>
      </c>
    </row>
    <row r="2169" spans="5:7" x14ac:dyDescent="0.25">
      <c r="E2169" t="s">
        <v>329</v>
      </c>
      <c r="F2169">
        <v>0</v>
      </c>
      <c r="G2169">
        <v>0</v>
      </c>
    </row>
    <row r="2170" spans="5:7" x14ac:dyDescent="0.25">
      <c r="E2170" t="s">
        <v>329</v>
      </c>
      <c r="F2170">
        <v>0</v>
      </c>
      <c r="G2170">
        <v>0</v>
      </c>
    </row>
    <row r="2171" spans="5:7" x14ac:dyDescent="0.25">
      <c r="E2171" t="s">
        <v>329</v>
      </c>
      <c r="F2171">
        <v>0</v>
      </c>
      <c r="G2171">
        <v>14000</v>
      </c>
    </row>
    <row r="2172" spans="5:7" x14ac:dyDescent="0.25">
      <c r="E2172" t="s">
        <v>329</v>
      </c>
      <c r="F2172">
        <v>12000</v>
      </c>
      <c r="G2172">
        <v>0</v>
      </c>
    </row>
    <row r="2173" spans="5:7" x14ac:dyDescent="0.25">
      <c r="E2173" t="s">
        <v>329</v>
      </c>
      <c r="F2173">
        <v>6000</v>
      </c>
      <c r="G2173">
        <v>0</v>
      </c>
    </row>
    <row r="2174" spans="5:7" x14ac:dyDescent="0.25">
      <c r="E2174" t="s">
        <v>329</v>
      </c>
      <c r="F2174">
        <v>16000</v>
      </c>
      <c r="G2174">
        <v>0</v>
      </c>
    </row>
    <row r="2175" spans="5:7" x14ac:dyDescent="0.25">
      <c r="E2175" t="s">
        <v>329</v>
      </c>
      <c r="F2175">
        <v>0</v>
      </c>
      <c r="G2175">
        <v>0</v>
      </c>
    </row>
    <row r="2176" spans="5:7" x14ac:dyDescent="0.25">
      <c r="E2176" t="s">
        <v>329</v>
      </c>
      <c r="F2176">
        <v>0</v>
      </c>
      <c r="G2176">
        <v>0</v>
      </c>
    </row>
    <row r="2177" spans="5:7" x14ac:dyDescent="0.25">
      <c r="E2177" t="s">
        <v>329</v>
      </c>
      <c r="F2177">
        <v>0</v>
      </c>
      <c r="G2177">
        <v>0</v>
      </c>
    </row>
    <row r="2178" spans="5:7" x14ac:dyDescent="0.25">
      <c r="E2178" t="s">
        <v>329</v>
      </c>
      <c r="F2178">
        <v>0</v>
      </c>
      <c r="G2178">
        <v>0</v>
      </c>
    </row>
    <row r="2179" spans="5:7" x14ac:dyDescent="0.25">
      <c r="E2179" t="s">
        <v>329</v>
      </c>
      <c r="F2179">
        <v>8000</v>
      </c>
      <c r="G2179">
        <v>0</v>
      </c>
    </row>
    <row r="2180" spans="5:7" x14ac:dyDescent="0.25">
      <c r="E2180" t="s">
        <v>329</v>
      </c>
      <c r="F2180">
        <v>5000</v>
      </c>
      <c r="G2180">
        <v>0</v>
      </c>
    </row>
    <row r="2181" spans="5:7" x14ac:dyDescent="0.25">
      <c r="E2181" t="s">
        <v>329</v>
      </c>
      <c r="F2181">
        <v>0</v>
      </c>
      <c r="G2181">
        <v>0</v>
      </c>
    </row>
    <row r="2182" spans="5:7" x14ac:dyDescent="0.25">
      <c r="E2182" t="s">
        <v>329</v>
      </c>
      <c r="F2182">
        <v>0</v>
      </c>
      <c r="G2182">
        <v>0</v>
      </c>
    </row>
    <row r="2183" spans="5:7" x14ac:dyDescent="0.25">
      <c r="E2183" t="s">
        <v>329</v>
      </c>
      <c r="F2183">
        <v>0</v>
      </c>
      <c r="G2183">
        <v>0</v>
      </c>
    </row>
    <row r="2184" spans="5:7" x14ac:dyDescent="0.25">
      <c r="E2184" t="s">
        <v>329</v>
      </c>
      <c r="F2184">
        <v>0</v>
      </c>
      <c r="G2184">
        <v>11000</v>
      </c>
    </row>
    <row r="2185" spans="5:7" x14ac:dyDescent="0.25">
      <c r="E2185" t="s">
        <v>329</v>
      </c>
      <c r="F2185">
        <v>0</v>
      </c>
      <c r="G2185">
        <v>0</v>
      </c>
    </row>
    <row r="2186" spans="5:7" x14ac:dyDescent="0.25">
      <c r="E2186" t="s">
        <v>329</v>
      </c>
      <c r="F2186">
        <v>4000</v>
      </c>
      <c r="G2186">
        <v>0</v>
      </c>
    </row>
    <row r="2187" spans="5:7" x14ac:dyDescent="0.25">
      <c r="E2187" t="s">
        <v>329</v>
      </c>
      <c r="F2187">
        <v>5000</v>
      </c>
      <c r="G2187">
        <v>0</v>
      </c>
    </row>
    <row r="2188" spans="5:7" x14ac:dyDescent="0.25">
      <c r="E2188" t="s">
        <v>329</v>
      </c>
      <c r="F2188">
        <v>0</v>
      </c>
      <c r="G2188">
        <v>0</v>
      </c>
    </row>
    <row r="2189" spans="5:7" x14ac:dyDescent="0.25">
      <c r="E2189" t="s">
        <v>329</v>
      </c>
      <c r="F2189">
        <v>0</v>
      </c>
      <c r="G2189">
        <v>0</v>
      </c>
    </row>
    <row r="2190" spans="5:7" x14ac:dyDescent="0.25">
      <c r="E2190" t="s">
        <v>329</v>
      </c>
      <c r="F2190">
        <v>0</v>
      </c>
      <c r="G2190">
        <v>0</v>
      </c>
    </row>
    <row r="2191" spans="5:7" x14ac:dyDescent="0.25">
      <c r="E2191" t="s">
        <v>329</v>
      </c>
      <c r="F2191">
        <v>0</v>
      </c>
      <c r="G2191">
        <v>0</v>
      </c>
    </row>
    <row r="2192" spans="5:7" x14ac:dyDescent="0.25">
      <c r="E2192" t="s">
        <v>329</v>
      </c>
      <c r="F2192">
        <v>0</v>
      </c>
      <c r="G2192">
        <v>0</v>
      </c>
    </row>
    <row r="2193" spans="5:7" x14ac:dyDescent="0.25">
      <c r="E2193" t="s">
        <v>329</v>
      </c>
      <c r="F2193">
        <v>0</v>
      </c>
      <c r="G2193">
        <v>10000</v>
      </c>
    </row>
    <row r="2194" spans="5:7" x14ac:dyDescent="0.25">
      <c r="E2194" t="s">
        <v>329</v>
      </c>
      <c r="F2194">
        <v>0</v>
      </c>
      <c r="G2194">
        <v>0</v>
      </c>
    </row>
    <row r="2195" spans="5:7" x14ac:dyDescent="0.25">
      <c r="E2195" t="s">
        <v>329</v>
      </c>
      <c r="F2195">
        <v>0</v>
      </c>
      <c r="G2195">
        <v>0</v>
      </c>
    </row>
    <row r="2196" spans="5:7" x14ac:dyDescent="0.25">
      <c r="E2196" t="s">
        <v>329</v>
      </c>
      <c r="F2196">
        <v>0</v>
      </c>
      <c r="G2196">
        <v>0</v>
      </c>
    </row>
    <row r="2197" spans="5:7" x14ac:dyDescent="0.25">
      <c r="E2197" t="s">
        <v>329</v>
      </c>
      <c r="F2197">
        <v>0</v>
      </c>
      <c r="G2197">
        <v>0</v>
      </c>
    </row>
    <row r="2198" spans="5:7" x14ac:dyDescent="0.25">
      <c r="E2198" t="s">
        <v>329</v>
      </c>
      <c r="F2198">
        <v>0</v>
      </c>
      <c r="G2198">
        <v>0</v>
      </c>
    </row>
    <row r="2199" spans="5:7" x14ac:dyDescent="0.25">
      <c r="E2199" t="s">
        <v>329</v>
      </c>
      <c r="F2199">
        <v>0</v>
      </c>
      <c r="G2199">
        <v>0</v>
      </c>
    </row>
    <row r="2200" spans="5:7" x14ac:dyDescent="0.25">
      <c r="E2200" t="s">
        <v>329</v>
      </c>
      <c r="F2200">
        <v>0</v>
      </c>
      <c r="G2200">
        <v>23000</v>
      </c>
    </row>
    <row r="2201" spans="5:7" x14ac:dyDescent="0.25">
      <c r="E2201" t="s">
        <v>329</v>
      </c>
      <c r="F2201">
        <v>0</v>
      </c>
      <c r="G2201">
        <v>10000</v>
      </c>
    </row>
    <row r="2202" spans="5:7" x14ac:dyDescent="0.25">
      <c r="E2202" t="s">
        <v>329</v>
      </c>
      <c r="F2202">
        <v>0</v>
      </c>
      <c r="G2202">
        <v>12000</v>
      </c>
    </row>
    <row r="2203" spans="5:7" x14ac:dyDescent="0.25">
      <c r="E2203" t="s">
        <v>329</v>
      </c>
      <c r="F2203">
        <v>0</v>
      </c>
      <c r="G2203">
        <v>0</v>
      </c>
    </row>
    <row r="2204" spans="5:7" x14ac:dyDescent="0.25">
      <c r="E2204" t="s">
        <v>329</v>
      </c>
      <c r="F2204">
        <v>0</v>
      </c>
      <c r="G2204">
        <v>14000</v>
      </c>
    </row>
    <row r="2205" spans="5:7" x14ac:dyDescent="0.25">
      <c r="E2205" t="s">
        <v>329</v>
      </c>
      <c r="F2205">
        <v>0</v>
      </c>
      <c r="G2205">
        <v>0</v>
      </c>
    </row>
    <row r="2206" spans="5:7" x14ac:dyDescent="0.25">
      <c r="E2206" t="s">
        <v>329</v>
      </c>
      <c r="F2206">
        <v>0</v>
      </c>
      <c r="G2206">
        <v>0</v>
      </c>
    </row>
    <row r="2207" spans="5:7" x14ac:dyDescent="0.25">
      <c r="E2207" t="s">
        <v>329</v>
      </c>
      <c r="F2207">
        <v>0</v>
      </c>
      <c r="G2207">
        <v>0</v>
      </c>
    </row>
    <row r="2208" spans="5:7" x14ac:dyDescent="0.25">
      <c r="E2208" t="s">
        <v>329</v>
      </c>
      <c r="F2208">
        <v>0</v>
      </c>
      <c r="G2208">
        <v>27000</v>
      </c>
    </row>
    <row r="2209" spans="5:7" x14ac:dyDescent="0.25">
      <c r="E2209" t="s">
        <v>329</v>
      </c>
      <c r="F2209">
        <v>0</v>
      </c>
      <c r="G2209">
        <v>10000</v>
      </c>
    </row>
    <row r="2210" spans="5:7" x14ac:dyDescent="0.25">
      <c r="E2210" t="s">
        <v>329</v>
      </c>
      <c r="F2210">
        <v>3100</v>
      </c>
      <c r="G2210">
        <v>0</v>
      </c>
    </row>
    <row r="2211" spans="5:7" x14ac:dyDescent="0.25">
      <c r="E2211" t="s">
        <v>329</v>
      </c>
      <c r="F2211">
        <v>0</v>
      </c>
      <c r="G2211">
        <v>0</v>
      </c>
    </row>
    <row r="2212" spans="5:7" x14ac:dyDescent="0.25">
      <c r="E2212" t="s">
        <v>329</v>
      </c>
      <c r="F2212">
        <v>0</v>
      </c>
      <c r="G2212">
        <v>0</v>
      </c>
    </row>
    <row r="2213" spans="5:7" x14ac:dyDescent="0.25">
      <c r="E2213" t="s">
        <v>329</v>
      </c>
      <c r="F2213">
        <v>0</v>
      </c>
      <c r="G2213">
        <v>0</v>
      </c>
    </row>
    <row r="2214" spans="5:7" x14ac:dyDescent="0.25">
      <c r="E2214" t="s">
        <v>329</v>
      </c>
      <c r="F2214">
        <v>0</v>
      </c>
      <c r="G2214">
        <v>0</v>
      </c>
    </row>
    <row r="2215" spans="5:7" x14ac:dyDescent="0.25">
      <c r="E2215" t="s">
        <v>329</v>
      </c>
      <c r="F2215">
        <v>0</v>
      </c>
      <c r="G2215">
        <v>0</v>
      </c>
    </row>
    <row r="2216" spans="5:7" x14ac:dyDescent="0.25">
      <c r="E2216" t="s">
        <v>329</v>
      </c>
      <c r="F2216">
        <v>0</v>
      </c>
      <c r="G2216">
        <v>0</v>
      </c>
    </row>
    <row r="2217" spans="5:7" x14ac:dyDescent="0.25">
      <c r="E2217" t="s">
        <v>329</v>
      </c>
      <c r="F2217">
        <v>0</v>
      </c>
      <c r="G2217">
        <v>0</v>
      </c>
    </row>
    <row r="2218" spans="5:7" x14ac:dyDescent="0.25">
      <c r="E2218" t="s">
        <v>329</v>
      </c>
      <c r="F2218">
        <v>0</v>
      </c>
      <c r="G2218">
        <v>0</v>
      </c>
    </row>
    <row r="2219" spans="5:7" x14ac:dyDescent="0.25">
      <c r="E2219" t="s">
        <v>329</v>
      </c>
      <c r="F2219">
        <v>0</v>
      </c>
      <c r="G2219">
        <v>24000</v>
      </c>
    </row>
    <row r="2220" spans="5:7" x14ac:dyDescent="0.25">
      <c r="E2220" t="s">
        <v>329</v>
      </c>
      <c r="F2220">
        <v>0</v>
      </c>
      <c r="G2220">
        <v>0</v>
      </c>
    </row>
    <row r="2221" spans="5:7" x14ac:dyDescent="0.25">
      <c r="E2221" t="s">
        <v>329</v>
      </c>
      <c r="F2221">
        <v>4200</v>
      </c>
      <c r="G2221">
        <v>0</v>
      </c>
    </row>
    <row r="2222" spans="5:7" x14ac:dyDescent="0.25">
      <c r="E2222" t="s">
        <v>329</v>
      </c>
      <c r="F2222">
        <v>0</v>
      </c>
      <c r="G2222">
        <v>17000</v>
      </c>
    </row>
    <row r="2223" spans="5:7" x14ac:dyDescent="0.25">
      <c r="E2223" t="s">
        <v>329</v>
      </c>
      <c r="F2223">
        <v>0</v>
      </c>
      <c r="G2223">
        <v>0</v>
      </c>
    </row>
    <row r="2224" spans="5:7" x14ac:dyDescent="0.25">
      <c r="E2224" t="s">
        <v>331</v>
      </c>
      <c r="F2224">
        <v>25000</v>
      </c>
      <c r="G2224">
        <v>0</v>
      </c>
    </row>
    <row r="2225" spans="5:7" x14ac:dyDescent="0.25">
      <c r="E2225" t="s">
        <v>331</v>
      </c>
      <c r="F2225">
        <v>0</v>
      </c>
      <c r="G2225">
        <v>0</v>
      </c>
    </row>
    <row r="2226" spans="5:7" x14ac:dyDescent="0.25">
      <c r="E2226" t="s">
        <v>331</v>
      </c>
      <c r="F2226">
        <v>0</v>
      </c>
      <c r="G2226">
        <v>0</v>
      </c>
    </row>
    <row r="2227" spans="5:7" x14ac:dyDescent="0.25">
      <c r="E2227" t="s">
        <v>331</v>
      </c>
      <c r="F2227">
        <v>0</v>
      </c>
      <c r="G2227">
        <v>0</v>
      </c>
    </row>
    <row r="2228" spans="5:7" x14ac:dyDescent="0.25">
      <c r="E2228" t="s">
        <v>331</v>
      </c>
      <c r="F2228">
        <v>0</v>
      </c>
      <c r="G2228">
        <v>0</v>
      </c>
    </row>
    <row r="2229" spans="5:7" x14ac:dyDescent="0.25">
      <c r="E2229" t="s">
        <v>331</v>
      </c>
      <c r="F2229">
        <v>0</v>
      </c>
      <c r="G2229">
        <v>0</v>
      </c>
    </row>
    <row r="2230" spans="5:7" x14ac:dyDescent="0.25">
      <c r="E2230" t="s">
        <v>331</v>
      </c>
      <c r="F2230">
        <v>0</v>
      </c>
      <c r="G2230">
        <v>18000</v>
      </c>
    </row>
    <row r="2231" spans="5:7" x14ac:dyDescent="0.25">
      <c r="E2231" t="s">
        <v>331</v>
      </c>
      <c r="F2231">
        <v>0</v>
      </c>
      <c r="G2231">
        <v>16000</v>
      </c>
    </row>
    <row r="2232" spans="5:7" x14ac:dyDescent="0.25">
      <c r="E2232" t="s">
        <v>331</v>
      </c>
      <c r="F2232">
        <v>0</v>
      </c>
      <c r="G2232">
        <v>0</v>
      </c>
    </row>
    <row r="2233" spans="5:7" x14ac:dyDescent="0.25">
      <c r="E2233" t="s">
        <v>331</v>
      </c>
      <c r="F2233">
        <v>0</v>
      </c>
      <c r="G2233">
        <v>0</v>
      </c>
    </row>
    <row r="2234" spans="5:7" x14ac:dyDescent="0.25">
      <c r="E2234" t="s">
        <v>331</v>
      </c>
      <c r="F2234">
        <v>0</v>
      </c>
      <c r="G2234">
        <v>0</v>
      </c>
    </row>
    <row r="2235" spans="5:7" x14ac:dyDescent="0.25">
      <c r="E2235" t="s">
        <v>331</v>
      </c>
      <c r="F2235">
        <v>0</v>
      </c>
      <c r="G2235">
        <v>0</v>
      </c>
    </row>
    <row r="2236" spans="5:7" x14ac:dyDescent="0.25">
      <c r="E2236" t="s">
        <v>331</v>
      </c>
      <c r="F2236">
        <v>0</v>
      </c>
      <c r="G2236">
        <v>0</v>
      </c>
    </row>
    <row r="2237" spans="5:7" x14ac:dyDescent="0.25">
      <c r="E2237" t="s">
        <v>331</v>
      </c>
      <c r="F2237">
        <v>0</v>
      </c>
      <c r="G2237">
        <v>0</v>
      </c>
    </row>
    <row r="2238" spans="5:7" x14ac:dyDescent="0.25">
      <c r="E2238" t="s">
        <v>331</v>
      </c>
      <c r="F2238">
        <v>0</v>
      </c>
      <c r="G2238">
        <v>20000</v>
      </c>
    </row>
    <row r="2239" spans="5:7" x14ac:dyDescent="0.25">
      <c r="E2239" t="s">
        <v>331</v>
      </c>
      <c r="F2239">
        <v>0</v>
      </c>
      <c r="G2239">
        <v>0</v>
      </c>
    </row>
    <row r="2240" spans="5:7" x14ac:dyDescent="0.25">
      <c r="E2240" t="s">
        <v>331</v>
      </c>
      <c r="F2240">
        <v>0</v>
      </c>
      <c r="G2240">
        <v>0</v>
      </c>
    </row>
    <row r="2241" spans="5:7" x14ac:dyDescent="0.25">
      <c r="E2241" t="s">
        <v>331</v>
      </c>
      <c r="F2241">
        <v>0</v>
      </c>
      <c r="G2241">
        <v>0</v>
      </c>
    </row>
    <row r="2242" spans="5:7" x14ac:dyDescent="0.25">
      <c r="E2242" t="s">
        <v>331</v>
      </c>
      <c r="F2242">
        <v>0</v>
      </c>
      <c r="G2242">
        <v>0</v>
      </c>
    </row>
    <row r="2243" spans="5:7" x14ac:dyDescent="0.25">
      <c r="E2243" t="s">
        <v>331</v>
      </c>
      <c r="F2243">
        <v>0</v>
      </c>
      <c r="G2243">
        <v>0</v>
      </c>
    </row>
    <row r="2244" spans="5:7" x14ac:dyDescent="0.25">
      <c r="E2244" t="s">
        <v>331</v>
      </c>
      <c r="F2244">
        <v>0</v>
      </c>
      <c r="G2244">
        <v>0</v>
      </c>
    </row>
    <row r="2245" spans="5:7" x14ac:dyDescent="0.25">
      <c r="E2245" t="s">
        <v>331</v>
      </c>
      <c r="F2245">
        <v>6000</v>
      </c>
      <c r="G2245">
        <v>0</v>
      </c>
    </row>
    <row r="2246" spans="5:7" x14ac:dyDescent="0.25">
      <c r="E2246" t="s">
        <v>331</v>
      </c>
      <c r="F2246">
        <v>0</v>
      </c>
      <c r="G2246">
        <v>0</v>
      </c>
    </row>
    <row r="2247" spans="5:7" x14ac:dyDescent="0.25">
      <c r="E2247" t="s">
        <v>331</v>
      </c>
      <c r="F2247">
        <v>0</v>
      </c>
      <c r="G2247">
        <v>0</v>
      </c>
    </row>
    <row r="2248" spans="5:7" x14ac:dyDescent="0.25">
      <c r="E2248" t="s">
        <v>331</v>
      </c>
      <c r="F2248">
        <v>0</v>
      </c>
      <c r="G2248">
        <v>0</v>
      </c>
    </row>
    <row r="2249" spans="5:7" x14ac:dyDescent="0.25">
      <c r="E2249" t="s">
        <v>331</v>
      </c>
      <c r="F2249">
        <v>0</v>
      </c>
      <c r="G2249">
        <v>0</v>
      </c>
    </row>
    <row r="2250" spans="5:7" x14ac:dyDescent="0.25">
      <c r="E2250" t="s">
        <v>331</v>
      </c>
      <c r="F2250">
        <v>0</v>
      </c>
      <c r="G2250">
        <v>14000</v>
      </c>
    </row>
    <row r="2251" spans="5:7" x14ac:dyDescent="0.25">
      <c r="E2251" t="s">
        <v>331</v>
      </c>
      <c r="F2251">
        <v>0</v>
      </c>
      <c r="G2251">
        <v>0</v>
      </c>
    </row>
    <row r="2252" spans="5:7" x14ac:dyDescent="0.25">
      <c r="E2252" t="s">
        <v>331</v>
      </c>
      <c r="F2252">
        <v>0</v>
      </c>
      <c r="G2252">
        <v>0</v>
      </c>
    </row>
    <row r="2253" spans="5:7" x14ac:dyDescent="0.25">
      <c r="E2253" t="s">
        <v>331</v>
      </c>
      <c r="F2253">
        <v>0</v>
      </c>
      <c r="G2253">
        <v>0</v>
      </c>
    </row>
    <row r="2254" spans="5:7" x14ac:dyDescent="0.25">
      <c r="E2254" t="s">
        <v>331</v>
      </c>
      <c r="F2254">
        <v>0</v>
      </c>
      <c r="G2254">
        <v>0</v>
      </c>
    </row>
    <row r="2255" spans="5:7" x14ac:dyDescent="0.25">
      <c r="E2255" t="s">
        <v>331</v>
      </c>
      <c r="F2255">
        <v>0</v>
      </c>
      <c r="G2255">
        <v>0</v>
      </c>
    </row>
    <row r="2256" spans="5:7" x14ac:dyDescent="0.25">
      <c r="E2256" t="s">
        <v>334</v>
      </c>
      <c r="F2256">
        <v>8000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0</v>
      </c>
    </row>
    <row r="2259" spans="5:7" x14ac:dyDescent="0.25">
      <c r="E2259" t="s">
        <v>334</v>
      </c>
      <c r="F2259">
        <v>4000</v>
      </c>
      <c r="G2259">
        <v>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16000</v>
      </c>
      <c r="G2267">
        <v>0</v>
      </c>
    </row>
    <row r="2268" spans="5:7" x14ac:dyDescent="0.25">
      <c r="E2268" t="s">
        <v>334</v>
      </c>
      <c r="F2268">
        <v>0</v>
      </c>
      <c r="G2268">
        <v>15000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6000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0</v>
      </c>
      <c r="G2272">
        <v>24000</v>
      </c>
    </row>
    <row r="2273" spans="5:7" x14ac:dyDescent="0.25">
      <c r="E2273" t="s">
        <v>334</v>
      </c>
      <c r="F2273">
        <v>16000</v>
      </c>
      <c r="G2273">
        <v>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334</v>
      </c>
      <c r="F2275">
        <v>8000</v>
      </c>
      <c r="G2275">
        <v>0</v>
      </c>
    </row>
    <row r="2276" spans="5:7" x14ac:dyDescent="0.25">
      <c r="E2276" t="s">
        <v>334</v>
      </c>
      <c r="F2276">
        <v>0</v>
      </c>
      <c r="G2276">
        <v>0</v>
      </c>
    </row>
    <row r="2277" spans="5:7" x14ac:dyDescent="0.25">
      <c r="E2277" t="s">
        <v>334</v>
      </c>
      <c r="F2277">
        <v>0</v>
      </c>
      <c r="G2277">
        <v>0</v>
      </c>
    </row>
    <row r="2278" spans="5:7" x14ac:dyDescent="0.25">
      <c r="E2278" t="s">
        <v>334</v>
      </c>
      <c r="F2278">
        <v>0</v>
      </c>
      <c r="G2278">
        <v>15000</v>
      </c>
    </row>
    <row r="2279" spans="5:7" x14ac:dyDescent="0.25">
      <c r="E2279" t="s">
        <v>334</v>
      </c>
      <c r="F2279">
        <v>0</v>
      </c>
      <c r="G2279">
        <v>0</v>
      </c>
    </row>
    <row r="2280" spans="5:7" x14ac:dyDescent="0.25">
      <c r="E2280" t="s">
        <v>334</v>
      </c>
      <c r="F2280">
        <v>0</v>
      </c>
      <c r="G2280">
        <v>6000</v>
      </c>
    </row>
    <row r="2281" spans="5:7" x14ac:dyDescent="0.25">
      <c r="E2281" t="s">
        <v>334</v>
      </c>
      <c r="F2281">
        <v>0</v>
      </c>
      <c r="G2281">
        <v>0</v>
      </c>
    </row>
    <row r="2282" spans="5:7" x14ac:dyDescent="0.25">
      <c r="E2282" t="s">
        <v>334</v>
      </c>
      <c r="F2282">
        <v>0</v>
      </c>
      <c r="G2282">
        <v>0</v>
      </c>
    </row>
    <row r="2283" spans="5:7" x14ac:dyDescent="0.25">
      <c r="E2283" t="s">
        <v>334</v>
      </c>
      <c r="F2283">
        <v>0</v>
      </c>
      <c r="G2283">
        <v>0</v>
      </c>
    </row>
    <row r="2284" spans="5:7" x14ac:dyDescent="0.25">
      <c r="E2284" t="s">
        <v>334</v>
      </c>
      <c r="F2284">
        <v>0</v>
      </c>
      <c r="G2284">
        <v>6000</v>
      </c>
    </row>
    <row r="2285" spans="5:7" x14ac:dyDescent="0.25">
      <c r="E2285" t="s">
        <v>334</v>
      </c>
      <c r="F2285">
        <v>0</v>
      </c>
      <c r="G2285">
        <v>0</v>
      </c>
    </row>
    <row r="2286" spans="5:7" x14ac:dyDescent="0.25">
      <c r="E2286" t="s">
        <v>334</v>
      </c>
      <c r="F2286">
        <v>0</v>
      </c>
      <c r="G2286">
        <v>0</v>
      </c>
    </row>
    <row r="2287" spans="5:7" x14ac:dyDescent="0.25">
      <c r="E2287" t="s">
        <v>334</v>
      </c>
      <c r="F2287">
        <v>0</v>
      </c>
      <c r="G2287">
        <v>0</v>
      </c>
    </row>
    <row r="2288" spans="5:7" x14ac:dyDescent="0.25">
      <c r="E2288" t="s">
        <v>334</v>
      </c>
      <c r="F2288">
        <v>8000</v>
      </c>
      <c r="G2288">
        <v>0</v>
      </c>
    </row>
    <row r="2289" spans="5:7" x14ac:dyDescent="0.25">
      <c r="E2289" t="s">
        <v>334</v>
      </c>
      <c r="F2289">
        <v>0</v>
      </c>
      <c r="G2289">
        <v>0</v>
      </c>
    </row>
    <row r="2290" spans="5:7" x14ac:dyDescent="0.25">
      <c r="E2290" t="s">
        <v>352</v>
      </c>
      <c r="F2290">
        <v>7000</v>
      </c>
      <c r="G2290">
        <v>0</v>
      </c>
    </row>
    <row r="2291" spans="5:7" x14ac:dyDescent="0.25">
      <c r="E2291" t="s">
        <v>352</v>
      </c>
      <c r="F2291">
        <v>15000</v>
      </c>
      <c r="G2291">
        <v>0</v>
      </c>
    </row>
    <row r="2292" spans="5:7" x14ac:dyDescent="0.25">
      <c r="E2292" t="s">
        <v>352</v>
      </c>
      <c r="F2292">
        <v>18000</v>
      </c>
      <c r="G2292">
        <v>0</v>
      </c>
    </row>
    <row r="2293" spans="5:7" x14ac:dyDescent="0.25">
      <c r="E2293" t="s">
        <v>352</v>
      </c>
      <c r="F2293">
        <v>17000</v>
      </c>
      <c r="G2293">
        <v>0</v>
      </c>
    </row>
    <row r="2294" spans="5:7" x14ac:dyDescent="0.25">
      <c r="E2294" t="s">
        <v>352</v>
      </c>
      <c r="F2294">
        <v>20000</v>
      </c>
      <c r="G2294">
        <v>0</v>
      </c>
    </row>
    <row r="2295" spans="5:7" x14ac:dyDescent="0.25">
      <c r="E2295" t="s">
        <v>352</v>
      </c>
      <c r="F2295">
        <v>13000</v>
      </c>
      <c r="G2295">
        <v>0</v>
      </c>
    </row>
    <row r="2296" spans="5:7" x14ac:dyDescent="0.25">
      <c r="E2296" t="s">
        <v>352</v>
      </c>
      <c r="F2296">
        <v>0</v>
      </c>
      <c r="G2296">
        <v>0</v>
      </c>
    </row>
    <row r="2297" spans="5:7" x14ac:dyDescent="0.25">
      <c r="E2297" t="s">
        <v>352</v>
      </c>
      <c r="F2297">
        <v>0</v>
      </c>
      <c r="G2297">
        <v>0</v>
      </c>
    </row>
    <row r="2298" spans="5:7" x14ac:dyDescent="0.25">
      <c r="E2298" t="s">
        <v>352</v>
      </c>
      <c r="F2298">
        <v>0</v>
      </c>
      <c r="G2298">
        <v>0</v>
      </c>
    </row>
    <row r="2299" spans="5:7" x14ac:dyDescent="0.25">
      <c r="E2299" t="s">
        <v>352</v>
      </c>
      <c r="F2299">
        <v>12000</v>
      </c>
      <c r="G2299">
        <v>0</v>
      </c>
    </row>
    <row r="2300" spans="5:7" x14ac:dyDescent="0.25">
      <c r="E2300" t="s">
        <v>352</v>
      </c>
      <c r="F2300">
        <v>40000</v>
      </c>
      <c r="G2300">
        <v>0</v>
      </c>
    </row>
    <row r="2301" spans="5:7" x14ac:dyDescent="0.25">
      <c r="E2301" t="s">
        <v>352</v>
      </c>
      <c r="F2301">
        <v>40000</v>
      </c>
      <c r="G2301">
        <v>0</v>
      </c>
    </row>
    <row r="2302" spans="5:7" x14ac:dyDescent="0.25">
      <c r="E2302" t="s">
        <v>352</v>
      </c>
      <c r="F2302">
        <v>7000</v>
      </c>
      <c r="G2302">
        <v>0</v>
      </c>
    </row>
    <row r="2303" spans="5:7" x14ac:dyDescent="0.25">
      <c r="E2303" t="s">
        <v>352</v>
      </c>
      <c r="F2303">
        <v>22000</v>
      </c>
      <c r="G2303">
        <v>0</v>
      </c>
    </row>
    <row r="2304" spans="5:7" x14ac:dyDescent="0.25">
      <c r="E2304" t="s">
        <v>352</v>
      </c>
      <c r="F2304">
        <v>9500</v>
      </c>
      <c r="G2304">
        <v>0</v>
      </c>
    </row>
    <row r="2305" spans="5:7" x14ac:dyDescent="0.25">
      <c r="E2305" t="s">
        <v>414</v>
      </c>
      <c r="F2305">
        <v>0</v>
      </c>
      <c r="G2305">
        <v>8000</v>
      </c>
    </row>
    <row r="2306" spans="5:7" x14ac:dyDescent="0.25">
      <c r="E2306" t="s">
        <v>414</v>
      </c>
      <c r="F2306">
        <v>0</v>
      </c>
      <c r="G2306">
        <v>0</v>
      </c>
    </row>
    <row r="2307" spans="5:7" x14ac:dyDescent="0.25">
      <c r="E2307" t="s">
        <v>414</v>
      </c>
      <c r="F2307">
        <v>0</v>
      </c>
      <c r="G2307">
        <v>16000</v>
      </c>
    </row>
    <row r="2308" spans="5:7" x14ac:dyDescent="0.25">
      <c r="E2308" t="s">
        <v>414</v>
      </c>
      <c r="F2308">
        <v>0</v>
      </c>
      <c r="G2308">
        <v>8000</v>
      </c>
    </row>
    <row r="2309" spans="5:7" x14ac:dyDescent="0.25">
      <c r="E2309" t="s">
        <v>414</v>
      </c>
      <c r="F2309">
        <v>0</v>
      </c>
      <c r="G2309">
        <v>0</v>
      </c>
    </row>
    <row r="2310" spans="5:7" x14ac:dyDescent="0.25">
      <c r="E2310" t="s">
        <v>414</v>
      </c>
      <c r="F2310">
        <v>0</v>
      </c>
      <c r="G2310">
        <v>8000</v>
      </c>
    </row>
    <row r="2311" spans="5:7" x14ac:dyDescent="0.25">
      <c r="E2311" t="s">
        <v>414</v>
      </c>
      <c r="F2311">
        <v>0</v>
      </c>
      <c r="G2311">
        <v>4000</v>
      </c>
    </row>
    <row r="2312" spans="5:7" x14ac:dyDescent="0.25">
      <c r="E2312" t="s">
        <v>414</v>
      </c>
      <c r="F2312">
        <v>0</v>
      </c>
      <c r="G2312">
        <v>8000</v>
      </c>
    </row>
    <row r="2313" spans="5:7" x14ac:dyDescent="0.25">
      <c r="E2313" t="s">
        <v>414</v>
      </c>
      <c r="F2313">
        <v>0</v>
      </c>
      <c r="G2313">
        <v>8000</v>
      </c>
    </row>
    <row r="2314" spans="5:7" x14ac:dyDescent="0.25">
      <c r="E2314" t="s">
        <v>414</v>
      </c>
      <c r="F2314">
        <v>0</v>
      </c>
      <c r="G2314">
        <v>0</v>
      </c>
    </row>
    <row r="2315" spans="5:7" x14ac:dyDescent="0.25">
      <c r="E2315" t="s">
        <v>414</v>
      </c>
      <c r="F2315">
        <v>0</v>
      </c>
      <c r="G2315">
        <v>8000</v>
      </c>
    </row>
    <row r="2316" spans="5:7" x14ac:dyDescent="0.25">
      <c r="E2316" t="s">
        <v>414</v>
      </c>
      <c r="F2316">
        <v>0</v>
      </c>
      <c r="G2316">
        <v>0</v>
      </c>
    </row>
    <row r="2317" spans="5:7" x14ac:dyDescent="0.25">
      <c r="E2317" t="s">
        <v>356</v>
      </c>
      <c r="F2317">
        <v>0</v>
      </c>
      <c r="G2317">
        <v>0</v>
      </c>
    </row>
    <row r="2318" spans="5:7" x14ac:dyDescent="0.25">
      <c r="E2318" t="s">
        <v>356</v>
      </c>
      <c r="F2318">
        <v>0</v>
      </c>
      <c r="G2318">
        <v>0</v>
      </c>
    </row>
    <row r="2319" spans="5:7" x14ac:dyDescent="0.25">
      <c r="E2319" t="s">
        <v>356</v>
      </c>
      <c r="F2319">
        <v>16000</v>
      </c>
      <c r="G2319">
        <v>0</v>
      </c>
    </row>
    <row r="2320" spans="5:7" x14ac:dyDescent="0.25">
      <c r="E2320" t="s">
        <v>356</v>
      </c>
      <c r="F2320">
        <v>3100</v>
      </c>
      <c r="G2320">
        <v>0</v>
      </c>
    </row>
    <row r="2321" spans="5:7" x14ac:dyDescent="0.25">
      <c r="E2321" t="s">
        <v>356</v>
      </c>
      <c r="F2321">
        <v>0</v>
      </c>
      <c r="G2321">
        <v>0</v>
      </c>
    </row>
    <row r="2322" spans="5:7" x14ac:dyDescent="0.25">
      <c r="E2322" t="s">
        <v>356</v>
      </c>
      <c r="F2322">
        <v>0</v>
      </c>
      <c r="G2322">
        <v>30000</v>
      </c>
    </row>
    <row r="2323" spans="5:7" x14ac:dyDescent="0.25">
      <c r="E2323" t="s">
        <v>356</v>
      </c>
      <c r="F2323">
        <v>0</v>
      </c>
      <c r="G2323">
        <v>0</v>
      </c>
    </row>
    <row r="2324" spans="5:7" x14ac:dyDescent="0.25">
      <c r="E2324" t="s">
        <v>356</v>
      </c>
      <c r="F2324">
        <v>0</v>
      </c>
      <c r="G2324">
        <v>0</v>
      </c>
    </row>
    <row r="2325" spans="5:7" x14ac:dyDescent="0.25">
      <c r="E2325" t="s">
        <v>356</v>
      </c>
      <c r="F2325">
        <v>0</v>
      </c>
      <c r="G2325">
        <v>5000</v>
      </c>
    </row>
    <row r="2326" spans="5:7" x14ac:dyDescent="0.25">
      <c r="E2326" t="s">
        <v>356</v>
      </c>
      <c r="F2326">
        <v>0</v>
      </c>
      <c r="G2326">
        <v>5000</v>
      </c>
    </row>
    <row r="2327" spans="5:7" x14ac:dyDescent="0.25">
      <c r="E2327" t="s">
        <v>356</v>
      </c>
      <c r="F2327">
        <v>4000</v>
      </c>
      <c r="G2327">
        <v>8000</v>
      </c>
    </row>
    <row r="2328" spans="5:7" x14ac:dyDescent="0.25">
      <c r="E2328" t="s">
        <v>356</v>
      </c>
      <c r="F2328">
        <v>0</v>
      </c>
      <c r="G2328">
        <v>0</v>
      </c>
    </row>
    <row r="2329" spans="5:7" x14ac:dyDescent="0.25">
      <c r="E2329" t="s">
        <v>356</v>
      </c>
      <c r="F2329">
        <v>0</v>
      </c>
      <c r="G2329">
        <v>30000</v>
      </c>
    </row>
    <row r="2330" spans="5:7" x14ac:dyDescent="0.25">
      <c r="E2330" t="s">
        <v>356</v>
      </c>
      <c r="F2330">
        <v>0</v>
      </c>
      <c r="G2330">
        <v>6000</v>
      </c>
    </row>
    <row r="2331" spans="5:7" x14ac:dyDescent="0.25">
      <c r="E2331" t="s">
        <v>356</v>
      </c>
      <c r="F2331">
        <v>0</v>
      </c>
      <c r="G2331">
        <v>30000</v>
      </c>
    </row>
    <row r="2332" spans="5:7" x14ac:dyDescent="0.25">
      <c r="E2332" t="s">
        <v>356</v>
      </c>
      <c r="F2332">
        <v>8000</v>
      </c>
      <c r="G2332">
        <v>0</v>
      </c>
    </row>
    <row r="2333" spans="5:7" x14ac:dyDescent="0.25">
      <c r="E2333" t="s">
        <v>356</v>
      </c>
      <c r="F2333">
        <v>0</v>
      </c>
      <c r="G2333">
        <v>17000</v>
      </c>
    </row>
    <row r="2334" spans="5:7" x14ac:dyDescent="0.25">
      <c r="E2334" t="s">
        <v>356</v>
      </c>
      <c r="F2334">
        <v>16000</v>
      </c>
      <c r="G2334">
        <v>0</v>
      </c>
    </row>
    <row r="2335" spans="5:7" x14ac:dyDescent="0.25">
      <c r="E2335" t="s">
        <v>356</v>
      </c>
      <c r="F2335">
        <v>0</v>
      </c>
      <c r="G2335">
        <v>20000</v>
      </c>
    </row>
    <row r="2336" spans="5:7" x14ac:dyDescent="0.25">
      <c r="E2336" t="s">
        <v>356</v>
      </c>
      <c r="F2336">
        <v>0</v>
      </c>
      <c r="G2336">
        <v>0</v>
      </c>
    </row>
    <row r="2337" spans="5:7" x14ac:dyDescent="0.25">
      <c r="E2337" t="s">
        <v>356</v>
      </c>
      <c r="F2337">
        <v>0</v>
      </c>
      <c r="G2337">
        <v>0</v>
      </c>
    </row>
    <row r="2338" spans="5:7" x14ac:dyDescent="0.25">
      <c r="E2338" t="s">
        <v>356</v>
      </c>
      <c r="F2338">
        <v>0</v>
      </c>
      <c r="G2338">
        <v>0</v>
      </c>
    </row>
    <row r="2339" spans="5:7" x14ac:dyDescent="0.25">
      <c r="E2339" t="s">
        <v>356</v>
      </c>
      <c r="F2339">
        <v>0</v>
      </c>
      <c r="G2339">
        <v>22000</v>
      </c>
    </row>
    <row r="2340" spans="5:7" x14ac:dyDescent="0.25">
      <c r="E2340" t="s">
        <v>356</v>
      </c>
      <c r="F2340">
        <v>0</v>
      </c>
      <c r="G2340">
        <v>27000</v>
      </c>
    </row>
    <row r="2341" spans="5:7" x14ac:dyDescent="0.25">
      <c r="E2341" t="s">
        <v>356</v>
      </c>
      <c r="F2341">
        <v>0</v>
      </c>
      <c r="G2341">
        <v>22000</v>
      </c>
    </row>
    <row r="2342" spans="5:7" x14ac:dyDescent="0.25">
      <c r="E2342" t="s">
        <v>356</v>
      </c>
      <c r="F2342">
        <v>0</v>
      </c>
      <c r="G2342">
        <v>0</v>
      </c>
    </row>
    <row r="2343" spans="5:7" x14ac:dyDescent="0.25">
      <c r="E2343" t="s">
        <v>356</v>
      </c>
      <c r="F2343">
        <v>0</v>
      </c>
      <c r="G2343">
        <v>0</v>
      </c>
    </row>
    <row r="2344" spans="5:7" x14ac:dyDescent="0.25">
      <c r="E2344" t="s">
        <v>356</v>
      </c>
      <c r="F2344">
        <v>0</v>
      </c>
      <c r="G2344">
        <v>17000</v>
      </c>
    </row>
    <row r="2345" spans="5:7" x14ac:dyDescent="0.25">
      <c r="E2345" t="s">
        <v>356</v>
      </c>
      <c r="F2345">
        <v>0</v>
      </c>
      <c r="G2345">
        <v>0</v>
      </c>
    </row>
    <row r="2346" spans="5:7" x14ac:dyDescent="0.25">
      <c r="E2346" t="s">
        <v>356</v>
      </c>
      <c r="F2346">
        <v>0</v>
      </c>
      <c r="G2346">
        <v>0</v>
      </c>
    </row>
    <row r="2347" spans="5:7" x14ac:dyDescent="0.25">
      <c r="E2347" t="s">
        <v>356</v>
      </c>
      <c r="F2347">
        <v>2100</v>
      </c>
      <c r="G2347">
        <v>0</v>
      </c>
    </row>
    <row r="2348" spans="5:7" x14ac:dyDescent="0.25">
      <c r="E2348" t="s">
        <v>358</v>
      </c>
      <c r="F2348">
        <v>0</v>
      </c>
      <c r="G2348">
        <v>17000</v>
      </c>
    </row>
    <row r="2349" spans="5:7" x14ac:dyDescent="0.25">
      <c r="E2349" t="s">
        <v>358</v>
      </c>
      <c r="F2349">
        <v>0</v>
      </c>
      <c r="G2349">
        <v>1600</v>
      </c>
    </row>
    <row r="2350" spans="5:7" x14ac:dyDescent="0.25">
      <c r="E2350" t="s">
        <v>358</v>
      </c>
      <c r="F2350">
        <v>0</v>
      </c>
      <c r="G2350">
        <v>8000</v>
      </c>
    </row>
    <row r="2351" spans="5:7" x14ac:dyDescent="0.25">
      <c r="E2351" t="s">
        <v>358</v>
      </c>
      <c r="F2351">
        <v>0</v>
      </c>
      <c r="G2351">
        <v>3000</v>
      </c>
    </row>
    <row r="2352" spans="5:7" x14ac:dyDescent="0.25">
      <c r="E2352" t="s">
        <v>358</v>
      </c>
      <c r="F2352">
        <v>0</v>
      </c>
      <c r="G2352">
        <v>0</v>
      </c>
    </row>
    <row r="2353" spans="5:7" x14ac:dyDescent="0.25">
      <c r="E2353" t="s">
        <v>358</v>
      </c>
      <c r="F2353">
        <v>0</v>
      </c>
      <c r="G2353">
        <v>1600</v>
      </c>
    </row>
    <row r="2354" spans="5:7" x14ac:dyDescent="0.25">
      <c r="E2354" t="s">
        <v>358</v>
      </c>
      <c r="F2354">
        <v>0</v>
      </c>
      <c r="G2354">
        <v>0</v>
      </c>
    </row>
    <row r="2355" spans="5:7" x14ac:dyDescent="0.25">
      <c r="E2355" t="s">
        <v>358</v>
      </c>
      <c r="F2355">
        <v>0</v>
      </c>
      <c r="G2355">
        <v>3000</v>
      </c>
    </row>
    <row r="2356" spans="5:7" x14ac:dyDescent="0.25">
      <c r="E2356" t="s">
        <v>358</v>
      </c>
      <c r="F2356">
        <v>0</v>
      </c>
      <c r="G2356">
        <v>1600</v>
      </c>
    </row>
    <row r="2357" spans="5:7" x14ac:dyDescent="0.25">
      <c r="E2357" t="s">
        <v>358</v>
      </c>
      <c r="F2357">
        <v>0</v>
      </c>
      <c r="G2357">
        <v>4000</v>
      </c>
    </row>
    <row r="2358" spans="5:7" x14ac:dyDescent="0.25">
      <c r="E2358" t="s">
        <v>360</v>
      </c>
      <c r="F2358">
        <v>0</v>
      </c>
      <c r="G2358">
        <v>7000</v>
      </c>
    </row>
    <row r="2359" spans="5:7" x14ac:dyDescent="0.25">
      <c r="E2359" t="s">
        <v>360</v>
      </c>
      <c r="F2359">
        <v>0</v>
      </c>
      <c r="G2359">
        <v>7000</v>
      </c>
    </row>
    <row r="2360" spans="5:7" x14ac:dyDescent="0.25">
      <c r="E2360" t="s">
        <v>360</v>
      </c>
      <c r="F2360">
        <v>16000</v>
      </c>
      <c r="G2360">
        <v>0</v>
      </c>
    </row>
    <row r="2361" spans="5:7" x14ac:dyDescent="0.25">
      <c r="E2361" t="s">
        <v>362</v>
      </c>
      <c r="F2361">
        <v>8000</v>
      </c>
      <c r="G2361">
        <v>0</v>
      </c>
    </row>
    <row r="2362" spans="5:7" x14ac:dyDescent="0.25">
      <c r="E2362" t="s">
        <v>362</v>
      </c>
      <c r="F2362">
        <v>0</v>
      </c>
      <c r="G2362">
        <v>8000</v>
      </c>
    </row>
    <row r="2363" spans="5:7" x14ac:dyDescent="0.25">
      <c r="E2363" t="s">
        <v>445</v>
      </c>
      <c r="F2363">
        <v>0</v>
      </c>
      <c r="G2363">
        <v>0</v>
      </c>
    </row>
    <row r="2364" spans="5:7" x14ac:dyDescent="0.25">
      <c r="E2364" t="s">
        <v>445</v>
      </c>
      <c r="F2364">
        <v>0</v>
      </c>
      <c r="G2364">
        <v>0</v>
      </c>
    </row>
    <row r="2365" spans="5:7" x14ac:dyDescent="0.25">
      <c r="E2365" t="s">
        <v>445</v>
      </c>
      <c r="F2365">
        <v>0</v>
      </c>
      <c r="G2365">
        <v>0</v>
      </c>
    </row>
    <row r="2366" spans="5:7" x14ac:dyDescent="0.25">
      <c r="E2366" t="s">
        <v>488</v>
      </c>
      <c r="F2366">
        <v>0</v>
      </c>
      <c r="G2366">
        <v>30000</v>
      </c>
    </row>
    <row r="2367" spans="5:7" x14ac:dyDescent="0.25">
      <c r="E2367" t="s">
        <v>488</v>
      </c>
      <c r="F2367">
        <v>0</v>
      </c>
      <c r="G2367">
        <v>0</v>
      </c>
    </row>
    <row r="2368" spans="5:7" x14ac:dyDescent="0.25">
      <c r="E2368" t="s">
        <v>490</v>
      </c>
      <c r="F2368">
        <v>0</v>
      </c>
      <c r="G2368">
        <v>4000</v>
      </c>
    </row>
    <row r="2369" spans="5:7" x14ac:dyDescent="0.25">
      <c r="E2369" t="s">
        <v>490</v>
      </c>
      <c r="F2369">
        <v>0</v>
      </c>
      <c r="G2369">
        <v>3000</v>
      </c>
    </row>
    <row r="2370" spans="5:7" x14ac:dyDescent="0.25">
      <c r="E2370" t="s">
        <v>490</v>
      </c>
      <c r="F2370">
        <v>0</v>
      </c>
      <c r="G2370">
        <v>2600</v>
      </c>
    </row>
    <row r="2371" spans="5:7" x14ac:dyDescent="0.25">
      <c r="E2371" t="s">
        <v>490</v>
      </c>
      <c r="F2371">
        <v>0</v>
      </c>
      <c r="G2371">
        <v>3000</v>
      </c>
    </row>
    <row r="2372" spans="5:7" x14ac:dyDescent="0.25">
      <c r="E2372" t="s">
        <v>490</v>
      </c>
      <c r="F2372">
        <v>0</v>
      </c>
      <c r="G2372">
        <v>0</v>
      </c>
    </row>
    <row r="2373" spans="5:7" x14ac:dyDescent="0.25">
      <c r="E2373" t="s">
        <v>490</v>
      </c>
      <c r="F2373">
        <v>0</v>
      </c>
      <c r="G2373">
        <v>2600</v>
      </c>
    </row>
    <row r="2374" spans="5:7" x14ac:dyDescent="0.25">
      <c r="E2374" t="s">
        <v>490</v>
      </c>
      <c r="F2374">
        <v>0</v>
      </c>
      <c r="G2374">
        <v>0</v>
      </c>
    </row>
    <row r="2375" spans="5:7" x14ac:dyDescent="0.25">
      <c r="E2375" t="s">
        <v>490</v>
      </c>
      <c r="F2375">
        <v>0</v>
      </c>
      <c r="G2375">
        <v>3000</v>
      </c>
    </row>
    <row r="2376" spans="5:7" x14ac:dyDescent="0.25">
      <c r="E2376" t="s">
        <v>364</v>
      </c>
      <c r="F2376">
        <v>0</v>
      </c>
      <c r="G2376">
        <v>0</v>
      </c>
    </row>
    <row r="2377" spans="5:7" x14ac:dyDescent="0.25">
      <c r="E2377" t="s">
        <v>364</v>
      </c>
      <c r="F2377">
        <v>17000</v>
      </c>
      <c r="G2377">
        <v>0</v>
      </c>
    </row>
    <row r="2378" spans="5:7" x14ac:dyDescent="0.25">
      <c r="E2378" t="s">
        <v>364</v>
      </c>
      <c r="F2378">
        <v>20200</v>
      </c>
      <c r="G2378">
        <v>0</v>
      </c>
    </row>
    <row r="2379" spans="5:7" x14ac:dyDescent="0.25">
      <c r="E2379" t="s">
        <v>364</v>
      </c>
      <c r="F2379">
        <v>0</v>
      </c>
      <c r="G2379">
        <v>0</v>
      </c>
    </row>
    <row r="2380" spans="5:7" x14ac:dyDescent="0.25">
      <c r="E2380" t="s">
        <v>364</v>
      </c>
      <c r="F2380">
        <v>19000</v>
      </c>
      <c r="G2380">
        <v>0</v>
      </c>
    </row>
    <row r="2381" spans="5:7" x14ac:dyDescent="0.25">
      <c r="E2381" t="s">
        <v>364</v>
      </c>
      <c r="F2381">
        <v>37000</v>
      </c>
      <c r="G2381">
        <v>0</v>
      </c>
    </row>
    <row r="2382" spans="5:7" x14ac:dyDescent="0.25">
      <c r="E2382" t="s">
        <v>364</v>
      </c>
      <c r="F2382">
        <v>12000</v>
      </c>
      <c r="G2382">
        <v>0</v>
      </c>
    </row>
    <row r="2383" spans="5:7" x14ac:dyDescent="0.25">
      <c r="E2383" t="s">
        <v>364</v>
      </c>
      <c r="F2383">
        <v>15000</v>
      </c>
      <c r="G2383">
        <v>25000</v>
      </c>
    </row>
    <row r="2384" spans="5:7" x14ac:dyDescent="0.25">
      <c r="E2384" t="s">
        <v>364</v>
      </c>
      <c r="F2384">
        <v>0</v>
      </c>
      <c r="G2384">
        <v>0</v>
      </c>
    </row>
    <row r="2385" spans="5:7" x14ac:dyDescent="0.25">
      <c r="E2385" t="s">
        <v>364</v>
      </c>
      <c r="F2385">
        <v>0</v>
      </c>
      <c r="G2385">
        <v>0</v>
      </c>
    </row>
    <row r="2386" spans="5:7" x14ac:dyDescent="0.25">
      <c r="E2386" t="s">
        <v>364</v>
      </c>
      <c r="F2386">
        <v>0</v>
      </c>
      <c r="G2386">
        <v>0</v>
      </c>
    </row>
    <row r="2387" spans="5:7" x14ac:dyDescent="0.25">
      <c r="E2387" t="s">
        <v>364</v>
      </c>
      <c r="F2387">
        <v>37000</v>
      </c>
      <c r="G2387">
        <v>0</v>
      </c>
    </row>
    <row r="2388" spans="5:7" x14ac:dyDescent="0.25">
      <c r="E2388" t="s">
        <v>364</v>
      </c>
      <c r="F2388">
        <v>0</v>
      </c>
      <c r="G2388">
        <v>0</v>
      </c>
    </row>
    <row r="2389" spans="5:7" x14ac:dyDescent="0.25">
      <c r="E2389" t="s">
        <v>364</v>
      </c>
      <c r="F2389">
        <v>40000</v>
      </c>
      <c r="G2389">
        <v>0</v>
      </c>
    </row>
    <row r="2390" spans="5:7" x14ac:dyDescent="0.25">
      <c r="E2390" t="s">
        <v>364</v>
      </c>
      <c r="F2390">
        <v>0</v>
      </c>
      <c r="G2390">
        <v>0</v>
      </c>
    </row>
    <row r="2391" spans="5:7" x14ac:dyDescent="0.25">
      <c r="E2391" t="s">
        <v>364</v>
      </c>
      <c r="F2391">
        <v>15000</v>
      </c>
      <c r="G2391">
        <v>0</v>
      </c>
    </row>
    <row r="2392" spans="5:7" x14ac:dyDescent="0.25">
      <c r="E2392" t="s">
        <v>364</v>
      </c>
      <c r="F2392">
        <v>25000</v>
      </c>
      <c r="G2392">
        <v>0</v>
      </c>
    </row>
    <row r="2393" spans="5:7" x14ac:dyDescent="0.25">
      <c r="E2393" t="s">
        <v>364</v>
      </c>
      <c r="F2393">
        <v>0</v>
      </c>
      <c r="G2393">
        <v>0</v>
      </c>
    </row>
    <row r="2394" spans="5:7" x14ac:dyDescent="0.25">
      <c r="E2394" t="s">
        <v>364</v>
      </c>
      <c r="F2394">
        <v>28000</v>
      </c>
      <c r="G2394">
        <v>0</v>
      </c>
    </row>
    <row r="2395" spans="5:7" x14ac:dyDescent="0.25">
      <c r="E2395" t="s">
        <v>364</v>
      </c>
      <c r="F2395">
        <v>15000</v>
      </c>
      <c r="G2395">
        <v>0</v>
      </c>
    </row>
    <row r="2396" spans="5:7" x14ac:dyDescent="0.25">
      <c r="E2396" t="s">
        <v>415</v>
      </c>
      <c r="F2396">
        <v>0</v>
      </c>
      <c r="G2396">
        <v>0</v>
      </c>
    </row>
    <row r="2397" spans="5:7" x14ac:dyDescent="0.25">
      <c r="E2397" t="s">
        <v>415</v>
      </c>
      <c r="F2397">
        <v>0</v>
      </c>
      <c r="G2397">
        <v>0</v>
      </c>
    </row>
    <row r="2398" spans="5:7" x14ac:dyDescent="0.25">
      <c r="E2398" t="s">
        <v>415</v>
      </c>
      <c r="F2398">
        <v>0</v>
      </c>
      <c r="G2398">
        <v>0</v>
      </c>
    </row>
    <row r="2399" spans="5:7" x14ac:dyDescent="0.25">
      <c r="E2399" t="s">
        <v>415</v>
      </c>
      <c r="F2399">
        <v>0</v>
      </c>
      <c r="G2399">
        <v>0</v>
      </c>
    </row>
    <row r="2400" spans="5:7" x14ac:dyDescent="0.25">
      <c r="E2400" t="s">
        <v>415</v>
      </c>
      <c r="F2400">
        <v>0</v>
      </c>
      <c r="G2400">
        <v>0</v>
      </c>
    </row>
    <row r="2401" spans="5:7" x14ac:dyDescent="0.25">
      <c r="E2401" t="s">
        <v>415</v>
      </c>
      <c r="F2401">
        <v>0</v>
      </c>
      <c r="G2401">
        <v>0</v>
      </c>
    </row>
    <row r="2402" spans="5:7" x14ac:dyDescent="0.25">
      <c r="E2402" t="s">
        <v>415</v>
      </c>
      <c r="F2402">
        <v>0</v>
      </c>
      <c r="G2402">
        <v>0</v>
      </c>
    </row>
    <row r="2403" spans="5:7" x14ac:dyDescent="0.25">
      <c r="E2403" t="s">
        <v>415</v>
      </c>
      <c r="F2403">
        <v>0</v>
      </c>
      <c r="G2403">
        <v>0</v>
      </c>
    </row>
    <row r="2404" spans="5:7" x14ac:dyDescent="0.25">
      <c r="E2404" t="s">
        <v>415</v>
      </c>
      <c r="F2404">
        <v>0</v>
      </c>
      <c r="G2404">
        <v>0</v>
      </c>
    </row>
    <row r="2405" spans="5:7" x14ac:dyDescent="0.25">
      <c r="E2405" t="s">
        <v>415</v>
      </c>
      <c r="F2405">
        <v>0</v>
      </c>
      <c r="G2405">
        <v>0</v>
      </c>
    </row>
    <row r="2406" spans="5:7" x14ac:dyDescent="0.25">
      <c r="E2406" t="s">
        <v>415</v>
      </c>
      <c r="F2406">
        <v>0</v>
      </c>
      <c r="G2406">
        <v>0</v>
      </c>
    </row>
    <row r="2407" spans="5:7" x14ac:dyDescent="0.25">
      <c r="E2407" t="s">
        <v>415</v>
      </c>
      <c r="F2407">
        <v>0</v>
      </c>
      <c r="G2407">
        <v>0</v>
      </c>
    </row>
    <row r="2408" spans="5:7" x14ac:dyDescent="0.25">
      <c r="E2408" t="s">
        <v>415</v>
      </c>
      <c r="F2408">
        <v>0</v>
      </c>
      <c r="G2408">
        <v>0</v>
      </c>
    </row>
    <row r="2409" spans="5:7" x14ac:dyDescent="0.25">
      <c r="E2409" t="s">
        <v>415</v>
      </c>
      <c r="F2409">
        <v>0</v>
      </c>
      <c r="G2409">
        <v>0</v>
      </c>
    </row>
    <row r="2410" spans="5:7" x14ac:dyDescent="0.25">
      <c r="E2410" t="s">
        <v>415</v>
      </c>
      <c r="F2410">
        <v>0</v>
      </c>
      <c r="G2410">
        <v>0</v>
      </c>
    </row>
    <row r="2411" spans="5:7" x14ac:dyDescent="0.25">
      <c r="E2411" t="s">
        <v>415</v>
      </c>
      <c r="F2411">
        <v>0</v>
      </c>
      <c r="G2411">
        <v>0</v>
      </c>
    </row>
    <row r="2412" spans="5:7" x14ac:dyDescent="0.25">
      <c r="E2412" t="s">
        <v>415</v>
      </c>
      <c r="F2412">
        <v>0</v>
      </c>
      <c r="G2412">
        <v>0</v>
      </c>
    </row>
    <row r="2413" spans="5:7" x14ac:dyDescent="0.25">
      <c r="E2413" t="s">
        <v>415</v>
      </c>
      <c r="F2413">
        <v>0</v>
      </c>
      <c r="G2413">
        <v>0</v>
      </c>
    </row>
    <row r="2414" spans="5:7" x14ac:dyDescent="0.25">
      <c r="E2414" t="s">
        <v>415</v>
      </c>
      <c r="F2414">
        <v>0</v>
      </c>
      <c r="G2414">
        <v>0</v>
      </c>
    </row>
    <row r="2415" spans="5:7" x14ac:dyDescent="0.25">
      <c r="E2415" t="s">
        <v>415</v>
      </c>
      <c r="F2415">
        <v>0</v>
      </c>
      <c r="G2415">
        <v>0</v>
      </c>
    </row>
    <row r="2416" spans="5:7" x14ac:dyDescent="0.25">
      <c r="E2416" t="s">
        <v>415</v>
      </c>
      <c r="F2416">
        <v>0</v>
      </c>
      <c r="G2416">
        <v>0</v>
      </c>
    </row>
    <row r="2417" spans="5:7" x14ac:dyDescent="0.25">
      <c r="E2417" t="s">
        <v>415</v>
      </c>
      <c r="F2417">
        <v>0</v>
      </c>
      <c r="G2417">
        <v>0</v>
      </c>
    </row>
    <row r="2418" spans="5:7" x14ac:dyDescent="0.25">
      <c r="E2418" t="s">
        <v>415</v>
      </c>
      <c r="F2418">
        <v>0</v>
      </c>
      <c r="G2418">
        <v>0</v>
      </c>
    </row>
    <row r="2419" spans="5:7" x14ac:dyDescent="0.25">
      <c r="E2419" t="s">
        <v>415</v>
      </c>
      <c r="F2419">
        <v>0</v>
      </c>
      <c r="G2419">
        <v>0</v>
      </c>
    </row>
    <row r="2420" spans="5:7" x14ac:dyDescent="0.25">
      <c r="E2420" t="s">
        <v>415</v>
      </c>
      <c r="F2420">
        <v>0</v>
      </c>
      <c r="G2420">
        <v>0</v>
      </c>
    </row>
    <row r="2421" spans="5:7" x14ac:dyDescent="0.25">
      <c r="E2421" t="s">
        <v>415</v>
      </c>
      <c r="F2421">
        <v>0</v>
      </c>
      <c r="G2421">
        <v>0</v>
      </c>
    </row>
    <row r="2422" spans="5:7" x14ac:dyDescent="0.25">
      <c r="E2422" t="s">
        <v>415</v>
      </c>
      <c r="F2422">
        <v>0</v>
      </c>
      <c r="G2422">
        <v>0</v>
      </c>
    </row>
    <row r="2423" spans="5:7" x14ac:dyDescent="0.25">
      <c r="E2423" t="s">
        <v>415</v>
      </c>
      <c r="F2423">
        <v>0</v>
      </c>
      <c r="G2423">
        <v>0</v>
      </c>
    </row>
    <row r="2424" spans="5:7" x14ac:dyDescent="0.25">
      <c r="E2424" t="s">
        <v>415</v>
      </c>
      <c r="F2424">
        <v>0</v>
      </c>
      <c r="G2424">
        <v>0</v>
      </c>
    </row>
    <row r="2425" spans="5:7" x14ac:dyDescent="0.25">
      <c r="E2425" t="s">
        <v>415</v>
      </c>
      <c r="F2425">
        <v>0</v>
      </c>
      <c r="G2425">
        <v>0</v>
      </c>
    </row>
    <row r="2426" spans="5:7" x14ac:dyDescent="0.25">
      <c r="E2426" t="s">
        <v>415</v>
      </c>
      <c r="F2426">
        <v>0</v>
      </c>
      <c r="G2426">
        <v>0</v>
      </c>
    </row>
    <row r="2427" spans="5:7" x14ac:dyDescent="0.25">
      <c r="E2427" t="s">
        <v>415</v>
      </c>
      <c r="F2427">
        <v>0</v>
      </c>
      <c r="G2427">
        <v>0</v>
      </c>
    </row>
    <row r="2428" spans="5:7" x14ac:dyDescent="0.25">
      <c r="E2428" t="s">
        <v>415</v>
      </c>
      <c r="F2428">
        <v>0</v>
      </c>
      <c r="G2428">
        <v>0</v>
      </c>
    </row>
    <row r="2429" spans="5:7" x14ac:dyDescent="0.25">
      <c r="E2429" t="s">
        <v>415</v>
      </c>
      <c r="F2429">
        <v>0</v>
      </c>
      <c r="G2429">
        <v>0</v>
      </c>
    </row>
    <row r="2430" spans="5:7" x14ac:dyDescent="0.25">
      <c r="E2430" t="s">
        <v>415</v>
      </c>
      <c r="F2430">
        <v>0</v>
      </c>
      <c r="G2430">
        <v>0</v>
      </c>
    </row>
    <row r="2431" spans="5:7" x14ac:dyDescent="0.25">
      <c r="E2431" t="s">
        <v>415</v>
      </c>
      <c r="F2431">
        <v>0</v>
      </c>
      <c r="G2431">
        <v>0</v>
      </c>
    </row>
    <row r="2432" spans="5:7" x14ac:dyDescent="0.25">
      <c r="E2432" t="s">
        <v>415</v>
      </c>
      <c r="F2432">
        <v>0</v>
      </c>
      <c r="G2432">
        <v>0</v>
      </c>
    </row>
    <row r="2433" spans="5:7" x14ac:dyDescent="0.25">
      <c r="E2433" t="s">
        <v>415</v>
      </c>
      <c r="F2433">
        <v>0</v>
      </c>
      <c r="G2433">
        <v>0</v>
      </c>
    </row>
    <row r="2434" spans="5:7" x14ac:dyDescent="0.25">
      <c r="E2434" t="s">
        <v>415</v>
      </c>
      <c r="F2434">
        <v>0</v>
      </c>
      <c r="G2434">
        <v>0</v>
      </c>
    </row>
    <row r="2435" spans="5:7" x14ac:dyDescent="0.25">
      <c r="E2435" t="s">
        <v>415</v>
      </c>
      <c r="F2435">
        <v>0</v>
      </c>
      <c r="G2435">
        <v>0</v>
      </c>
    </row>
    <row r="2436" spans="5:7" x14ac:dyDescent="0.25">
      <c r="E2436" t="s">
        <v>415</v>
      </c>
      <c r="F2436">
        <v>0</v>
      </c>
      <c r="G2436">
        <v>0</v>
      </c>
    </row>
    <row r="2437" spans="5:7" x14ac:dyDescent="0.25">
      <c r="E2437" t="s">
        <v>415</v>
      </c>
      <c r="F2437">
        <v>0</v>
      </c>
      <c r="G2437">
        <v>0</v>
      </c>
    </row>
    <row r="2438" spans="5:7" x14ac:dyDescent="0.25">
      <c r="E2438" t="s">
        <v>415</v>
      </c>
      <c r="F2438">
        <v>0</v>
      </c>
      <c r="G2438">
        <v>0</v>
      </c>
    </row>
    <row r="2439" spans="5:7" x14ac:dyDescent="0.25">
      <c r="E2439" t="s">
        <v>415</v>
      </c>
      <c r="F2439">
        <v>0</v>
      </c>
      <c r="G2439">
        <v>0</v>
      </c>
    </row>
    <row r="2440" spans="5:7" x14ac:dyDescent="0.25">
      <c r="E2440" t="s">
        <v>415</v>
      </c>
      <c r="F2440">
        <v>0</v>
      </c>
      <c r="G2440">
        <v>0</v>
      </c>
    </row>
    <row r="2441" spans="5:7" x14ac:dyDescent="0.25">
      <c r="E2441" t="s">
        <v>415</v>
      </c>
      <c r="F2441">
        <v>0</v>
      </c>
      <c r="G2441">
        <v>0</v>
      </c>
    </row>
    <row r="2442" spans="5:7" x14ac:dyDescent="0.25">
      <c r="E2442" t="s">
        <v>415</v>
      </c>
      <c r="F2442">
        <v>0</v>
      </c>
      <c r="G2442">
        <v>0</v>
      </c>
    </row>
    <row r="2443" spans="5:7" x14ac:dyDescent="0.25">
      <c r="E2443" t="s">
        <v>415</v>
      </c>
      <c r="F2443">
        <v>0</v>
      </c>
      <c r="G2443">
        <v>0</v>
      </c>
    </row>
    <row r="2444" spans="5:7" x14ac:dyDescent="0.25">
      <c r="E2444" t="s">
        <v>415</v>
      </c>
      <c r="F2444">
        <v>0</v>
      </c>
      <c r="G2444">
        <v>0</v>
      </c>
    </row>
    <row r="2445" spans="5:7" x14ac:dyDescent="0.25">
      <c r="E2445" t="s">
        <v>415</v>
      </c>
      <c r="F2445">
        <v>0</v>
      </c>
      <c r="G2445">
        <v>0</v>
      </c>
    </row>
    <row r="2446" spans="5:7" x14ac:dyDescent="0.25">
      <c r="E2446" t="s">
        <v>415</v>
      </c>
      <c r="F2446">
        <v>0</v>
      </c>
      <c r="G2446">
        <v>0</v>
      </c>
    </row>
    <row r="2447" spans="5:7" x14ac:dyDescent="0.25">
      <c r="E2447" t="s">
        <v>415</v>
      </c>
      <c r="F2447">
        <v>0</v>
      </c>
      <c r="G2447">
        <v>0</v>
      </c>
    </row>
    <row r="2448" spans="5:7" x14ac:dyDescent="0.25">
      <c r="E2448" t="s">
        <v>415</v>
      </c>
      <c r="F2448">
        <v>0</v>
      </c>
      <c r="G2448">
        <v>0</v>
      </c>
    </row>
    <row r="2449" spans="5:7" x14ac:dyDescent="0.25">
      <c r="E2449" t="s">
        <v>415</v>
      </c>
      <c r="F2449">
        <v>0</v>
      </c>
      <c r="G2449">
        <v>0</v>
      </c>
    </row>
    <row r="2450" spans="5:7" x14ac:dyDescent="0.25">
      <c r="E2450" t="s">
        <v>415</v>
      </c>
      <c r="F2450">
        <v>0</v>
      </c>
      <c r="G2450">
        <v>0</v>
      </c>
    </row>
    <row r="2451" spans="5:7" x14ac:dyDescent="0.25">
      <c r="E2451" t="s">
        <v>415</v>
      </c>
      <c r="F2451">
        <v>0</v>
      </c>
      <c r="G2451">
        <v>0</v>
      </c>
    </row>
    <row r="2452" spans="5:7" x14ac:dyDescent="0.25">
      <c r="E2452" t="s">
        <v>415</v>
      </c>
      <c r="F2452">
        <v>0</v>
      </c>
      <c r="G2452">
        <v>0</v>
      </c>
    </row>
    <row r="2453" spans="5:7" x14ac:dyDescent="0.25">
      <c r="E2453" t="s">
        <v>415</v>
      </c>
      <c r="F2453">
        <v>0</v>
      </c>
      <c r="G2453">
        <v>0</v>
      </c>
    </row>
    <row r="2454" spans="5:7" x14ac:dyDescent="0.25">
      <c r="E2454" t="s">
        <v>415</v>
      </c>
      <c r="F2454">
        <v>0</v>
      </c>
      <c r="G2454">
        <v>0</v>
      </c>
    </row>
    <row r="2455" spans="5:7" x14ac:dyDescent="0.25">
      <c r="E2455" t="s">
        <v>415</v>
      </c>
      <c r="F2455">
        <v>0</v>
      </c>
      <c r="G2455">
        <v>0</v>
      </c>
    </row>
    <row r="2456" spans="5:7" x14ac:dyDescent="0.25">
      <c r="E2456" t="s">
        <v>415</v>
      </c>
      <c r="F2456">
        <v>0</v>
      </c>
      <c r="G2456">
        <v>0</v>
      </c>
    </row>
    <row r="2457" spans="5:7" x14ac:dyDescent="0.25">
      <c r="E2457" t="s">
        <v>415</v>
      </c>
      <c r="F2457">
        <v>0</v>
      </c>
      <c r="G2457">
        <v>0</v>
      </c>
    </row>
    <row r="2458" spans="5:7" x14ac:dyDescent="0.25">
      <c r="E2458" t="s">
        <v>415</v>
      </c>
      <c r="F2458">
        <v>0</v>
      </c>
      <c r="G2458">
        <v>0</v>
      </c>
    </row>
    <row r="2459" spans="5:7" x14ac:dyDescent="0.25">
      <c r="E2459" t="s">
        <v>415</v>
      </c>
      <c r="F2459">
        <v>0</v>
      </c>
      <c r="G2459">
        <v>0</v>
      </c>
    </row>
    <row r="2460" spans="5:7" x14ac:dyDescent="0.25">
      <c r="E2460" t="s">
        <v>415</v>
      </c>
      <c r="F2460">
        <v>0</v>
      </c>
      <c r="G2460">
        <v>0</v>
      </c>
    </row>
    <row r="2461" spans="5:7" x14ac:dyDescent="0.25">
      <c r="E2461" t="s">
        <v>415</v>
      </c>
      <c r="F2461">
        <v>0</v>
      </c>
      <c r="G2461">
        <v>0</v>
      </c>
    </row>
    <row r="2462" spans="5:7" x14ac:dyDescent="0.25">
      <c r="E2462" t="s">
        <v>415</v>
      </c>
      <c r="F2462">
        <v>0</v>
      </c>
      <c r="G2462">
        <v>0</v>
      </c>
    </row>
    <row r="2463" spans="5:7" x14ac:dyDescent="0.25">
      <c r="E2463" t="s">
        <v>415</v>
      </c>
      <c r="F2463">
        <v>0</v>
      </c>
      <c r="G2463">
        <v>0</v>
      </c>
    </row>
    <row r="2464" spans="5:7" x14ac:dyDescent="0.25">
      <c r="E2464" t="s">
        <v>415</v>
      </c>
      <c r="F2464">
        <v>0</v>
      </c>
      <c r="G2464">
        <v>0</v>
      </c>
    </row>
    <row r="2465" spans="5:7" x14ac:dyDescent="0.25">
      <c r="E2465" t="s">
        <v>415</v>
      </c>
      <c r="F2465">
        <v>0</v>
      </c>
      <c r="G2465">
        <v>0</v>
      </c>
    </row>
    <row r="2466" spans="5:7" x14ac:dyDescent="0.25">
      <c r="E2466" t="s">
        <v>415</v>
      </c>
      <c r="F2466">
        <v>0</v>
      </c>
      <c r="G2466">
        <v>0</v>
      </c>
    </row>
    <row r="2467" spans="5:7" x14ac:dyDescent="0.25">
      <c r="E2467" t="s">
        <v>415</v>
      </c>
      <c r="F2467">
        <v>0</v>
      </c>
      <c r="G2467">
        <v>0</v>
      </c>
    </row>
    <row r="2468" spans="5:7" x14ac:dyDescent="0.25">
      <c r="E2468" t="s">
        <v>415</v>
      </c>
      <c r="F2468">
        <v>0</v>
      </c>
      <c r="G2468">
        <v>0</v>
      </c>
    </row>
    <row r="2469" spans="5:7" x14ac:dyDescent="0.25">
      <c r="E2469" t="s">
        <v>415</v>
      </c>
      <c r="F2469">
        <v>0</v>
      </c>
      <c r="G2469">
        <v>0</v>
      </c>
    </row>
    <row r="2470" spans="5:7" x14ac:dyDescent="0.25">
      <c r="E2470" t="s">
        <v>415</v>
      </c>
      <c r="F2470">
        <v>0</v>
      </c>
      <c r="G2470">
        <v>0</v>
      </c>
    </row>
    <row r="2471" spans="5:7" x14ac:dyDescent="0.25">
      <c r="E2471" t="s">
        <v>415</v>
      </c>
      <c r="F2471">
        <v>0</v>
      </c>
      <c r="G2471">
        <v>0</v>
      </c>
    </row>
    <row r="2472" spans="5:7" x14ac:dyDescent="0.25">
      <c r="E2472" t="s">
        <v>415</v>
      </c>
      <c r="F2472">
        <v>0</v>
      </c>
      <c r="G2472">
        <v>0</v>
      </c>
    </row>
    <row r="2473" spans="5:7" x14ac:dyDescent="0.25">
      <c r="E2473" t="s">
        <v>415</v>
      </c>
      <c r="F2473">
        <v>0</v>
      </c>
      <c r="G2473">
        <v>0</v>
      </c>
    </row>
    <row r="2474" spans="5:7" x14ac:dyDescent="0.25">
      <c r="E2474" t="s">
        <v>415</v>
      </c>
      <c r="F2474">
        <v>0</v>
      </c>
      <c r="G2474">
        <v>0</v>
      </c>
    </row>
    <row r="2475" spans="5:7" x14ac:dyDescent="0.25">
      <c r="E2475" t="s">
        <v>415</v>
      </c>
      <c r="F2475">
        <v>0</v>
      </c>
      <c r="G2475">
        <v>0</v>
      </c>
    </row>
    <row r="2476" spans="5:7" x14ac:dyDescent="0.25">
      <c r="E2476" t="s">
        <v>415</v>
      </c>
      <c r="F2476">
        <v>0</v>
      </c>
      <c r="G2476">
        <v>0</v>
      </c>
    </row>
    <row r="2477" spans="5:7" x14ac:dyDescent="0.25">
      <c r="E2477" t="s">
        <v>415</v>
      </c>
      <c r="F2477">
        <v>0</v>
      </c>
      <c r="G2477">
        <v>0</v>
      </c>
    </row>
    <row r="2478" spans="5:7" x14ac:dyDescent="0.25">
      <c r="E2478" t="s">
        <v>415</v>
      </c>
      <c r="F2478">
        <v>0</v>
      </c>
      <c r="G2478">
        <v>0</v>
      </c>
    </row>
    <row r="2479" spans="5:7" x14ac:dyDescent="0.25">
      <c r="E2479" t="s">
        <v>415</v>
      </c>
      <c r="F2479">
        <v>0</v>
      </c>
      <c r="G2479">
        <v>0</v>
      </c>
    </row>
    <row r="2480" spans="5:7" x14ac:dyDescent="0.25">
      <c r="E2480" t="s">
        <v>415</v>
      </c>
      <c r="F2480">
        <v>0</v>
      </c>
      <c r="G2480">
        <v>0</v>
      </c>
    </row>
    <row r="2481" spans="5:7" x14ac:dyDescent="0.25">
      <c r="E2481" t="s">
        <v>415</v>
      </c>
      <c r="F2481">
        <v>0</v>
      </c>
      <c r="G2481">
        <v>0</v>
      </c>
    </row>
    <row r="2482" spans="5:7" x14ac:dyDescent="0.25">
      <c r="E2482" t="s">
        <v>415</v>
      </c>
      <c r="F2482">
        <v>0</v>
      </c>
      <c r="G2482">
        <v>0</v>
      </c>
    </row>
    <row r="2483" spans="5:7" x14ac:dyDescent="0.25">
      <c r="E2483" t="s">
        <v>415</v>
      </c>
      <c r="F2483">
        <v>0</v>
      </c>
      <c r="G2483">
        <v>0</v>
      </c>
    </row>
    <row r="2484" spans="5:7" x14ac:dyDescent="0.25">
      <c r="E2484" t="s">
        <v>415</v>
      </c>
      <c r="F2484">
        <v>0</v>
      </c>
      <c r="G2484">
        <v>0</v>
      </c>
    </row>
    <row r="2485" spans="5:7" x14ac:dyDescent="0.25">
      <c r="E2485" t="s">
        <v>415</v>
      </c>
      <c r="F2485">
        <v>0</v>
      </c>
      <c r="G2485">
        <v>0</v>
      </c>
    </row>
    <row r="2486" spans="5:7" x14ac:dyDescent="0.25">
      <c r="E2486" t="s">
        <v>415</v>
      </c>
      <c r="F2486">
        <v>0</v>
      </c>
      <c r="G2486">
        <v>0</v>
      </c>
    </row>
    <row r="2487" spans="5:7" x14ac:dyDescent="0.25">
      <c r="E2487" t="s">
        <v>415</v>
      </c>
      <c r="F2487">
        <v>0</v>
      </c>
      <c r="G2487">
        <v>0</v>
      </c>
    </row>
    <row r="2488" spans="5:7" x14ac:dyDescent="0.25">
      <c r="E2488" t="s">
        <v>415</v>
      </c>
      <c r="F2488">
        <v>0</v>
      </c>
      <c r="G2488">
        <v>0</v>
      </c>
    </row>
    <row r="2489" spans="5:7" x14ac:dyDescent="0.25">
      <c r="E2489" t="s">
        <v>415</v>
      </c>
      <c r="F2489">
        <v>0</v>
      </c>
      <c r="G2489">
        <v>0</v>
      </c>
    </row>
    <row r="2490" spans="5:7" x14ac:dyDescent="0.25">
      <c r="E2490" t="s">
        <v>415</v>
      </c>
      <c r="F2490">
        <v>0</v>
      </c>
      <c r="G2490">
        <v>0</v>
      </c>
    </row>
    <row r="2491" spans="5:7" x14ac:dyDescent="0.25">
      <c r="E2491" t="s">
        <v>415</v>
      </c>
      <c r="F2491">
        <v>0</v>
      </c>
      <c r="G2491">
        <v>0</v>
      </c>
    </row>
    <row r="2492" spans="5:7" x14ac:dyDescent="0.25">
      <c r="E2492" t="s">
        <v>415</v>
      </c>
      <c r="F2492">
        <v>0</v>
      </c>
      <c r="G2492">
        <v>0</v>
      </c>
    </row>
    <row r="2493" spans="5:7" x14ac:dyDescent="0.25">
      <c r="E2493" t="s">
        <v>415</v>
      </c>
      <c r="F2493">
        <v>0</v>
      </c>
      <c r="G2493">
        <v>0</v>
      </c>
    </row>
    <row r="2494" spans="5:7" x14ac:dyDescent="0.25">
      <c r="E2494" t="s">
        <v>415</v>
      </c>
      <c r="F2494">
        <v>0</v>
      </c>
      <c r="G2494">
        <v>0</v>
      </c>
    </row>
    <row r="2495" spans="5:7" x14ac:dyDescent="0.25">
      <c r="E2495" t="s">
        <v>415</v>
      </c>
      <c r="F2495">
        <v>0</v>
      </c>
      <c r="G2495">
        <v>0</v>
      </c>
    </row>
    <row r="2496" spans="5:7" x14ac:dyDescent="0.25">
      <c r="E2496" t="s">
        <v>415</v>
      </c>
      <c r="F2496">
        <v>7000</v>
      </c>
      <c r="G2496">
        <v>0</v>
      </c>
    </row>
    <row r="2497" spans="5:7" x14ac:dyDescent="0.25">
      <c r="E2497" t="s">
        <v>415</v>
      </c>
      <c r="F2497">
        <v>0</v>
      </c>
      <c r="G2497">
        <v>0</v>
      </c>
    </row>
    <row r="2498" spans="5:7" x14ac:dyDescent="0.25">
      <c r="E2498" t="s">
        <v>415</v>
      </c>
      <c r="F2498">
        <v>0</v>
      </c>
      <c r="G2498">
        <v>0</v>
      </c>
    </row>
    <row r="2499" spans="5:7" x14ac:dyDescent="0.25">
      <c r="E2499" t="s">
        <v>415</v>
      </c>
      <c r="F2499">
        <v>0</v>
      </c>
      <c r="G2499">
        <v>0</v>
      </c>
    </row>
    <row r="2500" spans="5:7" x14ac:dyDescent="0.25">
      <c r="E2500" t="s">
        <v>415</v>
      </c>
      <c r="F2500">
        <v>0</v>
      </c>
      <c r="G2500">
        <v>0</v>
      </c>
    </row>
    <row r="2501" spans="5:7" x14ac:dyDescent="0.25">
      <c r="E2501" t="s">
        <v>415</v>
      </c>
      <c r="F2501">
        <v>0</v>
      </c>
      <c r="G2501">
        <v>0</v>
      </c>
    </row>
    <row r="2502" spans="5:7" x14ac:dyDescent="0.25">
      <c r="E2502" t="s">
        <v>415</v>
      </c>
      <c r="F2502">
        <v>0</v>
      </c>
      <c r="G2502">
        <v>0</v>
      </c>
    </row>
    <row r="2503" spans="5:7" x14ac:dyDescent="0.25">
      <c r="E2503" t="s">
        <v>415</v>
      </c>
      <c r="F2503">
        <v>0</v>
      </c>
      <c r="G2503">
        <v>0</v>
      </c>
    </row>
    <row r="2504" spans="5:7" x14ac:dyDescent="0.25">
      <c r="E2504" t="s">
        <v>415</v>
      </c>
      <c r="F2504">
        <v>0</v>
      </c>
      <c r="G2504">
        <v>0</v>
      </c>
    </row>
    <row r="2505" spans="5:7" x14ac:dyDescent="0.25">
      <c r="E2505" t="s">
        <v>415</v>
      </c>
      <c r="F2505">
        <v>0</v>
      </c>
      <c r="G2505">
        <v>0</v>
      </c>
    </row>
    <row r="2506" spans="5:7" x14ac:dyDescent="0.25">
      <c r="E2506" t="s">
        <v>415</v>
      </c>
      <c r="F2506">
        <v>0</v>
      </c>
      <c r="G2506">
        <v>0</v>
      </c>
    </row>
    <row r="2507" spans="5:7" x14ac:dyDescent="0.25">
      <c r="E2507" t="s">
        <v>415</v>
      </c>
      <c r="F2507">
        <v>0</v>
      </c>
      <c r="G2507">
        <v>0</v>
      </c>
    </row>
    <row r="2508" spans="5:7" x14ac:dyDescent="0.25">
      <c r="E2508" t="s">
        <v>415</v>
      </c>
      <c r="F2508">
        <v>0</v>
      </c>
      <c r="G2508">
        <v>0</v>
      </c>
    </row>
    <row r="2509" spans="5:7" x14ac:dyDescent="0.25">
      <c r="E2509" t="s">
        <v>415</v>
      </c>
      <c r="F2509">
        <v>0</v>
      </c>
      <c r="G2509">
        <v>0</v>
      </c>
    </row>
    <row r="2510" spans="5:7" x14ac:dyDescent="0.25">
      <c r="E2510" t="s">
        <v>415</v>
      </c>
      <c r="F2510">
        <v>0</v>
      </c>
      <c r="G2510">
        <v>0</v>
      </c>
    </row>
    <row r="2511" spans="5:7" x14ac:dyDescent="0.25">
      <c r="E2511" t="s">
        <v>415</v>
      </c>
      <c r="F2511">
        <v>0</v>
      </c>
      <c r="G2511">
        <v>0</v>
      </c>
    </row>
    <row r="2512" spans="5:7" x14ac:dyDescent="0.25">
      <c r="E2512" t="s">
        <v>415</v>
      </c>
      <c r="F2512">
        <v>0</v>
      </c>
      <c r="G2512">
        <v>0</v>
      </c>
    </row>
    <row r="2513" spans="5:7" x14ac:dyDescent="0.25">
      <c r="E2513" t="s">
        <v>415</v>
      </c>
      <c r="F2513">
        <v>0</v>
      </c>
      <c r="G2513">
        <v>0</v>
      </c>
    </row>
    <row r="2514" spans="5:7" x14ac:dyDescent="0.25">
      <c r="E2514" t="s">
        <v>415</v>
      </c>
      <c r="F2514">
        <v>0</v>
      </c>
      <c r="G2514">
        <v>0</v>
      </c>
    </row>
    <row r="2515" spans="5:7" x14ac:dyDescent="0.25">
      <c r="E2515" t="s">
        <v>415</v>
      </c>
      <c r="F2515">
        <v>0</v>
      </c>
      <c r="G2515">
        <v>0</v>
      </c>
    </row>
    <row r="2516" spans="5:7" x14ac:dyDescent="0.25">
      <c r="E2516" t="s">
        <v>415</v>
      </c>
      <c r="F2516">
        <v>6000</v>
      </c>
      <c r="G2516">
        <v>0</v>
      </c>
    </row>
    <row r="2517" spans="5:7" x14ac:dyDescent="0.25">
      <c r="E2517" t="s">
        <v>415</v>
      </c>
      <c r="F2517">
        <v>0</v>
      </c>
      <c r="G2517">
        <v>0</v>
      </c>
    </row>
    <row r="2518" spans="5:7" x14ac:dyDescent="0.25">
      <c r="E2518" t="s">
        <v>415</v>
      </c>
      <c r="F2518">
        <v>0</v>
      </c>
      <c r="G2518">
        <v>0</v>
      </c>
    </row>
    <row r="2519" spans="5:7" x14ac:dyDescent="0.25">
      <c r="E2519" t="s">
        <v>415</v>
      </c>
      <c r="F2519">
        <v>0</v>
      </c>
      <c r="G2519">
        <v>0</v>
      </c>
    </row>
    <row r="2520" spans="5:7" x14ac:dyDescent="0.25">
      <c r="E2520" t="s">
        <v>415</v>
      </c>
      <c r="F2520">
        <v>0</v>
      </c>
      <c r="G2520">
        <v>0</v>
      </c>
    </row>
    <row r="2521" spans="5:7" x14ac:dyDescent="0.25">
      <c r="E2521" t="s">
        <v>415</v>
      </c>
      <c r="F2521">
        <v>0</v>
      </c>
      <c r="G2521">
        <v>0</v>
      </c>
    </row>
    <row r="2522" spans="5:7" x14ac:dyDescent="0.25">
      <c r="E2522" t="s">
        <v>415</v>
      </c>
      <c r="F2522">
        <v>0</v>
      </c>
      <c r="G2522">
        <v>0</v>
      </c>
    </row>
    <row r="2523" spans="5:7" x14ac:dyDescent="0.25">
      <c r="E2523" t="s">
        <v>415</v>
      </c>
      <c r="F2523">
        <v>5000</v>
      </c>
      <c r="G2523">
        <v>0</v>
      </c>
    </row>
    <row r="2524" spans="5:7" x14ac:dyDescent="0.25">
      <c r="E2524" t="s">
        <v>415</v>
      </c>
      <c r="F2524">
        <v>0</v>
      </c>
      <c r="G2524">
        <v>0</v>
      </c>
    </row>
    <row r="2525" spans="5:7" x14ac:dyDescent="0.25">
      <c r="E2525" t="s">
        <v>415</v>
      </c>
      <c r="F2525">
        <v>0</v>
      </c>
      <c r="G2525">
        <v>0</v>
      </c>
    </row>
    <row r="2526" spans="5:7" x14ac:dyDescent="0.25">
      <c r="E2526" t="s">
        <v>415</v>
      </c>
      <c r="F2526">
        <v>0</v>
      </c>
      <c r="G2526">
        <v>0</v>
      </c>
    </row>
    <row r="2527" spans="5:7" x14ac:dyDescent="0.25">
      <c r="E2527" t="s">
        <v>415</v>
      </c>
      <c r="F2527">
        <v>0</v>
      </c>
      <c r="G2527">
        <v>0</v>
      </c>
    </row>
    <row r="2528" spans="5:7" x14ac:dyDescent="0.25">
      <c r="E2528" t="s">
        <v>415</v>
      </c>
      <c r="F2528">
        <v>0</v>
      </c>
      <c r="G2528">
        <v>0</v>
      </c>
    </row>
    <row r="2529" spans="5:7" x14ac:dyDescent="0.25">
      <c r="E2529" t="s">
        <v>415</v>
      </c>
      <c r="F2529">
        <v>0</v>
      </c>
      <c r="G2529">
        <v>0</v>
      </c>
    </row>
    <row r="2530" spans="5:7" x14ac:dyDescent="0.25">
      <c r="E2530" t="s">
        <v>415</v>
      </c>
      <c r="F2530">
        <v>0</v>
      </c>
      <c r="G2530">
        <v>0</v>
      </c>
    </row>
    <row r="2531" spans="5:7" x14ac:dyDescent="0.25">
      <c r="E2531" t="s">
        <v>415</v>
      </c>
      <c r="F2531">
        <v>0</v>
      </c>
      <c r="G2531">
        <v>0</v>
      </c>
    </row>
    <row r="2532" spans="5:7" x14ac:dyDescent="0.25">
      <c r="E2532" t="s">
        <v>415</v>
      </c>
      <c r="F2532">
        <v>0</v>
      </c>
      <c r="G2532">
        <v>0</v>
      </c>
    </row>
    <row r="2533" spans="5:7" x14ac:dyDescent="0.25">
      <c r="E2533" t="s">
        <v>415</v>
      </c>
      <c r="F2533">
        <v>0</v>
      </c>
      <c r="G2533">
        <v>0</v>
      </c>
    </row>
    <row r="2534" spans="5:7" x14ac:dyDescent="0.25">
      <c r="E2534" t="s">
        <v>415</v>
      </c>
      <c r="F2534">
        <v>0</v>
      </c>
      <c r="G2534">
        <v>0</v>
      </c>
    </row>
    <row r="2535" spans="5:7" x14ac:dyDescent="0.25">
      <c r="E2535" t="s">
        <v>365</v>
      </c>
      <c r="F2535">
        <v>0</v>
      </c>
      <c r="G2535">
        <v>7000</v>
      </c>
    </row>
    <row r="2536" spans="5:7" x14ac:dyDescent="0.25">
      <c r="E2536" t="s">
        <v>365</v>
      </c>
      <c r="F2536">
        <v>0</v>
      </c>
      <c r="G2536">
        <v>0</v>
      </c>
    </row>
    <row r="2537" spans="5:7" x14ac:dyDescent="0.25">
      <c r="E2537" t="s">
        <v>365</v>
      </c>
      <c r="F2537">
        <v>0</v>
      </c>
      <c r="G2537">
        <v>0</v>
      </c>
    </row>
    <row r="2538" spans="5:7" x14ac:dyDescent="0.25">
      <c r="E2538" t="s">
        <v>365</v>
      </c>
      <c r="F2538">
        <v>0</v>
      </c>
      <c r="G2538">
        <v>0</v>
      </c>
    </row>
    <row r="2539" spans="5:7" x14ac:dyDescent="0.25">
      <c r="E2539" t="s">
        <v>369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2017-11-23T11:46:22Z</dcterms:modified>
</cp:coreProperties>
</file>