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23" i="15" l="1"/>
  <c r="C10" i="15"/>
  <c r="C9" i="15"/>
  <c r="N9" i="4"/>
  <c r="D84" i="15" l="1"/>
  <c r="C84" i="15"/>
  <c r="F40" i="15"/>
  <c r="K3" i="15"/>
  <c r="K2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E35" i="15"/>
  <c r="L31" i="32" l="1"/>
  <c r="K31" i="32"/>
  <c r="J31" i="32"/>
  <c r="C82" i="15" l="1"/>
  <c r="B18" i="15"/>
  <c r="C18" i="15"/>
  <c r="N23" i="15"/>
  <c r="C99" i="15" s="1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B26" i="15"/>
  <c r="L7" i="15"/>
  <c r="L8" i="15"/>
  <c r="L6" i="15"/>
  <c r="C81" i="15"/>
  <c r="C102" i="15" s="1"/>
  <c r="B104" i="15" s="1"/>
  <c r="N22" i="15"/>
  <c r="C98" i="15" s="1"/>
  <c r="N21" i="15"/>
  <c r="C97" i="15" s="1"/>
  <c r="N20" i="15"/>
  <c r="C96" i="15" s="1"/>
  <c r="N19" i="15"/>
  <c r="C95" i="15" s="1"/>
  <c r="N18" i="15"/>
  <c r="C94" i="15" s="1"/>
  <c r="N17" i="15"/>
  <c r="C93" i="15" s="1"/>
  <c r="N16" i="15"/>
  <c r="C92" i="15" s="1"/>
  <c r="N15" i="15"/>
  <c r="C91" i="15" s="1"/>
  <c r="N14" i="15"/>
  <c r="C90" i="15" s="1"/>
  <c r="N13" i="15"/>
  <c r="C89" i="15" s="1"/>
  <c r="N12" i="15"/>
  <c r="C88" i="15" s="1"/>
  <c r="B31" i="15" l="1"/>
  <c r="F41" i="15" l="1"/>
  <c r="L3" i="15"/>
  <c r="L2" i="15"/>
  <c r="O23" i="15"/>
  <c r="D99" i="15" s="1"/>
  <c r="E36" i="15"/>
  <c r="N12" i="4"/>
  <c r="O13" i="15"/>
  <c r="D89" i="15" s="1"/>
  <c r="O12" i="15"/>
  <c r="D88" i="15" s="1"/>
  <c r="O14" i="15"/>
  <c r="D90" i="15" s="1"/>
  <c r="O22" i="15"/>
  <c r="D98" i="15" s="1"/>
  <c r="O18" i="15"/>
  <c r="D94" i="15" s="1"/>
  <c r="O17" i="15"/>
  <c r="D93" i="15" s="1"/>
  <c r="O15" i="15"/>
  <c r="D91" i="15" s="1"/>
  <c r="M7" i="15"/>
  <c r="O21" i="15"/>
  <c r="D97" i="15" s="1"/>
  <c r="M8" i="15"/>
  <c r="O20" i="15"/>
  <c r="D96" i="15" s="1"/>
  <c r="M6" i="15"/>
  <c r="O19" i="15"/>
  <c r="D95" i="15" s="1"/>
  <c r="O16" i="15"/>
  <c r="D92" i="15" s="1"/>
  <c r="B55" i="15"/>
  <c r="C87" i="15" s="1"/>
  <c r="B50" i="15"/>
  <c r="C86" i="15" s="1"/>
  <c r="B45" i="15"/>
  <c r="C85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7" i="15" s="1"/>
  <c r="B51" i="15" l="1"/>
  <c r="D86" i="15" s="1"/>
  <c r="B46" i="15"/>
  <c r="D85" i="15" s="1"/>
  <c r="B41" i="15"/>
  <c r="D83" i="15" s="1"/>
  <c r="D81" i="15"/>
  <c r="D102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<sst xmlns="http://schemas.openxmlformats.org/spreadsheetml/2006/main" count="492" uniqueCount="294">
  <si>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</si>
  <si>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</si>
  <si>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</si>
  <si>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</si>
  <si>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</si>
  <si>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</si>
  <si>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</si>
  <si>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</si>
  <si>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</si>
  <si>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</si>
  <si>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</si>
  <si>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</si>
  <si>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</si>
  <si>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</si>
  <si>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</si>
  <si>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</si>
  <si>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</si>
  <si>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</si>
  <si>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</si>
  <si>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</si>
  <si>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</si>
  <si>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</si>
  <si>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</si>
  <si>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</si>
  <si>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</si>
  <si>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</si>
  <si>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</si>
  <si>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</si>
  <si>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</si>
  <si>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</si>
  <si>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</si>
  <si>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</si>
  <si>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</si>
  <si>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</si>
  <si>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</si>
  <si>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</si>
  <si>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</si>
  <si>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</si>
  <si>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</si>
  <si>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</si>
  <si>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</si>
  <si>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</si>
  <si>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</si>
  <si>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</si>
  <si>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</si>
  <si>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</si>
  <si>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</si>
  <si>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</si>
  <si>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</si>
  <si>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</si>
  <si>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</si>
  <si>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</si>
  <si>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</si>
  <si>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</si>
  <si>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</si>
  <si>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</si>
  <si>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</si>
  <si>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</si>
  <si>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</si>
  <si>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</si>
  <si>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</si>
  <si>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</si>
  <si>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</si>
  <si>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</si>
  <si>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</si>
  <si>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</si>
  <si>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</si>
  <si>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</si>
  <si>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</si>
  <si>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</si>
  <si>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</si>
  <si>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</si>
  <si>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</si>
  <si>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</si>
  <si>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</si>
  <si>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</si>
  <si>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</si>
  <si>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</si>
  <si>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</si>
  <si>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</si>
  <si>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</si>
  <si>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</si>
  <si>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</si>
  <si>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</si>
  <si>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</si>
  <si>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</si>
  <si>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</si>
  <si>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</si>
  <si>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</si>
  <si>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</si>
  <si>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</si>
  <si>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</si>
  <si>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</si>
  <si>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</si>
  <si>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</si>
  <si>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</si>
  <si>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</si>
  <si>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</si>
  <si>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</si>
  <si>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</si>
  <si>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</si>
  <si>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</si>
  <si>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</si>
  <si>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</si>
  <si>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</si>
  <si>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</si>
  <si>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</si>
  <si>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</si>
  <si>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</si>
  <si>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</si>
  <si>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</si>
  <si>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</si>
  <si>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</si>
  <si>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</si>
  <si>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</si>
  <si>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</si>
  <si>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</si>
  <si>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</si>
  <si>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</si>
  <si>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</si>
  <si>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</si>
  <si>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</si>
  <si>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</si>
  <si>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</si>
  <si>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</si>
  <si>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</si>
  <si>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</si>
  <si>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</si>
  <si>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</si>
  <si>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</si>
  <si>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</si>
  <si>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</si>
  <si>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</si>
  <si>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</si>
  <si>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</si>
  <si>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</si>
  <si>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</si>
  <si>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</si>
  <si>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</si>
  <si>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</si>
  <si>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</si>
  <si>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</si>
  <si>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</si>
  <si>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</si>
  <si>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</si>
  <si>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</si>
  <si>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</si>
  <si>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</si>
  <si>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</si>
  <si>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</si>
  <si>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</si>
  <si>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</si>
  <si>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</si>
  <si>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</si>
  <si>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</si>
  <si>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</si>
  <si>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</si>
  <si>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</si>
  <si>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</si>
  <si>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</si>
  <si>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</si>
  <si>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</si>
  <si>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</si>
  <si>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</si>
  <si>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</si>
  <si>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</si>
  <si>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</si>
  <si>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</si>
  <si>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</si>
  <si>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</si>
  <si>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</si>
  <si>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</si>
  <si>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</si>
  <si>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</si>
  <si>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</si>
  <si>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</si>
  <si>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</si>
  <si>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</si>
  <si>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</si>
  <si>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</si>
  <si>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</si>
  <si>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</si>
  <si>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</si>
  <si>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</si>
  <si>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</si>
  <si>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</si>
  <si>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</si>
  <si>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</si>
  <si>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</si>
  <si>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</si>
  <si>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</si>
  <si>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</si>
  <si>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</si>
  <si>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</si>
  <si>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</si>
  <si>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</si>
  <si>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</si>
  <si>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</si>
  <si>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</si>
  <si>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</si>
  <si>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</si>
  <si>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</si>
  <si>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</si>
  <si>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</si>
  <si>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</si>
  <si>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</si>
  <si>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</si>
  <si>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</si>
  <si>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</si>
  <si>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</si>
  <si>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</si>
  <si>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</si>
  <si>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</si>
  <si>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</si>
  <si>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</si>
  <si>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</si>
  <si>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</si>
  <si>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</si>
  <si>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</si>
  <si>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</si>
  <si>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</si>
  <si>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</si>
  <si>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</si>
  <si>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</si>
  <si>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</si>
  <si>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</si>
  <si>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</si>
  <si>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</si>
  <si>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</si>
  <si>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</si>
  <si>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</si>
  <si>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</si>
  <si>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</si>
  <si>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</si>
  <si>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</si>
  <si>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</si>
  <si>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</si>
  <si>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</si>
  <si>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</si>
  <si>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</si>
  <si>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</si>
  <si>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</si>
  <si>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</si>
  <si>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</si>
  <si>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</si>
  <si>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</si>
  <si>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</si>
  <si>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</si>
  <si>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</si>
  <si>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</si>
  <si>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</si>
  <si>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</si>
  <si>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</si>
  <si>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</si>
  <si>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</si>
  <si>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</si>
  <si>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</si>
  <si>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</si>
  <si>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</si>
  <si>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</si>
  <si>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</si>
  <si>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</si>
  <si>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</si>
  <si>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</si>
  <si>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</si>
  <si>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</si>
  <si>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</si>
  <si>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</si>
  <si>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</si>
  <si>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</si>
  <si>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</si>
  <si>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</si>
  <si>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</si>
  <si>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</si>
  <si>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</si>
  <si>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</si>
  <si>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</si>
  <si>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</si>
  <si>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</si>
  <si>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</si>
  <si>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</si>
  <si>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</si>
  <si>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</si>
  <si>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</si>
  <si>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</si>
  <si>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 xml:space="preserve">  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</si>
  <si>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</si>
  <si>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</si>
  <si>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</si>
  <si>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</si>
  <si>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</si>
  <si>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</si>
  <si>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*Falta añadir los especiales</t>
  </si>
  <si>
    <t>Equivalence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</si>
</sst>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11" fillId="0" borderId="0" xfId="0" applyFont="1"/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rate'!$B$4:$GV$5,2,FALSE),0),"")</calculatedColumnFormula>
    </tableColumn>
    <tableColumn id="3" name="2" dataDxfId="71">
      <calculatedColumnFormula>_xlfn.IFNA(ROUND(HLOOKUP('Link table'!C4,'Progression - Gold rate'!$B$4:$GV$5,2,FALSE),0),"")</calculatedColumnFormula>
    </tableColumn>
    <tableColumn id="4" name="3" dataDxfId="70">
      <calculatedColumnFormula>_xlfn.IFNA(ROUND(HLOOKUP('Link table'!D4,'Progression - Gold rate'!$B$4:$GV$5,2,FALSE),0),"")</calculatedColumnFormula>
    </tableColumn>
    <tableColumn id="5" name="4" dataDxfId="69">
      <calculatedColumnFormula>_xlfn.IFNA(ROUND(HLOOKUP('Link table'!E4,'Progression - Gold rate'!$B$4:$GV$5,2,FALSE),0),"")</calculatedColumnFormula>
    </tableColumn>
    <tableColumn id="6" name="5" dataDxfId="68">
      <calculatedColumnFormula>_xlfn.IFNA(ROUND(HLOOKUP('Link table'!F4,'Progression - Gold rate'!$B$4:$GV$5,2,FALSE),0),"")</calculatedColumnFormula>
    </tableColumn>
    <tableColumn id="7" name="6" dataDxfId="67">
      <calculatedColumnFormula>_xlfn.IFNA(ROUND(HLOOKUP('Link table'!G4,'Progression - Gold rate'!$B$4:$GV$5,2,FALSE),0),"")</calculatedColumnFormula>
    </tableColumn>
    <tableColumn id="8" name="7" dataDxfId="66">
      <calculatedColumnFormula>_xlfn.IFNA(ROUND(HLOOKUP('Link table'!H4,'Progression - Gold rate'!$B$4:$GV$5,2,FALSE),0),"")</calculatedColumnFormula>
    </tableColumn>
    <tableColumn id="9" name="8" dataDxfId="65">
      <calculatedColumnFormula>_xlfn.IFNA(ROUND(HLOOKUP('Link table'!I4,'Progression - Gold rate'!$B$4:$GV$5,2,FALSE),0),"")</calculatedColumnFormula>
    </tableColumn>
    <tableColumn id="10" name="9" dataDxfId="64">
      <calculatedColumnFormula>_xlfn.IFNA(ROUND(HLOOKUP('Link table'!J4,'Progression - Gold rate'!$B$4:$GV$5,2,FALSE),0),"")</calculatedColumnFormula>
    </tableColumn>
    <tableColumn id="11" name="10" dataDxfId="63">
      <calculatedColumnFormula>_xlfn.IFNA(ROUND(HLOOKUP('Link table'!K4,'Progression - Gold rate'!$B$4:$GV$5,2,FALSE),0),"")</calculatedColumnFormula>
    </tableColumn>
    <tableColumn id="12" name="11" dataDxfId="62">
      <calculatedColumnFormula>_xlfn.IFNA(ROUND(HLOOKUP('Link table'!L4,'Progression - Gold rate'!$B$4:$GV$5,2,FALSE),0),"")</calculatedColumnFormula>
    </tableColumn>
    <tableColumn id="13" name="12" dataDxfId="61">
      <calculatedColumnFormula>_xlfn.IFNA(ROUND(HLOOKUP('Link table'!M4,'Progression - Gold rate'!$B$4:$GV$5,2,FALSE),0),"")</calculatedColumnFormula>
    </tableColumn>
    <tableColumn id="14" name="13" dataDxfId="60">
      <calculatedColumnFormula>_xlfn.IFNA(ROUND(HLOOKUP('Link table'!N4,'Progression - Gold rate'!$B$4:$GV$5,2,FALSE),0),"")</calculatedColumnFormula>
    </tableColumn>
    <tableColumn id="15" name="14" dataDxfId="59">
      <calculatedColumnFormula>_xlfn.IFNA(ROUND(HLOOKUP('Link table'!O4,'Progression - Gold rate'!$B$4:$GV$5,2,FALSE),0),"")</calculatedColumnFormula>
    </tableColumn>
    <tableColumn id="16" name="15" dataDxfId="58">
      <calculatedColumnFormula>_xlfn.IFNA(ROUND(HLOOKUP('Link table'!P4,'Progression - Gold rate'!$B$4:$GV$5,2,FALSE),0),"")</calculatedColumnFormula>
    </tableColumn>
    <tableColumn id="17" name="16" dataDxfId="57">
      <calculatedColumnFormula>_xlfn.IFNA(ROUND(HLOOKUP('Link table'!Q4,'Progression - Gold rate'!$B$4:$GV$5,2,FALSE),0),"")</calculatedColumnFormula>
    </tableColumn>
    <tableColumn id="18" name="17" dataDxfId="56">
      <calculatedColumnFormula>_xlfn.IFNA(ROUND(HLOOKUP('Link table'!R4,'Progression - Gold rate'!$B$4:$GV$5,2,FALSE),0),"")</calculatedColumnFormula>
    </tableColumn>
    <tableColumn id="19" name="18" dataDxfId="55">
      <calculatedColumnFormula>_xlfn.IFNA(ROUND(HLOOKUP('Link table'!S4,'Progression - Gold rate'!$B$4:$GV$5,2,FALSE),0),"")</calculatedColumnFormula>
    </tableColumn>
    <tableColumn id="20" name="19" dataDxfId="54">
      <calculatedColumnFormula>_xlfn.IFNA(ROUND(HLOOKUP('Link table'!T4,'Progression - Gold rate'!$B$4:$GV$5,2,FALSE),0),"")</calculatedColumnFormula>
    </tableColumn>
    <tableColumn id="21" name="20" dataDxfId="53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52" dataDxfId="51">
  <autoFilter ref="A3:U16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29" dataDxfId="28">
  <autoFilter ref="A5:C18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in)" dataDxfId="8"/>
    <tableColumn id="2" name="HC" dataDxfId="7">
      <calculatedColumnFormula>IF(ROUND(HCtoSkipTimers[[#This Row],[Equivalence (min)]]*$F$3+$G$3,0)=0,1,ROUND(HCtoSkipTimers[[#This Row],[Equivalence (min)]]*$F$3+$G$3,0))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N12" sqref="N1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129</v>
      </c>
      <c r="M5" t="s">
        <v>197</v>
      </c>
      <c r="N5" t="s">
        <v>271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168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73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2</v>
      </c>
      <c r="D11">
        <f>D10/'Hard currency'!$B$22</f>
        <v>3.5</v>
      </c>
      <c r="E11">
        <f>E10/'Hard currency'!$B$22</f>
        <v>4</v>
      </c>
      <c r="F11">
        <f>F10/'Hard currency'!$B$22</f>
        <v>5</v>
      </c>
      <c r="G11">
        <f>G10/'Hard currency'!$B$22</f>
        <v>8</v>
      </c>
      <c r="H11">
        <f>H10/'Hard currency'!$B$22</f>
        <v>10</v>
      </c>
      <c r="I11">
        <f>I10/'Hard currency'!$B$22</f>
        <v>14</v>
      </c>
      <c r="J11">
        <f>J10/'Hard currency'!$B$22</f>
        <v>17.5</v>
      </c>
      <c r="K11">
        <f>K10/'Hard currency'!$B$22</f>
        <v>35</v>
      </c>
      <c r="L11">
        <f>L10/'Hard currency'!$B$22</f>
        <v>40</v>
      </c>
      <c r="M11">
        <f>M10/'Hard currency'!$B$22</f>
        <v>45</v>
      </c>
      <c r="N11">
        <f>N10/'Hard currency'!$B$22</f>
        <v>55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1.3333333333333333</v>
      </c>
      <c r="D12" s="135">
        <f>D10/'Hard currency'!$B$23</f>
        <v>2.3333333333333335</v>
      </c>
      <c r="E12" s="135">
        <f>E10/'Hard currency'!$B$23</f>
        <v>2.6666666666666665</v>
      </c>
      <c r="F12" s="135">
        <f>F10/'Hard currency'!$B$23</f>
        <v>3.3333333333333335</v>
      </c>
      <c r="G12" s="135">
        <f>G10/'Hard currency'!$B$23</f>
        <v>5.333333333333333</v>
      </c>
      <c r="H12" s="135">
        <f>H10/'Hard currency'!$B$23</f>
        <v>6.666666666666667</v>
      </c>
      <c r="I12" s="135">
        <f>I10/'Hard currency'!$B$23</f>
        <v>9.3333333333333339</v>
      </c>
      <c r="J12" s="135">
        <f>J10/'Hard currency'!$B$23</f>
        <v>11.666666666666666</v>
      </c>
      <c r="K12" s="135">
        <f>K10/'Hard currency'!$B$23</f>
        <v>23.333333333333332</v>
      </c>
      <c r="L12" s="135">
        <f>L10/'Hard currency'!$B$23</f>
        <v>26.666666666666668</v>
      </c>
      <c r="M12" s="135">
        <f>M10/'Hard currency'!$B$23</f>
        <v>30</v>
      </c>
      <c r="N12" s="135">
        <f>N10/'Hard currency'!$B$23</f>
        <v>36.666666666666664</v>
      </c>
    </row>
    <row r="13" spans="1:14" x14ac:dyDescent="0.25">
      <c r="A13" t="s">
        <v>112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T57" sqref="T57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87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150</v>
      </c>
      <c r="I2" s="66"/>
      <c r="J2" s="66"/>
      <c r="L2" s="102" t="s">
        <v>126</v>
      </c>
      <c r="M2" s="102" t="s">
        <v>127</v>
      </c>
      <c r="O2" s="122" t="s">
        <v>155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106</v>
      </c>
      <c r="H9" s="187" t="s">
        <v>278</v>
      </c>
      <c r="I9" s="187"/>
      <c r="J9" s="187"/>
      <c r="L9" s="187" t="s">
        <v>281</v>
      </c>
      <c r="M9" s="187"/>
    </row>
    <row r="10" spans="1:15" x14ac:dyDescent="0.25">
      <c r="A10" s="7" t="s">
        <v>46</v>
      </c>
      <c r="B10" s="7" t="s">
        <v>47</v>
      </c>
      <c r="C10" s="73" t="s">
        <v>149</v>
      </c>
      <c r="D10" s="73" t="s">
        <v>154</v>
      </c>
      <c r="E10" s="73" t="s">
        <v>153</v>
      </c>
      <c r="G10" t="s">
        <v>282</v>
      </c>
      <c r="H10" s="73" t="s">
        <v>279</v>
      </c>
      <c r="I10" s="73" t="s">
        <v>277</v>
      </c>
      <c r="J10" s="73" t="s">
        <v>280</v>
      </c>
      <c r="L10" s="73" t="s">
        <v>279</v>
      </c>
      <c r="M10" s="73" t="s">
        <v>277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3">
        <v>6</v>
      </c>
      <c r="I11" s="185">
        <f ca="1">H59</f>
        <v>14192</v>
      </c>
      <c r="J11" s="184">
        <f ca="1">ROUND(I11/H11,0)</f>
        <v>2365</v>
      </c>
      <c r="L11" s="169">
        <v>4</v>
      </c>
      <c r="M11" s="184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3"/>
      <c r="I12" s="185"/>
      <c r="J12" s="184"/>
      <c r="L12" s="169"/>
      <c r="M12" s="184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3"/>
      <c r="I13" s="185"/>
      <c r="J13" s="184"/>
      <c r="L13" s="169"/>
      <c r="M13" s="184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3"/>
      <c r="I14" s="185"/>
      <c r="J14" s="184"/>
      <c r="L14" s="169"/>
      <c r="M14" s="184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3"/>
      <c r="I15" s="185"/>
      <c r="J15" s="184"/>
      <c r="L15" s="169"/>
      <c r="M15" s="184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3"/>
      <c r="I16" s="185"/>
      <c r="J16" s="184"/>
      <c r="L16" s="169"/>
      <c r="M16" s="184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3"/>
      <c r="I17" s="185"/>
      <c r="J17" s="184"/>
      <c r="L17" s="169"/>
      <c r="M17" s="184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3"/>
      <c r="I18" s="185"/>
      <c r="J18" s="184"/>
      <c r="L18" s="169"/>
      <c r="M18" s="184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3"/>
      <c r="I19" s="185"/>
      <c r="J19" s="184"/>
      <c r="L19" s="169"/>
      <c r="M19" s="184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3"/>
      <c r="I20" s="185"/>
      <c r="J20" s="184"/>
      <c r="L20" s="169"/>
      <c r="M20" s="184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3"/>
      <c r="I21" s="185"/>
      <c r="J21" s="184"/>
      <c r="L21" s="169"/>
      <c r="M21" s="184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3"/>
      <c r="I22" s="185"/>
      <c r="J22" s="184"/>
      <c r="L22" s="169"/>
      <c r="M22" s="184"/>
    </row>
    <row r="23" spans="1:25" x14ac:dyDescent="0.25">
      <c r="A23" s="173">
        <v>13</v>
      </c>
      <c r="B23" s="174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3"/>
      <c r="I23" s="185"/>
      <c r="J23" s="184"/>
      <c r="L23" s="169"/>
      <c r="M23" s="184"/>
    </row>
    <row r="25" spans="1:25" ht="18.75" x14ac:dyDescent="0.25">
      <c r="A25" s="124" t="s">
        <v>228</v>
      </c>
      <c r="B25" s="125"/>
      <c r="C25" s="125"/>
      <c r="D25" t="s">
        <v>284</v>
      </c>
    </row>
    <row r="26" spans="1:25" x14ac:dyDescent="0.25">
      <c r="A26" s="1"/>
      <c r="B26" s="1"/>
      <c r="C26" s="110" t="s">
        <v>123</v>
      </c>
      <c r="D26" s="110" t="s">
        <v>283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118</v>
      </c>
      <c r="B29" s="110" t="s">
        <v>119</v>
      </c>
      <c r="C29" s="110" t="s">
        <v>120</v>
      </c>
      <c r="D29" s="110" t="s">
        <v>121</v>
      </c>
      <c r="E29" s="110" t="s">
        <v>122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5">
        <v>13</v>
      </c>
      <c r="B54" s="175">
        <v>0</v>
      </c>
      <c r="C54" s="175">
        <f>ROUND(IF(B54=0,0,$C$27*POWER(A54,$C$28)),0)</f>
        <v>0</v>
      </c>
      <c r="D54" s="175"/>
      <c r="E54" s="175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5">
        <v>13</v>
      </c>
      <c r="B55" s="175">
        <v>19</v>
      </c>
      <c r="C55" s="175">
        <f>ROUND(IF(B55=0,0,$C$27*POWER(A55,$C$28)),0)</f>
        <v>86854</v>
      </c>
      <c r="D55" s="175">
        <f t="array" ref="D55:E55">LINEST(C54:C55,B54:B55,TRUE,FALSE)</f>
        <v>4571.2631578947367</v>
      </c>
      <c r="E55" s="175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227</v>
      </c>
    </row>
    <row r="58" spans="1:25" x14ac:dyDescent="0.25">
      <c r="A58" s="1" t="s">
        <v>124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128</v>
      </c>
      <c r="B73" s="109"/>
    </row>
    <row r="74" spans="1:21" x14ac:dyDescent="0.25">
      <c r="A74" s="7" t="s">
        <v>16</v>
      </c>
      <c r="B74" s="7" t="s">
        <v>151</v>
      </c>
      <c r="C74" s="7" t="s">
        <v>125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152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B192" sqref="B192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107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105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C27" sqref="C27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100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101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272</v>
      </c>
    </row>
    <row r="20" spans="1:2" x14ac:dyDescent="0.25">
      <c r="A20" s="1">
        <v>12</v>
      </c>
      <c r="B20" s="10" t="s">
        <v>272</v>
      </c>
    </row>
    <row r="21" spans="1:2" x14ac:dyDescent="0.25">
      <c r="A21" s="1">
        <v>13</v>
      </c>
      <c r="B21" s="10" t="s">
        <v>272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180</v>
      </c>
    </row>
    <row r="4" spans="1:10" x14ac:dyDescent="0.25">
      <c r="A4" s="1" t="s">
        <v>99</v>
      </c>
      <c r="B4" s="1" t="s">
        <v>3</v>
      </c>
      <c r="C4" s="1" t="s">
        <v>55</v>
      </c>
      <c r="E4" s="1" t="s">
        <v>4</v>
      </c>
      <c r="F4" s="1" t="s">
        <v>167</v>
      </c>
      <c r="G4" s="1" t="s">
        <v>95</v>
      </c>
      <c r="H4" s="1" t="s">
        <v>96</v>
      </c>
      <c r="I4" s="1" t="s">
        <v>97</v>
      </c>
      <c r="J4" s="1" t="s">
        <v>91</v>
      </c>
    </row>
    <row r="5" spans="1:10" x14ac:dyDescent="0.25">
      <c r="A5" s="1" t="s">
        <v>92</v>
      </c>
      <c r="B5" s="1">
        <v>1</v>
      </c>
      <c r="C5" s="145">
        <v>200</v>
      </c>
      <c r="E5" s="147" t="s">
        <v>133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93</v>
      </c>
      <c r="B6" s="1">
        <v>2</v>
      </c>
      <c r="C6" s="145">
        <v>300</v>
      </c>
      <c r="E6" s="147" t="s">
        <v>134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94</v>
      </c>
      <c r="B7" s="1">
        <v>3</v>
      </c>
      <c r="C7" s="145">
        <v>600</v>
      </c>
      <c r="E7" s="147" t="s">
        <v>135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136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137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138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139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190</v>
      </c>
      <c r="E12" s="147" t="s">
        <v>140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133</v>
      </c>
      <c r="B13" s="149">
        <v>0.1</v>
      </c>
      <c r="E13" s="147" t="s">
        <v>195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134</v>
      </c>
      <c r="B14" s="149">
        <v>0.7</v>
      </c>
      <c r="E14" s="147" t="s">
        <v>141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135</v>
      </c>
      <c r="B15" s="149">
        <v>1</v>
      </c>
      <c r="E15" s="147" t="s">
        <v>142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136</v>
      </c>
      <c r="B16" s="149">
        <v>1.5</v>
      </c>
      <c r="E16" s="147" t="s">
        <v>196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137</v>
      </c>
      <c r="B17" s="149">
        <v>2</v>
      </c>
      <c r="E17" s="178" t="s">
        <v>273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138</v>
      </c>
      <c r="B18" s="149">
        <v>2.5</v>
      </c>
    </row>
    <row r="19" spans="1:12" x14ac:dyDescent="0.25">
      <c r="A19" s="147" t="s">
        <v>139</v>
      </c>
      <c r="B19" s="149">
        <v>3</v>
      </c>
      <c r="C19" s="1"/>
    </row>
    <row r="20" spans="1:12" x14ac:dyDescent="0.25">
      <c r="A20" s="147" t="s">
        <v>140</v>
      </c>
      <c r="B20" s="149">
        <v>4</v>
      </c>
      <c r="C20" s="1"/>
      <c r="D20" s="1"/>
      <c r="E20" s="143" t="s">
        <v>179</v>
      </c>
    </row>
    <row r="21" spans="1:12" x14ac:dyDescent="0.25">
      <c r="A21" s="147" t="s">
        <v>195</v>
      </c>
      <c r="B21" s="149">
        <v>4.5</v>
      </c>
      <c r="D21" s="1"/>
    </row>
    <row r="22" spans="1:12" x14ac:dyDescent="0.25">
      <c r="A22" s="147" t="s">
        <v>141</v>
      </c>
      <c r="B22" s="149">
        <v>5</v>
      </c>
      <c r="E22" s="132" t="s">
        <v>143</v>
      </c>
      <c r="F22" s="133" t="s">
        <v>132</v>
      </c>
      <c r="G22" s="133" t="s">
        <v>132</v>
      </c>
      <c r="H22" s="133" t="s">
        <v>132</v>
      </c>
      <c r="I22" s="129" t="s">
        <v>144</v>
      </c>
    </row>
    <row r="23" spans="1:12" x14ac:dyDescent="0.25">
      <c r="A23" s="147" t="s">
        <v>142</v>
      </c>
      <c r="B23" s="154">
        <v>7</v>
      </c>
      <c r="E23" s="144" t="s">
        <v>137</v>
      </c>
      <c r="F23" s="131" t="s">
        <v>156</v>
      </c>
      <c r="G23" s="131" t="s">
        <v>157</v>
      </c>
      <c r="H23" s="131" t="s">
        <v>158</v>
      </c>
      <c r="I23" s="145" t="b">
        <v>0</v>
      </c>
    </row>
    <row r="24" spans="1:12" x14ac:dyDescent="0.25">
      <c r="A24" s="147" t="s">
        <v>196</v>
      </c>
      <c r="B24" s="154">
        <v>7.5</v>
      </c>
      <c r="E24" s="132" t="s">
        <v>145</v>
      </c>
      <c r="F24" s="133" t="s">
        <v>146</v>
      </c>
      <c r="G24" s="133" t="s">
        <v>146</v>
      </c>
      <c r="H24" s="133" t="s">
        <v>146</v>
      </c>
      <c r="I24" s="129" t="s">
        <v>147</v>
      </c>
    </row>
    <row r="25" spans="1:12" x14ac:dyDescent="0.25">
      <c r="A25" s="176" t="s">
        <v>273</v>
      </c>
      <c r="B25" s="177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191</v>
      </c>
      <c r="B27" s="7" t="s">
        <v>190</v>
      </c>
      <c r="E27" s="132" t="s">
        <v>148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8" t="s">
        <v>187</v>
      </c>
      <c r="H32" s="188"/>
      <c r="I32" s="189" t="s">
        <v>188</v>
      </c>
      <c r="J32" s="190"/>
      <c r="K32" s="191" t="s">
        <v>189</v>
      </c>
      <c r="L32" s="192"/>
    </row>
    <row r="33" spans="2:12" x14ac:dyDescent="0.25">
      <c r="B33" s="161" t="s">
        <v>181</v>
      </c>
      <c r="C33" s="161" t="s">
        <v>182</v>
      </c>
      <c r="D33" s="161" t="s">
        <v>192</v>
      </c>
      <c r="E33" s="161" t="s">
        <v>185</v>
      </c>
      <c r="F33" s="161" t="s">
        <v>186</v>
      </c>
      <c r="G33" s="162" t="s">
        <v>193</v>
      </c>
      <c r="H33" s="163" t="s">
        <v>194</v>
      </c>
      <c r="I33" s="162" t="s">
        <v>225</v>
      </c>
      <c r="J33" s="163" t="s">
        <v>231</v>
      </c>
      <c r="K33" s="162" t="s">
        <v>232</v>
      </c>
      <c r="L33" s="163" t="s">
        <v>226</v>
      </c>
    </row>
    <row r="34" spans="2:12" x14ac:dyDescent="0.25">
      <c r="B34" t="s">
        <v>0</v>
      </c>
      <c r="C34" t="s">
        <v>183</v>
      </c>
      <c r="D34" t="s">
        <v>184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198</v>
      </c>
      <c r="D35" t="s">
        <v>184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199</v>
      </c>
      <c r="C36" t="s">
        <v>200</v>
      </c>
      <c r="D36" t="s">
        <v>201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184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202</v>
      </c>
      <c r="C38" s="159" t="s">
        <v>203</v>
      </c>
      <c r="D38" t="s">
        <v>184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204</v>
      </c>
      <c r="C39" s="159" t="s">
        <v>203</v>
      </c>
      <c r="D39" t="s">
        <v>201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205</v>
      </c>
      <c r="C40" s="159" t="s">
        <v>203</v>
      </c>
      <c r="D40" t="s">
        <v>201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203</v>
      </c>
      <c r="D41" t="s">
        <v>184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206</v>
      </c>
      <c r="D42" t="s">
        <v>184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207</v>
      </c>
      <c r="D43" t="s">
        <v>184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208</v>
      </c>
      <c r="D44" t="s">
        <v>184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209</v>
      </c>
      <c r="D45" t="s">
        <v>184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210</v>
      </c>
      <c r="D46" t="s">
        <v>184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211</v>
      </c>
      <c r="D47" t="s">
        <v>184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212</v>
      </c>
      <c r="D48" t="s">
        <v>184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213</v>
      </c>
      <c r="D49" t="s">
        <v>184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214</v>
      </c>
      <c r="D50" t="s">
        <v>184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215</v>
      </c>
      <c r="C51" s="159" t="s">
        <v>203</v>
      </c>
      <c r="D51" t="s">
        <v>184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216</v>
      </c>
      <c r="C52" s="159" t="s">
        <v>203</v>
      </c>
      <c r="D52" t="s">
        <v>184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216</v>
      </c>
      <c r="C53" t="s">
        <v>217</v>
      </c>
      <c r="D53" t="s">
        <v>184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216</v>
      </c>
      <c r="C54" t="s">
        <v>218</v>
      </c>
      <c r="D54" t="s">
        <v>184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216</v>
      </c>
      <c r="C55" t="s">
        <v>207</v>
      </c>
      <c r="D55" t="s">
        <v>184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219</v>
      </c>
      <c r="D56" t="s">
        <v>201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216</v>
      </c>
      <c r="C57" t="s">
        <v>220</v>
      </c>
      <c r="D57" t="s">
        <v>184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216</v>
      </c>
      <c r="C58" t="s">
        <v>183</v>
      </c>
      <c r="D58" t="s">
        <v>184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221</v>
      </c>
      <c r="D59" t="s">
        <v>184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216</v>
      </c>
      <c r="C60" t="s">
        <v>222</v>
      </c>
      <c r="D60" t="s">
        <v>184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199</v>
      </c>
      <c r="C61" t="s">
        <v>223</v>
      </c>
      <c r="D61" t="s">
        <v>201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224</v>
      </c>
      <c r="D62" t="s">
        <v>184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E13" sqref="E13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98</v>
      </c>
      <c r="C3" s="7" t="s">
        <v>130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90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3">
        <v>13</v>
      </c>
      <c r="B19" s="174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102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85</v>
      </c>
      <c r="B9" s="5">
        <v>0.2</v>
      </c>
    </row>
    <row r="10" spans="1:3" x14ac:dyDescent="0.25">
      <c r="A10" s="7" t="s">
        <v>86</v>
      </c>
      <c r="B10" s="5">
        <v>0.2</v>
      </c>
    </row>
    <row r="11" spans="1:3" x14ac:dyDescent="0.25">
      <c r="A11" s="1" t="s">
        <v>103</v>
      </c>
      <c r="B11" s="1" t="s">
        <v>104</v>
      </c>
      <c r="C11" s="1" t="s">
        <v>230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229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131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108</v>
      </c>
      <c r="B8" s="7"/>
      <c r="C8" s="7"/>
    </row>
    <row r="9" spans="1:6" x14ac:dyDescent="0.25">
      <c r="A9" t="s">
        <v>20</v>
      </c>
      <c r="B9" t="s">
        <v>169</v>
      </c>
      <c r="C9" t="s">
        <v>54</v>
      </c>
      <c r="D9" t="s">
        <v>109</v>
      </c>
      <c r="E9" t="s">
        <v>81</v>
      </c>
      <c r="F9" t="s">
        <v>170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110</v>
      </c>
      <c r="B1" s="52"/>
      <c r="C1" s="52"/>
      <c r="D1" s="52"/>
    </row>
    <row r="5" spans="1:4" x14ac:dyDescent="0.25">
      <c r="A5" s="1" t="s">
        <v>111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4" sqref="H24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116</v>
      </c>
      <c r="H1" s="43">
        <v>1</v>
      </c>
      <c r="I1" s="43">
        <v>143</v>
      </c>
      <c r="J1" s="43" t="s">
        <v>114</v>
      </c>
      <c r="K1" s="43" t="s">
        <v>115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89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117</v>
      </c>
      <c r="Y8" s="7" t="s">
        <v>117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9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4"/>
  <sheetViews>
    <sheetView tabSelected="1" workbookViewId="0">
      <selection activeCell="H10" sqref="H10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19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235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10</v>
      </c>
      <c r="K2" s="5">
        <f>ROUND(J2/$B$22,2)</f>
        <v>1</v>
      </c>
      <c r="L2" s="5">
        <f>ROUND(J2/$B$23,2)</f>
        <v>0.67</v>
      </c>
      <c r="M2" s="7" t="s">
        <v>256</v>
      </c>
      <c r="N2" t="s">
        <v>286</v>
      </c>
    </row>
    <row r="3" spans="1:16" x14ac:dyDescent="0.25">
      <c r="J3" s="169">
        <v>10</v>
      </c>
      <c r="K3" s="5">
        <f>ROUND(J3/$B$22,2)</f>
        <v>1</v>
      </c>
      <c r="L3" s="5">
        <f>ROUND(J3/$B$23,2)</f>
        <v>0.67</v>
      </c>
      <c r="M3" s="7" t="s">
        <v>256</v>
      </c>
      <c r="N3" t="s">
        <v>287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166</v>
      </c>
      <c r="J5" s="168" t="s">
        <v>236</v>
      </c>
      <c r="K5" s="168" t="s">
        <v>240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237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256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238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256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239</v>
      </c>
      <c r="K8" s="170">
        <v>80</v>
      </c>
      <c r="L8" s="5">
        <f t="shared" si="0"/>
        <v>8</v>
      </c>
      <c r="M8" s="5">
        <f t="shared" si="1"/>
        <v>5.33</v>
      </c>
      <c r="N8" s="7" t="s">
        <v>256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7" t="s">
        <v>257</v>
      </c>
      <c r="O10" s="187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244</v>
      </c>
      <c r="L11" s="168" t="s">
        <v>240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245</v>
      </c>
      <c r="K12" s="51">
        <f>'Dragons - Unlock'!C10</f>
        <v>20</v>
      </c>
      <c r="L12" s="170">
        <v>20</v>
      </c>
      <c r="N12" s="5">
        <f t="shared" ref="N12:N23" si="2">L12/$B$22</f>
        <v>2</v>
      </c>
      <c r="O12" s="5">
        <f t="shared" ref="O12:O23" si="3">ROUND(L12/$B$23,2)</f>
        <v>1.33</v>
      </c>
      <c r="P12" s="7" t="s">
        <v>256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248</v>
      </c>
      <c r="K13" s="51">
        <f>'Dragons - Unlock'!D10</f>
        <v>35</v>
      </c>
      <c r="L13" s="170">
        <v>35</v>
      </c>
      <c r="N13" s="8">
        <f t="shared" si="2"/>
        <v>3.5</v>
      </c>
      <c r="O13" s="8">
        <f t="shared" si="3"/>
        <v>2.33</v>
      </c>
      <c r="P13" s="7" t="s">
        <v>256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246</v>
      </c>
      <c r="K14" s="51">
        <f>'Dragons - Unlock'!E10</f>
        <v>40</v>
      </c>
      <c r="L14" s="170">
        <v>40</v>
      </c>
      <c r="N14" s="5">
        <f t="shared" si="2"/>
        <v>4</v>
      </c>
      <c r="O14" s="5">
        <f t="shared" si="3"/>
        <v>2.67</v>
      </c>
      <c r="P14" s="7" t="s">
        <v>256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247</v>
      </c>
      <c r="K15" s="51">
        <f>'Dragons - Unlock'!F10</f>
        <v>50</v>
      </c>
      <c r="L15" s="170">
        <v>50</v>
      </c>
      <c r="N15" s="8">
        <f t="shared" si="2"/>
        <v>5</v>
      </c>
      <c r="O15" s="8">
        <f t="shared" si="3"/>
        <v>3.33</v>
      </c>
      <c r="P15" s="7" t="s">
        <v>256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249</v>
      </c>
      <c r="K16" s="51">
        <f>'Dragons - Unlock'!G10</f>
        <v>80</v>
      </c>
      <c r="L16" s="170">
        <v>80</v>
      </c>
      <c r="N16" s="5">
        <f t="shared" si="2"/>
        <v>8</v>
      </c>
      <c r="O16" s="5">
        <f t="shared" si="3"/>
        <v>5.33</v>
      </c>
      <c r="P16" s="7" t="s">
        <v>256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250</v>
      </c>
      <c r="K17" s="51">
        <f>'Dragons - Unlock'!H10</f>
        <v>100</v>
      </c>
      <c r="L17" s="170">
        <v>100</v>
      </c>
      <c r="N17" s="8">
        <f t="shared" si="2"/>
        <v>10</v>
      </c>
      <c r="O17" s="8">
        <f t="shared" si="3"/>
        <v>6.67</v>
      </c>
      <c r="P17" s="7" t="s">
        <v>256</v>
      </c>
    </row>
    <row r="18" spans="1:16" x14ac:dyDescent="0.25">
      <c r="A18" s="1">
        <v>13</v>
      </c>
      <c r="B18" s="179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251</v>
      </c>
      <c r="K18" s="51">
        <f>'Dragons - Unlock'!I10</f>
        <v>140</v>
      </c>
      <c r="L18" s="170">
        <v>140</v>
      </c>
      <c r="N18" s="5">
        <f t="shared" si="2"/>
        <v>14</v>
      </c>
      <c r="O18" s="5">
        <f t="shared" si="3"/>
        <v>9.33</v>
      </c>
      <c r="P18" s="7" t="s">
        <v>256</v>
      </c>
    </row>
    <row r="19" spans="1:16" x14ac:dyDescent="0.25">
      <c r="J19" s="51" t="s">
        <v>252</v>
      </c>
      <c r="K19" s="51">
        <f>'Dragons - Unlock'!J10</f>
        <v>175</v>
      </c>
      <c r="L19" s="170">
        <v>175</v>
      </c>
      <c r="N19" s="8">
        <f t="shared" si="2"/>
        <v>17.5</v>
      </c>
      <c r="O19" s="8">
        <f t="shared" si="3"/>
        <v>11.67</v>
      </c>
      <c r="P19" s="7" t="s">
        <v>256</v>
      </c>
    </row>
    <row r="20" spans="1:16" ht="18.75" x14ac:dyDescent="0.3">
      <c r="A20" s="42" t="s">
        <v>233</v>
      </c>
      <c r="B20" s="63"/>
      <c r="C20" s="63"/>
      <c r="J20" s="51" t="s">
        <v>253</v>
      </c>
      <c r="K20" s="51">
        <f>'Dragons - Unlock'!K10</f>
        <v>350</v>
      </c>
      <c r="L20" s="170">
        <v>350</v>
      </c>
      <c r="N20" s="5">
        <f t="shared" si="2"/>
        <v>35</v>
      </c>
      <c r="O20" s="5">
        <f t="shared" si="3"/>
        <v>23.33</v>
      </c>
      <c r="P20" s="7" t="s">
        <v>256</v>
      </c>
    </row>
    <row r="21" spans="1:16" x14ac:dyDescent="0.25">
      <c r="J21" s="51" t="s">
        <v>254</v>
      </c>
      <c r="K21" s="51">
        <f>'Dragons - Unlock'!L10</f>
        <v>400</v>
      </c>
      <c r="L21" s="170">
        <v>400</v>
      </c>
      <c r="N21" s="8">
        <f t="shared" si="2"/>
        <v>40</v>
      </c>
      <c r="O21" s="8">
        <f t="shared" si="3"/>
        <v>26.67</v>
      </c>
      <c r="P21" s="7" t="s">
        <v>256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255</v>
      </c>
      <c r="K22" s="51">
        <f>'Dragons - Unlock'!M10</f>
        <v>450</v>
      </c>
      <c r="L22" s="170">
        <v>450</v>
      </c>
      <c r="N22" s="5">
        <f t="shared" si="2"/>
        <v>45</v>
      </c>
      <c r="O22" s="5">
        <f t="shared" si="3"/>
        <v>30</v>
      </c>
      <c r="P22" s="7" t="s">
        <v>256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274</v>
      </c>
      <c r="K23" s="51">
        <f>'Dragons - Unlock'!N10</f>
        <v>550</v>
      </c>
      <c r="L23" s="170">
        <v>550</v>
      </c>
      <c r="N23" s="8">
        <f t="shared" si="2"/>
        <v>55</v>
      </c>
      <c r="O23" s="8">
        <f t="shared" si="3"/>
        <v>36.67</v>
      </c>
      <c r="P23" s="7" t="s">
        <v>256</v>
      </c>
    </row>
    <row r="24" spans="1:16" x14ac:dyDescent="0.25">
      <c r="J24" s="186" t="s">
        <v>292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9" ht="18.75" x14ac:dyDescent="0.3">
      <c r="A33" s="42" t="s">
        <v>234</v>
      </c>
      <c r="B33" s="63"/>
      <c r="C33" s="63"/>
    </row>
    <row r="35" spans="1:9" x14ac:dyDescent="0.25">
      <c r="A35" s="7" t="s">
        <v>74</v>
      </c>
      <c r="B35" s="166">
        <v>6000</v>
      </c>
      <c r="C35" s="7" t="s">
        <v>76</v>
      </c>
      <c r="E35" s="180">
        <f>B35/B22</f>
        <v>600</v>
      </c>
      <c r="F35" s="181" t="s">
        <v>276</v>
      </c>
    </row>
    <row r="36" spans="1:9" x14ac:dyDescent="0.25">
      <c r="A36" s="7" t="s">
        <v>75</v>
      </c>
      <c r="B36" s="166">
        <v>15300</v>
      </c>
      <c r="C36" s="7" t="s">
        <v>76</v>
      </c>
      <c r="E36" s="182">
        <f>B36/B23</f>
        <v>1020</v>
      </c>
      <c r="F36" s="181" t="s">
        <v>276</v>
      </c>
    </row>
    <row r="38" spans="1:9" ht="18.75" x14ac:dyDescent="0.3">
      <c r="A38" s="42" t="s">
        <v>289</v>
      </c>
      <c r="B38" s="63"/>
      <c r="C38" s="63"/>
      <c r="E38" s="42" t="s">
        <v>290</v>
      </c>
      <c r="F38" s="63"/>
      <c r="G38" s="63"/>
    </row>
    <row r="39" spans="1:9" x14ac:dyDescent="0.25">
      <c r="I39" t="s">
        <v>285</v>
      </c>
    </row>
    <row r="40" spans="1:9" x14ac:dyDescent="0.25">
      <c r="A40" s="7" t="s">
        <v>74</v>
      </c>
      <c r="B40" s="5">
        <f>B22/J2</f>
        <v>1</v>
      </c>
      <c r="C40" s="7" t="s">
        <v>76</v>
      </c>
      <c r="E40" s="7" t="s">
        <v>74</v>
      </c>
      <c r="F40" s="5">
        <f>B22/J3</f>
        <v>1</v>
      </c>
      <c r="G40" s="7" t="s">
        <v>76</v>
      </c>
    </row>
    <row r="41" spans="1:9" x14ac:dyDescent="0.25">
      <c r="A41" s="7" t="s">
        <v>75</v>
      </c>
      <c r="B41" s="8">
        <f>ROUND(B23/J2,1)</f>
        <v>1.5</v>
      </c>
      <c r="C41" s="7" t="s">
        <v>76</v>
      </c>
      <c r="E41" s="7" t="s">
        <v>75</v>
      </c>
      <c r="F41" s="5">
        <f>B23/J3</f>
        <v>1.5</v>
      </c>
      <c r="G41" s="7" t="s">
        <v>76</v>
      </c>
    </row>
    <row r="43" spans="1:9" ht="18.75" x14ac:dyDescent="0.3">
      <c r="A43" s="42" t="s">
        <v>241</v>
      </c>
      <c r="B43" s="63"/>
      <c r="C43" s="63"/>
    </row>
    <row r="45" spans="1:9" x14ac:dyDescent="0.25">
      <c r="A45" s="7" t="s">
        <v>74</v>
      </c>
      <c r="B45" s="5">
        <f>B22/K6</f>
        <v>0.5</v>
      </c>
      <c r="C45" s="7" t="s">
        <v>76</v>
      </c>
    </row>
    <row r="46" spans="1:9" x14ac:dyDescent="0.25">
      <c r="A46" s="7" t="s">
        <v>75</v>
      </c>
      <c r="B46" s="8">
        <f>ROUND(B23/K6,1)</f>
        <v>0.8</v>
      </c>
      <c r="C46" s="7" t="s">
        <v>76</v>
      </c>
    </row>
    <row r="48" spans="1:9" ht="18.75" x14ac:dyDescent="0.3">
      <c r="A48" s="42" t="s">
        <v>242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243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159</v>
      </c>
      <c r="B58" s="63"/>
      <c r="C58" s="63"/>
    </row>
    <row r="59" spans="1:8" x14ac:dyDescent="0.25">
      <c r="A59" s="193" t="s">
        <v>162</v>
      </c>
      <c r="B59" s="193"/>
      <c r="C59" s="193"/>
    </row>
    <row r="60" spans="1:8" x14ac:dyDescent="0.25">
      <c r="A60" s="193"/>
      <c r="B60" s="193"/>
      <c r="C60" s="193"/>
    </row>
    <row r="61" spans="1:8" x14ac:dyDescent="0.25">
      <c r="A61" s="193"/>
      <c r="B61" s="193"/>
      <c r="C61" s="193"/>
    </row>
    <row r="62" spans="1:8" x14ac:dyDescent="0.25">
      <c r="A62" s="193"/>
      <c r="B62" s="193"/>
      <c r="C62" s="193"/>
      <c r="H62" t="s">
        <v>21</v>
      </c>
    </row>
    <row r="64" spans="1:8" x14ac:dyDescent="0.25">
      <c r="B64" s="7" t="s">
        <v>88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160</v>
      </c>
      <c r="B67" s="1" t="s">
        <v>161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171</v>
      </c>
      <c r="B78" s="63"/>
      <c r="C78" s="63"/>
    </row>
    <row r="80" spans="1:4" x14ac:dyDescent="0.25">
      <c r="A80" s="7" t="s">
        <v>172</v>
      </c>
      <c r="B80" s="7" t="s">
        <v>173</v>
      </c>
      <c r="C80" s="7" t="s">
        <v>259</v>
      </c>
      <c r="D80" s="7" t="s">
        <v>260</v>
      </c>
    </row>
    <row r="81" spans="1:4" x14ac:dyDescent="0.25">
      <c r="A81" s="5" t="s">
        <v>52</v>
      </c>
      <c r="B81" s="166">
        <v>10</v>
      </c>
      <c r="C81" s="58">
        <f>B81/$B$22</f>
        <v>1</v>
      </c>
      <c r="D81" s="58">
        <f>B81/$B$23</f>
        <v>0.66666666666666663</v>
      </c>
    </row>
    <row r="82" spans="1:4" x14ac:dyDescent="0.25">
      <c r="A82" s="8" t="s">
        <v>113</v>
      </c>
      <c r="B82" s="172">
        <v>0</v>
      </c>
      <c r="C82" s="136">
        <f>(B82/B35)</f>
        <v>0</v>
      </c>
      <c r="D82" s="136">
        <f>(B82/B36)</f>
        <v>0</v>
      </c>
    </row>
    <row r="83" spans="1:4" x14ac:dyDescent="0.25">
      <c r="A83" s="5" t="s">
        <v>288</v>
      </c>
      <c r="B83" s="166">
        <v>0</v>
      </c>
      <c r="C83" s="58">
        <f>B83/B40</f>
        <v>0</v>
      </c>
      <c r="D83" s="58">
        <f>B83/B41</f>
        <v>0</v>
      </c>
    </row>
    <row r="84" spans="1:4" x14ac:dyDescent="0.25">
      <c r="A84" s="8" t="s">
        <v>291</v>
      </c>
      <c r="B84" s="172">
        <v>0</v>
      </c>
      <c r="C84" s="136">
        <f>B84/F40</f>
        <v>0</v>
      </c>
      <c r="D84" s="136">
        <f>B84/F41</f>
        <v>0</v>
      </c>
    </row>
    <row r="85" spans="1:4" x14ac:dyDescent="0.25">
      <c r="A85" s="5" t="s">
        <v>174</v>
      </c>
      <c r="B85" s="166">
        <v>0</v>
      </c>
      <c r="C85" s="58">
        <f>B85/B45</f>
        <v>0</v>
      </c>
      <c r="D85" s="58">
        <f>B85/B46</f>
        <v>0</v>
      </c>
    </row>
    <row r="86" spans="1:4" x14ac:dyDescent="0.25">
      <c r="A86" s="8" t="s">
        <v>175</v>
      </c>
      <c r="B86" s="172">
        <v>0</v>
      </c>
      <c r="C86" s="136">
        <f>B86/B50</f>
        <v>0</v>
      </c>
      <c r="D86" s="136">
        <f>B86/B51</f>
        <v>0</v>
      </c>
    </row>
    <row r="87" spans="1:4" x14ac:dyDescent="0.25">
      <c r="A87" s="5" t="s">
        <v>176</v>
      </c>
      <c r="B87" s="166">
        <v>0</v>
      </c>
      <c r="C87" s="58">
        <f>B87/B55</f>
        <v>0</v>
      </c>
      <c r="D87" s="58">
        <f>B87/B56</f>
        <v>0</v>
      </c>
    </row>
    <row r="88" spans="1:4" x14ac:dyDescent="0.25">
      <c r="A88" s="8" t="s">
        <v>258</v>
      </c>
      <c r="B88" s="172">
        <v>0</v>
      </c>
      <c r="C88" s="136">
        <f t="shared" ref="C88:C99" si="4">N12*B88</f>
        <v>0</v>
      </c>
      <c r="D88" s="136">
        <f t="shared" ref="D88:D99" si="5">O12*B88</f>
        <v>0</v>
      </c>
    </row>
    <row r="89" spans="1:4" x14ac:dyDescent="0.25">
      <c r="A89" s="5" t="s">
        <v>261</v>
      </c>
      <c r="B89" s="166">
        <v>0</v>
      </c>
      <c r="C89" s="58">
        <f t="shared" si="4"/>
        <v>0</v>
      </c>
      <c r="D89" s="58">
        <f t="shared" si="5"/>
        <v>0</v>
      </c>
    </row>
    <row r="90" spans="1:4" x14ac:dyDescent="0.25">
      <c r="A90" s="8" t="s">
        <v>262</v>
      </c>
      <c r="B90" s="172">
        <v>0</v>
      </c>
      <c r="C90" s="136">
        <f t="shared" si="4"/>
        <v>0</v>
      </c>
      <c r="D90" s="136">
        <f t="shared" si="5"/>
        <v>0</v>
      </c>
    </row>
    <row r="91" spans="1:4" x14ac:dyDescent="0.25">
      <c r="A91" s="5" t="s">
        <v>263</v>
      </c>
      <c r="B91" s="166">
        <v>0</v>
      </c>
      <c r="C91" s="58">
        <f t="shared" si="4"/>
        <v>0</v>
      </c>
      <c r="D91" s="58">
        <f t="shared" si="5"/>
        <v>0</v>
      </c>
    </row>
    <row r="92" spans="1:4" x14ac:dyDescent="0.25">
      <c r="A92" s="8" t="s">
        <v>264</v>
      </c>
      <c r="B92" s="172">
        <v>0</v>
      </c>
      <c r="C92" s="136">
        <f t="shared" si="4"/>
        <v>0</v>
      </c>
      <c r="D92" s="136">
        <f t="shared" si="5"/>
        <v>0</v>
      </c>
    </row>
    <row r="93" spans="1:4" x14ac:dyDescent="0.25">
      <c r="A93" s="5" t="s">
        <v>265</v>
      </c>
      <c r="B93" s="166">
        <v>0</v>
      </c>
      <c r="C93" s="58">
        <f t="shared" si="4"/>
        <v>0</v>
      </c>
      <c r="D93" s="58">
        <f t="shared" si="5"/>
        <v>0</v>
      </c>
    </row>
    <row r="94" spans="1:4" x14ac:dyDescent="0.25">
      <c r="A94" s="8" t="s">
        <v>266</v>
      </c>
      <c r="B94" s="172">
        <v>0</v>
      </c>
      <c r="C94" s="136">
        <f t="shared" si="4"/>
        <v>0</v>
      </c>
      <c r="D94" s="136">
        <f t="shared" si="5"/>
        <v>0</v>
      </c>
    </row>
    <row r="95" spans="1:4" x14ac:dyDescent="0.25">
      <c r="A95" s="5" t="s">
        <v>267</v>
      </c>
      <c r="B95" s="166">
        <v>0</v>
      </c>
      <c r="C95" s="58">
        <f t="shared" si="4"/>
        <v>0</v>
      </c>
      <c r="D95" s="58">
        <f t="shared" si="5"/>
        <v>0</v>
      </c>
    </row>
    <row r="96" spans="1:4" x14ac:dyDescent="0.25">
      <c r="A96" s="8" t="s">
        <v>268</v>
      </c>
      <c r="B96" s="172">
        <v>0</v>
      </c>
      <c r="C96" s="136">
        <f t="shared" si="4"/>
        <v>0</v>
      </c>
      <c r="D96" s="136">
        <f t="shared" si="5"/>
        <v>0</v>
      </c>
    </row>
    <row r="97" spans="1:4" x14ac:dyDescent="0.25">
      <c r="A97" s="5" t="s">
        <v>269</v>
      </c>
      <c r="B97" s="166">
        <v>0</v>
      </c>
      <c r="C97" s="58">
        <f t="shared" si="4"/>
        <v>0</v>
      </c>
      <c r="D97" s="58">
        <f t="shared" si="5"/>
        <v>0</v>
      </c>
    </row>
    <row r="98" spans="1:4" x14ac:dyDescent="0.25">
      <c r="A98" s="8" t="s">
        <v>270</v>
      </c>
      <c r="B98" s="172">
        <v>0</v>
      </c>
      <c r="C98" s="136">
        <f t="shared" si="4"/>
        <v>0</v>
      </c>
      <c r="D98" s="136">
        <f t="shared" si="5"/>
        <v>0</v>
      </c>
    </row>
    <row r="99" spans="1:4" x14ac:dyDescent="0.25">
      <c r="A99" s="5" t="s">
        <v>275</v>
      </c>
      <c r="B99" s="166">
        <v>0</v>
      </c>
      <c r="C99" s="58">
        <f t="shared" si="4"/>
        <v>0</v>
      </c>
      <c r="D99" s="58">
        <f t="shared" si="5"/>
        <v>0</v>
      </c>
    </row>
    <row r="102" spans="1:4" x14ac:dyDescent="0.25">
      <c r="B102" s="7" t="s">
        <v>177</v>
      </c>
      <c r="C102" s="136">
        <f>ROUND(SUM(C81:C99),1)</f>
        <v>1</v>
      </c>
      <c r="D102" s="136">
        <f>ROUND(SUM(D81:D99),1)</f>
        <v>0.7</v>
      </c>
    </row>
    <row r="103" spans="1:4" x14ac:dyDescent="0.25">
      <c r="A103" s="139" t="s">
        <v>178</v>
      </c>
      <c r="B103" s="171">
        <v>1</v>
      </c>
      <c r="C103" s="140"/>
      <c r="D103" s="140"/>
    </row>
    <row r="104" spans="1:4" x14ac:dyDescent="0.25">
      <c r="A104" s="7" t="s">
        <v>59</v>
      </c>
      <c r="B104" s="138">
        <f>1-(B103/C102)</f>
        <v>0</v>
      </c>
      <c r="C104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I21" sqref="I21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163</v>
      </c>
      <c r="B7" t="s">
        <v>164</v>
      </c>
      <c r="C7" t="s">
        <v>165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>
      <selection activeCell="L24" sqref="L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82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85</v>
      </c>
      <c r="G2" s="7" t="s">
        <v>86</v>
      </c>
    </row>
    <row r="3" spans="1:7" x14ac:dyDescent="0.25">
      <c r="A3" s="2"/>
      <c r="B3" s="2"/>
      <c r="C3" s="2"/>
      <c r="D3" s="2"/>
      <c r="F3" s="64">
        <v>0.08</v>
      </c>
      <c r="G3" s="64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293</v>
      </c>
      <c r="C8" s="1" t="s">
        <v>52</v>
      </c>
      <c r="D8" s="1" t="s">
        <v>83</v>
      </c>
      <c r="E8" s="1" t="s">
        <v>84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7">
        <f>C9/'Hard currency'!$B$22</f>
        <v>0.1</v>
      </c>
      <c r="E9" s="57">
        <f>C9/'Hard currency'!$B$23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7">
        <f>C10/'Hard currency'!$B$22</f>
        <v>0.6</v>
      </c>
      <c r="E10" s="57">
        <f>C10/'Hard currency'!$B$23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7">
        <f>C11/'Hard currency'!$B$22</f>
        <v>2</v>
      </c>
      <c r="E11" s="57">
        <f>C11/'Hard currency'!$B$23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7">
        <f>C12/'Hard currency'!$B$22</f>
        <v>3.9</v>
      </c>
      <c r="E12" s="57">
        <f>C12/'Hard currency'!$B$23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14FA3DBF-3D10-4CEC-9C13-2B643DF1E106}">
  <ds:schemaRefs/>
</ds:datastoreItem>
</file>

<file path=customXml/itemProps2.xml><?xml version="1.0" encoding="utf-8"?>
<ds:datastoreItem xmlns:ds="http://schemas.openxmlformats.org/officeDocument/2006/customXml" ds:itemID="{457F4C07-1709-4595-8EC4-6C0DABF04268}">
  <ds:schemaRefs/>
</ds:datastoreItem>
</file>

<file path=customXml/itemProps3.xml><?xml version="1.0" encoding="utf-8"?>
<ds:datastoreItem xmlns:ds="http://schemas.openxmlformats.org/officeDocument/2006/customXml" ds:itemID="{F92C5DF9-F10E-4F67-A74E-2A3531B26D44}">
  <ds:schemaRefs/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E68C531D-A362-4FEB-8EB6-C7E4117D7A69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F11733BD-FDAC-45AD-A0CD-7C4B6266E0CC}">
  <ds:schemaRefs/>
</ds:datastoreItem>
</file>

<file path=customXml/itemProps8.xml><?xml version="1.0" encoding="utf-8"?>
<ds:datastoreItem xmlns:ds="http://schemas.openxmlformats.org/officeDocument/2006/customXml" ds:itemID="{CA5FF991-C66A-4AAF-AC09-3E8322DE2999}">
  <ds:schemaRefs/>
</ds:datastoreItem>
</file>

<file path=customXml/itemProps9.xml><?xml version="1.0" encoding="utf-8"?>
<ds:datastoreItem xmlns:ds="http://schemas.openxmlformats.org/officeDocument/2006/customXml" ds:itemID="{73EAB481-866B-4C0F-8627-26832E150B4D}">
  <ds:schemaRefs/>
</ds:datastoreItem>
</file>

<file path=customXml/itemProps10.xml><?xml version="1.0" encoding="utf-8"?>
<ds:datastoreItem xmlns:ds="http://schemas.openxmlformats.org/officeDocument/2006/customXml" ds:itemID="{4B5313D3-99C5-44BD-BE39-5926B1C15ED3}">
  <ds:schemaRefs/>
</ds:datastoreItem>
</file>

<file path=customXml/itemProps11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5C670962-9690-435C-A5BE-6413D7595FD6}">
  <ds:schemaRefs/>
</ds:datastoreItem>
</file>

<file path=customXml/itemProps14.xml><?xml version="1.0" encoding="utf-8"?>
<ds:datastoreItem xmlns:ds="http://schemas.openxmlformats.org/officeDocument/2006/customXml" ds:itemID="{8428E760-B837-43D3-BFB6-FA3F00E4351C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72671333-EA01-4E61-9495-0C521CFF4E42}">
  <ds:schemaRefs/>
</ds:datastoreItem>
</file>

<file path=customXml/itemProps1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498F0357-19EF-429B-ABBE-9EE0F18B7652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2019-07-01T13:20:10Z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