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6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42" i="57" l="1"/>
  <c r="N141" i="57"/>
  <c r="N140" i="57"/>
  <c r="N139" i="57"/>
  <c r="M142" i="57"/>
  <c r="M141" i="57"/>
  <c r="M140" i="57"/>
  <c r="M139" i="57"/>
  <c r="I142" i="57"/>
  <c r="I141" i="57"/>
  <c r="I140" i="57"/>
  <c r="I139" i="57"/>
  <c r="H142" i="57"/>
  <c r="H141" i="57"/>
  <c r="H140" i="57"/>
  <c r="H139" i="57"/>
  <c r="D142" i="57"/>
  <c r="D141" i="57"/>
  <c r="D140" i="57"/>
  <c r="D139" i="57"/>
  <c r="C142" i="57"/>
  <c r="C141" i="57"/>
  <c r="C140" i="57"/>
  <c r="C139" i="57"/>
  <c r="S30" i="57"/>
  <c r="P30" i="57"/>
  <c r="M30" i="57"/>
  <c r="G30" i="57"/>
  <c r="C83" i="57" s="1"/>
  <c r="J30" i="57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M83" i="57" l="1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P29" i="57"/>
  <c r="H137" i="57" s="1"/>
  <c r="M29" i="57"/>
  <c r="M136" i="57" s="1"/>
  <c r="J29" i="57"/>
  <c r="H135" i="57" s="1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C71" i="57" l="1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Q30" i="57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I93" i="57" l="1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45" i="57" s="1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C87" i="55" l="1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<sst xmlns="http://schemas.openxmlformats.org/spreadsheetml/2006/main" count="1392" uniqueCount="558">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</sst>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2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4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0" fillId="5" borderId="71" xfId="0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17" dataDxfId="216">
  <autoFilter ref="A6:C21"/>
  <tableColumns count="3">
    <tableColumn id="1" name="Dragon ID / Level" dataDxfId="215"/>
    <tableColumn id="2" name="Max level" dataDxfId="214"/>
    <tableColumn id="24" name="Expected AVG time (mn)" dataDxfId="21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12" dataDxfId="211">
  <autoFilter ref="A3:U18"/>
  <tableColumns count="21">
    <tableColumn id="1" name="Dragon ID / Level" dataDxfId="210"/>
    <tableColumn id="2" name="1" dataDxfId="209"/>
    <tableColumn id="3" name="2" dataDxfId="208"/>
    <tableColumn id="4" name="3" dataDxfId="207"/>
    <tableColumn id="5" name="4" dataDxfId="206"/>
    <tableColumn id="6" name="5" dataDxfId="205"/>
    <tableColumn id="7" name="6" dataDxfId="204"/>
    <tableColumn id="8" name="7" dataDxfId="203"/>
    <tableColumn id="9" name="8" dataDxfId="202"/>
    <tableColumn id="10" name="9" dataDxfId="201"/>
    <tableColumn id="11" name="10" dataDxfId="200"/>
    <tableColumn id="12" name="11" dataDxfId="199"/>
    <tableColumn id="13" name="12" dataDxfId="198"/>
    <tableColumn id="14" name="13" dataDxfId="197"/>
    <tableColumn id="15" name="14" dataDxfId="196"/>
    <tableColumn id="16" name="15" dataDxfId="195"/>
    <tableColumn id="17" name="16" dataDxfId="194"/>
    <tableColumn id="18" name="17" dataDxfId="193"/>
    <tableColumn id="19" name="18" dataDxfId="192"/>
    <tableColumn id="20" name="19" dataDxfId="191"/>
    <tableColumn id="21" name="20" dataDxfId="19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89" dataDxfId="188">
  <autoFilter ref="B8:E12"/>
  <tableColumns count="4">
    <tableColumn id="1" name="Equivalence (min)" dataDxfId="187"/>
    <tableColumn id="2" name="HC" dataDxfId="186">
      <calculatedColumnFormula>IF(ROUND(HCtoSkipTimers[[#This Row],[Equivalence (min)]]*$F$3+$G$3,0)=0,1,ROUND(HCtoSkipTimers[[#This Row],[Equivalence (min)]]*$F$3+$G$3,0))</calculatedColumnFormula>
    </tableColumn>
    <tableColumn id="3" name="$ min" dataDxfId="185" dataCellStyle="Currency">
      <calculatedColumnFormula>C9/'Offer Simulator'!$B$3</calculatedColumnFormula>
    </tableColumn>
    <tableColumn id="4" name="$ max" dataDxfId="18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83" dataDxfId="182">
  <autoFilter ref="A64:T79"/>
  <tableColumns count="20">
    <tableColumn id="1" name="Dragon ID / Step XP per Level" dataDxfId="181"/>
    <tableColumn id="2" name="1" dataDxfId="180">
      <calculatedColumnFormula>IF(OFFSET(F32,$A65,0)="","",ROUND(SUM(OFFSET($F32:F32,$A65,0)),0))</calculatedColumnFormula>
    </tableColumn>
    <tableColumn id="3" name="2" dataDxfId="179">
      <calculatedColumnFormula>IF(OFFSET(G32,$A65,0)="","",ROUND(SUM(OFFSET($F32:G32,$A65,0)),0))</calculatedColumnFormula>
    </tableColumn>
    <tableColumn id="4" name="3" dataDxfId="178">
      <calculatedColumnFormula>IF(OFFSET(H32,$A65,0)="","",ROUND(SUM(OFFSET($F32:H32,$A65,0)),0))</calculatedColumnFormula>
    </tableColumn>
    <tableColumn id="5" name="4" dataDxfId="177">
      <calculatedColumnFormula>IF(OFFSET(I32,$A65,0)="","",ROUND(SUM(OFFSET($F32:I32,$A65,0)),0))</calculatedColumnFormula>
    </tableColumn>
    <tableColumn id="6" name="5" dataDxfId="176">
      <calculatedColumnFormula>IF(OFFSET(J32,$A65,0)="","",ROUND(SUM(OFFSET($F32:J32,$A65,0)),0))</calculatedColumnFormula>
    </tableColumn>
    <tableColumn id="7" name="6" dataDxfId="175">
      <calculatedColumnFormula>IF(OFFSET(K32,$A65,0)="","",ROUND(SUM(OFFSET($F32:K32,$A65,0)),0))</calculatedColumnFormula>
    </tableColumn>
    <tableColumn id="8" name="7" dataDxfId="174">
      <calculatedColumnFormula>IF(OFFSET(L32,$A65,0)="","",ROUND(SUM(OFFSET($F32:L32,$A65,0)),0))</calculatedColumnFormula>
    </tableColumn>
    <tableColumn id="9" name="8" dataDxfId="173">
      <calculatedColumnFormula>IF(OFFSET(M32,$A65,0)="","",ROUND(SUM(OFFSET($F32:M32,$A65,0)),0))</calculatedColumnFormula>
    </tableColumn>
    <tableColumn id="10" name="9" dataDxfId="172">
      <calculatedColumnFormula>IF(OFFSET(N32,$A65,0)="","",ROUND(SUM(OFFSET($F32:N32,$A65,0)),0))</calculatedColumnFormula>
    </tableColumn>
    <tableColumn id="11" name="10" dataDxfId="171">
      <calculatedColumnFormula>IF(OFFSET(O32,$A65,0)="","",ROUND(SUM(OFFSET($F32:O32,$A65,0)),0))</calculatedColumnFormula>
    </tableColumn>
    <tableColumn id="12" name="11" dataDxfId="170">
      <calculatedColumnFormula>IF(OFFSET(P32,$A65,0)="","",ROUND(SUM(OFFSET($F32:P32,$A65,0)),0))</calculatedColumnFormula>
    </tableColumn>
    <tableColumn id="13" name="12" dataDxfId="169">
      <calculatedColumnFormula>IF(OFFSET(Q32,$A65,0)="","",ROUND(SUM(OFFSET($F32:Q32,$A65,0)),0))</calculatedColumnFormula>
    </tableColumn>
    <tableColumn id="14" name="13" dataDxfId="168">
      <calculatedColumnFormula>IF(OFFSET(R32,$A65,0)="","",ROUND(SUM(OFFSET($F32:R32,$A65,0)),0))</calculatedColumnFormula>
    </tableColumn>
    <tableColumn id="15" name="14" dataDxfId="167">
      <calculatedColumnFormula>IF(OFFSET(S32,$A65,0)="","",ROUND(SUM(OFFSET($F32:S32,$A65,0)),0))</calculatedColumnFormula>
    </tableColumn>
    <tableColumn id="16" name="15" dataDxfId="166">
      <calculatedColumnFormula>IF(OFFSET(T32,$A65,0)="","",ROUND(SUM(OFFSET($F32:T32,$A65,0)),0))</calculatedColumnFormula>
    </tableColumn>
    <tableColumn id="17" name="16" dataDxfId="165">
      <calculatedColumnFormula>IF(OFFSET(U32,$A65,0)="","",ROUND(SUM(OFFSET($F32:U32,$A65,0)),0))</calculatedColumnFormula>
    </tableColumn>
    <tableColumn id="18" name="17" dataDxfId="164">
      <calculatedColumnFormula>IF(OFFSET(V32,$A65,0)="","",ROUND(SUM(OFFSET($F32:V32,$A65,0)),0))</calculatedColumnFormula>
    </tableColumn>
    <tableColumn id="19" name="18" dataDxfId="163">
      <calculatedColumnFormula>IF(OFFSET(W32,$A65,0)="","",ROUND(SUM(OFFSET($F32:W32,$A65,0)),0))</calculatedColumnFormula>
    </tableColumn>
    <tableColumn id="20" name="19" dataDxfId="162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61" dataDxfId="160">
  <autoFilter ref="A82:C97"/>
  <tableColumns count="3">
    <tableColumn id="1" name="Dragon ID" dataDxfId="159"/>
    <tableColumn id="2" name="AVG_XP/min" dataDxfId="158">
      <calculatedColumnFormula>ROUND(AVERAGE(D11:D11),0)</calculatedColumnFormula>
    </tableColumn>
    <tableColumn id="3" name="AVG_TIME_TO_MAX_LEVEL" dataDxfId="157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56" dataDxfId="154" headerRowBorderDxfId="155">
  <autoFilter ref="E12:N32"/>
  <tableColumns count="10">
    <tableColumn id="1" name="Dragon" dataDxfId="153"/>
    <tableColumn id="2" name="Reward Multiplier" dataDxfId="152"/>
    <tableColumn id="6" name="Easy Mission Reward" dataDxfId="151">
      <calculatedColumnFormula>missionsDragonRelativeMetrics[[#This Row],[Reward Multiplier]]*$C$5</calculatedColumnFormula>
    </tableColumn>
    <tableColumn id="7" name="Medium Mission Reward" dataDxfId="150">
      <calculatedColumnFormula>missionsDragonRelativeMetrics[[#This Row],[Reward Multiplier]]*$C$6</calculatedColumnFormula>
    </tableColumn>
    <tableColumn id="3" name="Hard Mission Reward" dataDxfId="149">
      <calculatedColumnFormula>missionsDragonRelativeMetrics[[#This Row],[Reward Multiplier]]*$C$7</calculatedColumnFormula>
    </tableColumn>
    <tableColumn id="4" name="Max. Nb. Missions" dataDxfId="148"/>
    <tableColumn id="5" name="Tier" dataDxfId="147"/>
    <tableColumn id="8" name="General Missions" dataDxfId="14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4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4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3" dataDxfId="142">
  <autoFilter ref="A4:C7"/>
  <tableColumns count="3">
    <tableColumn id="6" name="Difficulty" dataDxfId="141"/>
    <tableColumn id="1" name="Mission Level" dataDxfId="140" totalsRowDxfId="139"/>
    <tableColumn id="2" name="Max Reward" dataDxfId="138" totalsRowDxfId="13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36" dataDxfId="134" headerRowBorderDxfId="135" tableBorderDxfId="133">
  <autoFilter ref="A12:C32"/>
  <tableColumns count="3">
    <tableColumn id="1" name="Dragon" dataDxfId="132"/>
    <tableColumn id="2" name="QuantityModifier" dataDxfId="131"/>
    <tableColumn id="3" name="Dragon Tier" dataDxfId="13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29" headerRowBorderDxfId="128" tableBorderDxfId="127">
  <autoFilter ref="B46:Q127"/>
  <tableColumns count="16">
    <tableColumn id="16" name="ID" dataDxfId="126"/>
    <tableColumn id="1" name="MISSION TYPE"/>
    <tableColumn id="2" name="PARAM"/>
    <tableColumn id="3" name="HAS SINGLE RUN"/>
    <tableColumn id="4" name="OBJ. BASE. QU. MIN" dataDxfId="125"/>
    <tableColumn id="5" name="OBJ. BASE. QU. MAX" dataDxfId="124"/>
    <tableColumn id="6" name="OBJ. QU. RANGE" dataDxfId="123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22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21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20"/>
    <tableColumn id="15" name="DRAGON"/>
    <tableColumn id="14" name="AVAILABLE" dataDxfId="119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8" headerRowBorderDxfId="117" tableBorderDxfId="116">
  <autoFilter ref="B13:E18"/>
  <tableColumns count="4">
    <tableColumn id="1" name="CHESTS" dataDxfId="115"/>
    <tableColumn id="2" name="TYPE" dataDxfId="114"/>
    <tableColumn id="3" name="AMOUNT" dataDxfId="113"/>
    <tableColumn id="4" name="AMOUNT NEW" dataDxfId="11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11" headerRowBorderDxfId="110" tableBorderDxfId="109">
  <autoFilter ref="G13:AL33"/>
  <tableColumns count="32">
    <tableColumn id="1" name="DRAGON" dataDxfId="108"/>
    <tableColumn id="35" name="COINS" dataDxfId="107">
      <calculatedColumnFormula>Table6[[#This Row],[TOTAL COINS]] +Table6[[#This Row],[COINS IN RUNS PER DAY]]</calculatedColumnFormula>
    </tableColumn>
    <tableColumn id="34" name="COINS NEW" dataDxfId="106">
      <calculatedColumnFormula>Table6[[#This Row],[TOTAL COINS NEW]] + Table6[[#This Row],[COINS IN RUNS PER DAY]]</calculatedColumnFormula>
    </tableColumn>
    <tableColumn id="17" name="TOTAL COINS" dataDxfId="105">
      <calculatedColumnFormula>Table6[[#This Row],[CHESTS COINS]] + Table6[[#This Row],[DAILY COINS]]+Table6[[#This Row],[LEAGUES COINS]]+Table6[[#This Row],[MISSIONS COINS]]</calculatedColumnFormula>
    </tableColumn>
    <tableColumn id="16" name="TOTAL GEMS" dataDxfId="104">
      <calculatedColumnFormula>Table6[[#This Row],[CHESTS GEMS]]+Table6[[#This Row],[DAILY GEMS]]+Table6[[#This Row],[LEAGUES GEMS]]</calculatedColumnFormula>
    </tableColumn>
    <tableColumn id="28" name="TOTAL COINS NEW" dataDxfId="10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2">
      <calculatedColumnFormula>Table6[[#This Row],[CHESTS GEMS NEW]] +Table6[[#This Row],[DAILY GEMS NEW]] +Table6[[#This Row],[LEAGUES GEMS NEW]]</calculatedColumnFormula>
    </tableColumn>
    <tableColumn id="31" name="COINS IN RUNS PER DAY" dataDxfId="101">
      <calculatedColumnFormula>Table6[[#This Row],[COINS PER RUN]] *Table6[[#This Row],[RUNS PER DAY]]</calculatedColumnFormula>
    </tableColumn>
    <tableColumn id="2" name="CHEST REW. MOD." dataDxfId="100"/>
    <tableColumn id="3" name="DAILY REW. MOD." dataDxfId="99"/>
    <tableColumn id="19" name="CHEST REW. MOD. NEW" dataDxfId="98"/>
    <tableColumn id="18" name="DAILY REW. MOD. NEW" dataDxfId="97"/>
    <tableColumn id="4" name="LEAGUE" dataDxfId="96"/>
    <tableColumn id="5" name="NUM. EASY" dataDxfId="95"/>
    <tableColumn id="6" name="NUM. MED." dataDxfId="94"/>
    <tableColumn id="7" name="NUM. HARD" dataDxfId="93"/>
    <tableColumn id="8" name="CHESTS COINS" dataDxfId="92">
      <calculatedColumnFormula>Table6[[#This Row],[CHEST REW. MOD.]]*($D$14+$D$15+$D$16)</calculatedColumnFormula>
    </tableColumn>
    <tableColumn id="9" name="CHESTS GEMS" dataDxfId="91">
      <calculatedColumnFormula>$D$17+$D$18</calculatedColumnFormula>
    </tableColumn>
    <tableColumn id="10" name="DAILY COINS" dataDxfId="90">
      <calculatedColumnFormula>ROUND((Table6[[#This Row],[DAILY REW. MOD.]]*($D$24+$D$26+$D$28))/7,0)</calculatedColumnFormula>
    </tableColumn>
    <tableColumn id="11" name="DAILY GEMS" dataDxfId="89">
      <calculatedColumnFormula>ROUND(($D$25+$D$27+$D$29)/7,1)</calculatedColumnFormula>
    </tableColumn>
    <tableColumn id="12" name="LEAGUES COINS" dataDxfId="88">
      <calculatedColumnFormula>ROUND((INDEX(Table12[AVG COINS],MATCH(Table6[[#This Row],[LEAGUE]],Table12[LEAGUE],0))) /$C$38,0)</calculatedColumnFormula>
    </tableColumn>
    <tableColumn id="13" name="LEAGUES GEMS" dataDxfId="87">
      <calculatedColumnFormula>ROUND((INDEX(Table12[AVG GEMS],MATCH(Table6[[#This Row],[LEAGUE]],Table12[LEAGUE],0))) /$C$37,2)</calculatedColumnFormula>
    </tableColumn>
    <tableColumn id="14" name="MISSIONS COINS" dataDxfId="8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85">
      <calculatedColumnFormula>Table6[[#This Row],[CHEST REW. MOD. NEW]]*($D$14+$D$15+$D$16)</calculatedColumnFormula>
    </tableColumn>
    <tableColumn id="21" name="CHESTS GEMS NEW" dataDxfId="84">
      <calculatedColumnFormula>$E$17+$E$18</calculatedColumnFormula>
    </tableColumn>
    <tableColumn id="22" name="DAILY COINS NEW" dataDxfId="83">
      <calculatedColumnFormula>ROUND((Table6[[#This Row],[DAILY REW. MOD. NEW]]*($E$24+$E$26+$E$28))/7,0)</calculatedColumnFormula>
    </tableColumn>
    <tableColumn id="23" name="DAILY GEMS NEW" dataDxfId="82">
      <calculatedColumnFormula>ROUND(($E$25+$E$27+$E$29)/7,1)</calculatedColumnFormula>
    </tableColumn>
    <tableColumn id="24" name="LEAGUES COINS NEW" dataDxfId="81">
      <calculatedColumnFormula>ROUND((INDEX(Table12[AVG COINS NEW],MATCH(Table6[[#This Row],[LEAGUE]],Table12[LEAGUE],0))) /$C$38,0)</calculatedColumnFormula>
    </tableColumn>
    <tableColumn id="25" name="LEAGUES GEMS NEW" dataDxfId="80">
      <calculatedColumnFormula>ROUND((INDEX(Table12[AVG GEMS NEW],MATCH(Table6[[#This Row],[LEAGUE]],Table12[LEAGUE],0))) / $C$38,2)</calculatedColumnFormula>
    </tableColumn>
    <tableColumn id="26" name="MISSIONS COINS NEW" dataDxfId="7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78"/>
    <tableColumn id="30" name="RUNS PER DAY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6" dataDxfId="74" headerRowBorderDxfId="75" tableBorderDxfId="73">
  <autoFilter ref="B23:E31"/>
  <tableColumns count="4">
    <tableColumn id="1" name="DAY" dataDxfId="72"/>
    <tableColumn id="2" name="TYPE" dataDxfId="71"/>
    <tableColumn id="3" name="AMOUNT" dataDxfId="70"/>
    <tableColumn id="4" name="AMOUNT NEW" dataDxfId="6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68" headerRowBorderDxfId="67" tableBorderDxfId="66">
  <autoFilter ref="B40:F50"/>
  <tableColumns count="5">
    <tableColumn id="1" name="LEAGUE" dataDxfId="65"/>
    <tableColumn id="2" name="AVG COINS" dataDxfId="64">
      <calculatedColumnFormula>SUM(F62:F66)/100</calculatedColumnFormula>
    </tableColumn>
    <tableColumn id="3" name="AVG GEMS" dataDxfId="63"/>
    <tableColumn id="4" name="AVG COINS NEW" dataDxfId="62"/>
    <tableColumn id="5" name="AVG GEMS NEW" dataDxfId="6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60" dataDxfId="58" headerRowBorderDxfId="59" tableBorderDxfId="57">
  <autoFilter ref="B61:J111"/>
  <tableColumns count="9">
    <tableColumn id="1" name="LEAGUE" dataDxfId="56"/>
    <tableColumn id="2" name="TYPE" dataDxfId="55"/>
    <tableColumn id="3" name="AMOUNT" dataDxfId="54"/>
    <tableColumn id="4" name="TARGET" dataDxfId="53"/>
    <tableColumn id="5" name="AUX 1" dataDxfId="52">
      <calculatedColumnFormula>Table13[[#This Row],[AMOUNT]]*(Table13[[#This Row],[TARGET]]/100)</calculatedColumnFormula>
    </tableColumn>
    <tableColumn id="10" name="TYPE NEW" dataDxfId="51"/>
    <tableColumn id="6" name="AMOUNT NEW" dataDxfId="50"/>
    <tableColumn id="7" name="TARGET NEW" dataDxfId="49"/>
    <tableColumn id="8" name="AUX 1 NEW" dataDxfId="4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47" dataDxfId="46">
  <autoFilter ref="B114:E117"/>
  <tableColumns count="4">
    <tableColumn id="6" name="DIFFICULTY" dataDxfId="45"/>
    <tableColumn id="1" name="MISSION LV." dataDxfId="44" totalsRowDxfId="43"/>
    <tableColumn id="2" name="MAX. REW." dataDxfId="42" totalsRowDxfId="41"/>
    <tableColumn id="3" name="MAX REW. NEW" dataDxfId="4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9" dataDxfId="38" tableBorderDxfId="37">
  <autoFilter ref="A6:C13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3" dataDxfId="32" tableBorderDxfId="31">
  <autoFilter ref="A20:C26"/>
  <tableColumns count="3">
    <tableColumn id="1" name="Price HC" dataDxfId="30"/>
    <tableColumn id="2" name="SC earned" dataDxfId="29">
      <calculatedColumnFormula>ROUND((($B$17/$B$3)*Table479[[#This Row],[Price HC]])+((($B$17/$B$3)*Table479[[#This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27" tableBorderDxfId="26">
  <autoFilter ref="E16:Z35"/>
  <tableColumns count="22">
    <tableColumn id="1" name="Dragon" dataDxfId="25"/>
    <tableColumn id="2" name="pricing (HC)" dataDxfId="24"/>
    <tableColumn id="3" name="Equivalence Base" dataDxfId="23">
      <calculatedColumnFormula>F17/$B$3</calculatedColumnFormula>
    </tableColumn>
    <tableColumn id="4" name="Equivalence better" dataDxfId="22">
      <calculatedColumnFormula>ROUND(F17/$B$4,2)</calculatedColumnFormula>
    </tableColumn>
    <tableColumn id="5" name="Dis. 1 price (SC or HC)" dataDxfId="21"/>
    <tableColumn id="6" name="Dis. 1 Eq. Base" dataDxfId="20">
      <calculatedColumnFormula>(Table9[[#This Row],[Dis. 1 price (SC or HC)]]/($B$17/$B$3))/$B$3</calculatedColumnFormula>
    </tableColumn>
    <tableColumn id="7" name="Dis 1 Eq. better" dataDxfId="19">
      <calculatedColumnFormula>Table9[[#This Row],[Dis. 1 price (SC or HC)]]/$B$18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  <tableColumn id="17" name="Dis. 5 price (SC or HC)" dataDxfId="9"/>
    <tableColumn id="18" name="Dis. 5 Eq. Base" dataDxfId="8"/>
    <tableColumn id="19" name="Dis 5 Eq. better" dataDxfId="7"/>
    <tableColumn id="20" name="Dis. 6 price (SC or HC)" dataDxfId="6"/>
    <tableColumn id="21" name="Dis. 6 Eq. Base" dataDxfId="5"/>
    <tableColumn id="22" name="Dis 6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3" tableBorderDxfId="2">
  <autoFilter ref="A32:B33"/>
  <tableColumns count="2">
    <tableColumn id="1" name="price HC" dataDxfId="1"/>
    <tableColumn id="2" name="Price $" dataDxfId="0">
      <calculatedColumnFormula>A33/B3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 x14ac:dyDescent="0.3">
      <c r="A1" s="50" t="s">
        <v>57</v>
      </c>
      <c r="B1" s="51"/>
      <c r="C1" s="51"/>
      <c r="D1" s="51"/>
      <c r="E1" s="51"/>
    </row>
    <row r="5" spans="1:16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  <c r="P5" t="s">
        <v>547</v>
      </c>
    </row>
    <row r="6" spans="1:16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 x14ac:dyDescent="0.25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 x14ac:dyDescent="0.25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 x14ac:dyDescent="0.25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 x14ac:dyDescent="0.25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3" workbookViewId="0">
      <selection activeCell="C98" sqref="C98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 x14ac:dyDescent="0.25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 x14ac:dyDescent="0.25">
      <c r="B22" s="100" t="s">
        <v>327</v>
      </c>
    </row>
    <row r="23" spans="1:21" x14ac:dyDescent="0.25">
      <c r="B23" t="s">
        <v>328</v>
      </c>
    </row>
    <row r="24" spans="1:21" x14ac:dyDescent="0.25">
      <c r="B24" t="s">
        <v>329</v>
      </c>
    </row>
    <row r="25" spans="1:21" x14ac:dyDescent="0.25">
      <c r="B25" t="s">
        <v>330</v>
      </c>
    </row>
    <row r="26" spans="1:21" x14ac:dyDescent="0.25">
      <c r="B26" t="s">
        <v>331</v>
      </c>
    </row>
    <row r="27" spans="1:21" x14ac:dyDescent="0.25">
      <c r="B27" t="s">
        <v>332</v>
      </c>
    </row>
    <row r="28" spans="1:21" x14ac:dyDescent="0.25">
      <c r="B28" t="s">
        <v>333</v>
      </c>
    </row>
    <row r="29" spans="1:21" x14ac:dyDescent="0.25">
      <c r="B29" t="s">
        <v>334</v>
      </c>
    </row>
    <row r="30" spans="1:21" x14ac:dyDescent="0.25">
      <c r="B30" t="s">
        <v>335</v>
      </c>
    </row>
    <row r="31" spans="1:21" x14ac:dyDescent="0.25">
      <c r="B31" t="s">
        <v>336</v>
      </c>
    </row>
    <row r="32" spans="1:21" x14ac:dyDescent="0.25">
      <c r="B32" t="s">
        <v>337</v>
      </c>
    </row>
    <row r="33" spans="2:2" x14ac:dyDescent="0.25">
      <c r="B33" t="s">
        <v>338</v>
      </c>
    </row>
    <row r="34" spans="2:2" x14ac:dyDescent="0.25">
      <c r="B34" t="s">
        <v>339</v>
      </c>
    </row>
    <row r="35" spans="2:2" x14ac:dyDescent="0.25">
      <c r="B35" t="s">
        <v>340</v>
      </c>
    </row>
    <row r="36" spans="2:2" x14ac:dyDescent="0.25">
      <c r="B36" t="s">
        <v>341</v>
      </c>
    </row>
    <row r="37" spans="2:2" x14ac:dyDescent="0.25">
      <c r="B37" t="s">
        <v>342</v>
      </c>
    </row>
    <row r="38" spans="2:2" x14ac:dyDescent="0.25">
      <c r="B38" t="s">
        <v>343</v>
      </c>
    </row>
    <row r="39" spans="2:2" x14ac:dyDescent="0.25">
      <c r="B39" t="s">
        <v>344</v>
      </c>
    </row>
    <row r="40" spans="2:2" x14ac:dyDescent="0.25">
      <c r="B40" t="s">
        <v>345</v>
      </c>
    </row>
    <row r="41" spans="2:2" x14ac:dyDescent="0.25">
      <c r="B41" t="s">
        <v>346</v>
      </c>
    </row>
    <row r="42" spans="2:2" x14ac:dyDescent="0.25">
      <c r="B42" t="s">
        <v>347</v>
      </c>
    </row>
    <row r="43" spans="2:2" x14ac:dyDescent="0.25">
      <c r="B43" t="s">
        <v>348</v>
      </c>
    </row>
    <row r="44" spans="2:2" x14ac:dyDescent="0.25">
      <c r="B44" t="s">
        <v>349</v>
      </c>
    </row>
    <row r="45" spans="2:2" x14ac:dyDescent="0.25">
      <c r="B45" t="s">
        <v>350</v>
      </c>
    </row>
    <row r="46" spans="2:2" x14ac:dyDescent="0.25">
      <c r="B46" t="s">
        <v>351</v>
      </c>
    </row>
    <row r="47" spans="2:2" x14ac:dyDescent="0.25">
      <c r="B47" t="s">
        <v>352</v>
      </c>
    </row>
    <row r="48" spans="2:2" x14ac:dyDescent="0.25">
      <c r="B48" t="s">
        <v>353</v>
      </c>
    </row>
    <row r="49" spans="2:2" x14ac:dyDescent="0.25">
      <c r="B49" t="s">
        <v>354</v>
      </c>
    </row>
    <row r="50" spans="2:2" x14ac:dyDescent="0.25">
      <c r="B50" t="s">
        <v>355</v>
      </c>
    </row>
    <row r="51" spans="2:2" x14ac:dyDescent="0.25">
      <c r="B51" t="s">
        <v>356</v>
      </c>
    </row>
    <row r="52" spans="2:2" x14ac:dyDescent="0.25">
      <c r="B52" t="s">
        <v>357</v>
      </c>
    </row>
    <row r="53" spans="2:2" x14ac:dyDescent="0.25">
      <c r="B53" t="s">
        <v>358</v>
      </c>
    </row>
    <row r="54" spans="2:2" x14ac:dyDescent="0.25">
      <c r="B54" t="s">
        <v>359</v>
      </c>
    </row>
    <row r="55" spans="2:2" x14ac:dyDescent="0.25">
      <c r="B55" t="s">
        <v>360</v>
      </c>
    </row>
    <row r="56" spans="2:2" x14ac:dyDescent="0.25">
      <c r="B56" t="s">
        <v>361</v>
      </c>
    </row>
    <row r="57" spans="2:2" x14ac:dyDescent="0.25">
      <c r="B57" t="s">
        <v>362</v>
      </c>
    </row>
    <row r="58" spans="2:2" x14ac:dyDescent="0.25">
      <c r="B58" t="s">
        <v>363</v>
      </c>
    </row>
    <row r="59" spans="2:2" x14ac:dyDescent="0.25">
      <c r="B59" t="s">
        <v>364</v>
      </c>
    </row>
    <row r="60" spans="2:2" x14ac:dyDescent="0.25">
      <c r="B60" t="s">
        <v>365</v>
      </c>
    </row>
    <row r="61" spans="2:2" x14ac:dyDescent="0.25">
      <c r="B61" t="s">
        <v>366</v>
      </c>
    </row>
    <row r="62" spans="2:2" x14ac:dyDescent="0.25">
      <c r="B62" t="s">
        <v>367</v>
      </c>
    </row>
    <row r="63" spans="2:2" x14ac:dyDescent="0.25">
      <c r="B63" t="s">
        <v>368</v>
      </c>
    </row>
    <row r="64" spans="2:2" x14ac:dyDescent="0.25">
      <c r="B64" t="s">
        <v>369</v>
      </c>
    </row>
    <row r="65" spans="2:2" x14ac:dyDescent="0.25">
      <c r="B65" t="s">
        <v>370</v>
      </c>
    </row>
    <row r="66" spans="2:2" x14ac:dyDescent="0.25">
      <c r="B66" t="s">
        <v>371</v>
      </c>
    </row>
    <row r="67" spans="2:2" x14ac:dyDescent="0.25">
      <c r="B67" t="s">
        <v>372</v>
      </c>
    </row>
    <row r="68" spans="2:2" x14ac:dyDescent="0.25">
      <c r="B68" t="s">
        <v>373</v>
      </c>
    </row>
    <row r="69" spans="2:2" x14ac:dyDescent="0.25">
      <c r="B69" t="s">
        <v>374</v>
      </c>
    </row>
    <row r="70" spans="2:2" x14ac:dyDescent="0.25">
      <c r="B70" t="s">
        <v>375</v>
      </c>
    </row>
    <row r="71" spans="2:2" x14ac:dyDescent="0.25">
      <c r="B71" t="s">
        <v>376</v>
      </c>
    </row>
    <row r="72" spans="2:2" x14ac:dyDescent="0.25">
      <c r="B72" t="s">
        <v>377</v>
      </c>
    </row>
    <row r="73" spans="2:2" x14ac:dyDescent="0.25">
      <c r="B73" t="s">
        <v>378</v>
      </c>
    </row>
    <row r="74" spans="2:2" x14ac:dyDescent="0.25">
      <c r="B74" t="s">
        <v>379</v>
      </c>
    </row>
    <row r="75" spans="2:2" x14ac:dyDescent="0.25">
      <c r="B75" t="s">
        <v>380</v>
      </c>
    </row>
    <row r="76" spans="2:2" x14ac:dyDescent="0.25">
      <c r="B76" t="s">
        <v>381</v>
      </c>
    </row>
    <row r="77" spans="2:2" x14ac:dyDescent="0.25">
      <c r="B77" t="s">
        <v>382</v>
      </c>
    </row>
    <row r="78" spans="2:2" x14ac:dyDescent="0.25">
      <c r="B78" t="s">
        <v>383</v>
      </c>
    </row>
    <row r="79" spans="2:2" x14ac:dyDescent="0.25">
      <c r="B79" t="s">
        <v>384</v>
      </c>
    </row>
    <row r="80" spans="2:2" x14ac:dyDescent="0.25">
      <c r="B80" t="s">
        <v>385</v>
      </c>
    </row>
    <row r="81" spans="2:2" x14ac:dyDescent="0.25">
      <c r="B81" t="s">
        <v>386</v>
      </c>
    </row>
    <row r="82" spans="2:2" x14ac:dyDescent="0.25">
      <c r="B82" t="s">
        <v>387</v>
      </c>
    </row>
    <row r="83" spans="2:2" x14ac:dyDescent="0.25">
      <c r="B83" t="s">
        <v>388</v>
      </c>
    </row>
    <row r="84" spans="2:2" x14ac:dyDescent="0.25">
      <c r="B84" t="s">
        <v>389</v>
      </c>
    </row>
    <row r="85" spans="2:2" x14ac:dyDescent="0.25">
      <c r="B85" t="s">
        <v>390</v>
      </c>
    </row>
    <row r="86" spans="2:2" x14ac:dyDescent="0.25">
      <c r="B86" t="s">
        <v>391</v>
      </c>
    </row>
    <row r="87" spans="2:2" x14ac:dyDescent="0.25">
      <c r="B87" t="s">
        <v>392</v>
      </c>
    </row>
    <row r="88" spans="2:2" x14ac:dyDescent="0.25">
      <c r="B88" t="s">
        <v>393</v>
      </c>
    </row>
    <row r="89" spans="2:2" x14ac:dyDescent="0.25">
      <c r="B89" t="s">
        <v>394</v>
      </c>
    </row>
    <row r="90" spans="2:2" x14ac:dyDescent="0.25">
      <c r="B90" t="s">
        <v>395</v>
      </c>
    </row>
    <row r="91" spans="2:2" x14ac:dyDescent="0.25">
      <c r="B91" t="s">
        <v>396</v>
      </c>
    </row>
    <row r="92" spans="2:2" x14ac:dyDescent="0.25">
      <c r="B92" t="s">
        <v>397</v>
      </c>
    </row>
    <row r="93" spans="2:2" x14ac:dyDescent="0.25">
      <c r="B93" t="s">
        <v>398</v>
      </c>
    </row>
    <row r="94" spans="2:2" x14ac:dyDescent="0.25">
      <c r="B94" t="s">
        <v>399</v>
      </c>
    </row>
    <row r="95" spans="2:2" x14ac:dyDescent="0.25">
      <c r="B95" t="s">
        <v>400</v>
      </c>
    </row>
    <row r="96" spans="2:2" x14ac:dyDescent="0.25">
      <c r="B96" t="s">
        <v>401</v>
      </c>
    </row>
    <row r="97" spans="2:2" x14ac:dyDescent="0.25">
      <c r="B97" t="s">
        <v>402</v>
      </c>
    </row>
    <row r="98" spans="2:2" x14ac:dyDescent="0.25">
      <c r="B98" t="s">
        <v>557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234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20" t="s">
        <v>221</v>
      </c>
      <c r="I9" s="420"/>
      <c r="J9" s="420"/>
      <c r="L9" s="420" t="s">
        <v>224</v>
      </c>
      <c r="M9" s="420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 x14ac:dyDescent="0.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 x14ac:dyDescent="0.25">
      <c r="A27" s="96" t="s">
        <v>176</v>
      </c>
      <c r="B27" s="97"/>
      <c r="C27" s="97"/>
      <c r="D27" t="s">
        <v>227</v>
      </c>
    </row>
    <row r="28" spans="1:25" x14ac:dyDescent="0.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 x14ac:dyDescent="0.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 x14ac:dyDescent="0.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 x14ac:dyDescent="0.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 x14ac:dyDescent="0.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 x14ac:dyDescent="0.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 x14ac:dyDescent="0.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 x14ac:dyDescent="0.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 x14ac:dyDescent="0.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 x14ac:dyDescent="0.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 x14ac:dyDescent="0.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 x14ac:dyDescent="0.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 x14ac:dyDescent="0.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 x14ac:dyDescent="0.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 x14ac:dyDescent="0.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 x14ac:dyDescent="0.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 x14ac:dyDescent="0.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 x14ac:dyDescent="0.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 x14ac:dyDescent="0.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 x14ac:dyDescent="0.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 x14ac:dyDescent="0.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 x14ac:dyDescent="0.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 x14ac:dyDescent="0.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 x14ac:dyDescent="0.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 x14ac:dyDescent="0.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 x14ac:dyDescent="0.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 x14ac:dyDescent="0.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 x14ac:dyDescent="0.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 x14ac:dyDescent="0.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 x14ac:dyDescent="0.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 x14ac:dyDescent="0.3">
      <c r="A63" s="81" t="s">
        <v>175</v>
      </c>
    </row>
    <row r="64" spans="1:25" x14ac:dyDescent="0.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 x14ac:dyDescent="0.25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 x14ac:dyDescent="0.25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 x14ac:dyDescent="0.25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 x14ac:dyDescent="0.25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 x14ac:dyDescent="0.25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 x14ac:dyDescent="0.25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 x14ac:dyDescent="0.25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 x14ac:dyDescent="0.25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 x14ac:dyDescent="0.25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 x14ac:dyDescent="0.25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 x14ac:dyDescent="0.25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 x14ac:dyDescent="0.25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 x14ac:dyDescent="0.25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 x14ac:dyDescent="0.25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 x14ac:dyDescent="0.25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 x14ac:dyDescent="0.3">
      <c r="A81" s="81" t="s">
        <v>88</v>
      </c>
      <c r="B81" s="81"/>
    </row>
    <row r="82" spans="1:3" x14ac:dyDescent="0.25">
      <c r="A82" s="4" t="s">
        <v>16</v>
      </c>
      <c r="B82" s="4" t="s">
        <v>110</v>
      </c>
      <c r="C82" s="4" t="s">
        <v>85</v>
      </c>
    </row>
    <row r="83" spans="1:3" x14ac:dyDescent="0.25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 x14ac:dyDescent="0.25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 x14ac:dyDescent="0.25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 x14ac:dyDescent="0.25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 x14ac:dyDescent="0.25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 x14ac:dyDescent="0.25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 x14ac:dyDescent="0.25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 x14ac:dyDescent="0.25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 x14ac:dyDescent="0.25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 x14ac:dyDescent="0.25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 x14ac:dyDescent="0.25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 x14ac:dyDescent="0.25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 x14ac:dyDescent="0.25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 x14ac:dyDescent="0.25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 x14ac:dyDescent="0.25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 x14ac:dyDescent="0.25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abSelected="1" topLeftCell="A10" workbookViewId="0">
      <selection activeCell="E28" sqref="E28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 x14ac:dyDescent="0.25">
      <c r="G2" s="281" t="s">
        <v>444</v>
      </c>
    </row>
    <row r="3" spans="1:14" x14ac:dyDescent="0.25">
      <c r="G3" s="104" t="s">
        <v>445</v>
      </c>
    </row>
    <row r="4" spans="1:14" x14ac:dyDescent="0.25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 x14ac:dyDescent="0.25">
      <c r="A5" s="1" t="s">
        <v>67</v>
      </c>
      <c r="B5" s="1">
        <v>1</v>
      </c>
      <c r="C5" s="281">
        <v>200</v>
      </c>
    </row>
    <row r="6" spans="1:14" x14ac:dyDescent="0.25">
      <c r="A6" s="1" t="s">
        <v>68</v>
      </c>
      <c r="B6" s="1">
        <v>2</v>
      </c>
      <c r="C6" s="281">
        <v>300</v>
      </c>
    </row>
    <row r="7" spans="1:14" x14ac:dyDescent="0.25">
      <c r="A7" s="1" t="s">
        <v>69</v>
      </c>
      <c r="B7" s="1">
        <v>3</v>
      </c>
      <c r="C7" s="281">
        <v>600</v>
      </c>
    </row>
    <row r="10" spans="1:14" x14ac:dyDescent="0.25">
      <c r="E10" s="100" t="s">
        <v>128</v>
      </c>
    </row>
    <row r="12" spans="1:14" x14ac:dyDescent="0.25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389" t="s">
        <v>522</v>
      </c>
    </row>
    <row r="13" spans="1:14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 x14ac:dyDescent="0.25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 x14ac:dyDescent="0.25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 x14ac:dyDescent="0.25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 x14ac:dyDescent="0.25">
      <c r="A26" s="384" t="s">
        <v>525</v>
      </c>
      <c r="B26" s="293">
        <v>8</v>
      </c>
      <c r="C26" s="293">
        <v>5</v>
      </c>
      <c r="E26" s="384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 x14ac:dyDescent="0.25">
      <c r="A27" s="384" t="s">
        <v>548</v>
      </c>
      <c r="B27" s="293">
        <v>8</v>
      </c>
      <c r="C27" s="293">
        <v>5</v>
      </c>
      <c r="E27" s="384" t="s">
        <v>548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 x14ac:dyDescent="0.25">
      <c r="A28" s="259" t="s">
        <v>406</v>
      </c>
      <c r="B28" s="293">
        <v>8.5</v>
      </c>
      <c r="C28" s="293">
        <v>6</v>
      </c>
      <c r="E28" s="259" t="s">
        <v>406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 x14ac:dyDescent="0.25">
      <c r="A29" s="259" t="s">
        <v>407</v>
      </c>
      <c r="B29" s="293">
        <v>8.5</v>
      </c>
      <c r="C29" s="293">
        <v>6</v>
      </c>
      <c r="E29" s="384" t="s">
        <v>407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 x14ac:dyDescent="0.25">
      <c r="A30" s="259" t="s">
        <v>408</v>
      </c>
      <c r="B30" s="293">
        <v>8.5</v>
      </c>
      <c r="C30" s="293">
        <v>6</v>
      </c>
      <c r="E30" s="384" t="s">
        <v>408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 x14ac:dyDescent="0.25">
      <c r="A31" s="259" t="s">
        <v>409</v>
      </c>
      <c r="B31" s="293">
        <v>8.5</v>
      </c>
      <c r="C31" s="293">
        <v>6</v>
      </c>
      <c r="E31" s="384" t="s">
        <v>409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 x14ac:dyDescent="0.25">
      <c r="A32" s="259" t="s">
        <v>410</v>
      </c>
      <c r="B32" s="293">
        <v>8.5</v>
      </c>
      <c r="C32" s="293">
        <v>6</v>
      </c>
      <c r="E32" s="260" t="s">
        <v>410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 x14ac:dyDescent="0.25">
      <c r="C33" s="1"/>
    </row>
    <row r="34" spans="1:17" x14ac:dyDescent="0.25">
      <c r="C34" s="1"/>
      <c r="D34" s="1"/>
      <c r="E34" s="100" t="s">
        <v>411</v>
      </c>
    </row>
    <row r="35" spans="1:17" x14ac:dyDescent="0.25">
      <c r="D35" s="1"/>
    </row>
    <row r="36" spans="1:17" x14ac:dyDescent="0.25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 x14ac:dyDescent="0.25">
      <c r="A37" s="343" t="b">
        <v>1</v>
      </c>
      <c r="B37" s="342">
        <v>0.7</v>
      </c>
      <c r="E37" s="239" t="s">
        <v>548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 x14ac:dyDescent="0.25">
      <c r="D38" s="339" t="s">
        <v>499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 x14ac:dyDescent="0.25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 x14ac:dyDescent="0.25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411</v>
      </c>
    </row>
    <row r="45" spans="1:17" x14ac:dyDescent="0.25">
      <c r="G45" s="421" t="s">
        <v>135</v>
      </c>
      <c r="H45" s="421"/>
      <c r="I45" s="422" t="s">
        <v>136</v>
      </c>
      <c r="J45" s="423"/>
      <c r="K45" s="424" t="s">
        <v>137</v>
      </c>
      <c r="L45" s="425"/>
    </row>
    <row r="46" spans="1:17" x14ac:dyDescent="0.25">
      <c r="B46" s="114" t="s">
        <v>536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497</v>
      </c>
      <c r="O46" s="346" t="s">
        <v>498</v>
      </c>
      <c r="P46" s="385" t="s">
        <v>420</v>
      </c>
      <c r="Q46" s="114" t="s">
        <v>520</v>
      </c>
    </row>
    <row r="47" spans="1:17" x14ac:dyDescent="0.25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 x14ac:dyDescent="0.25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 x14ac:dyDescent="0.25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 x14ac:dyDescent="0.25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 x14ac:dyDescent="0.25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 x14ac:dyDescent="0.25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 x14ac:dyDescent="0.25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 x14ac:dyDescent="0.25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 x14ac:dyDescent="0.25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 x14ac:dyDescent="0.25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 x14ac:dyDescent="0.25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 x14ac:dyDescent="0.25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 x14ac:dyDescent="0.25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 x14ac:dyDescent="0.25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 x14ac:dyDescent="0.25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 x14ac:dyDescent="0.25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 x14ac:dyDescent="0.25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 x14ac:dyDescent="0.25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 x14ac:dyDescent="0.25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 x14ac:dyDescent="0.25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 x14ac:dyDescent="0.25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 x14ac:dyDescent="0.25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 x14ac:dyDescent="0.25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 x14ac:dyDescent="0.25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 x14ac:dyDescent="0.25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 x14ac:dyDescent="0.25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 x14ac:dyDescent="0.25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 x14ac:dyDescent="0.25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 x14ac:dyDescent="0.25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 x14ac:dyDescent="0.25">
      <c r="B76" s="102">
        <v>30</v>
      </c>
      <c r="C76" t="s">
        <v>0</v>
      </c>
      <c r="D76" t="s">
        <v>500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 x14ac:dyDescent="0.25">
      <c r="B77" s="102">
        <v>31</v>
      </c>
      <c r="C77" t="s">
        <v>0</v>
      </c>
      <c r="D77" t="s">
        <v>501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 x14ac:dyDescent="0.25">
      <c r="B78" s="102">
        <v>32</v>
      </c>
      <c r="C78" t="s">
        <v>0</v>
      </c>
      <c r="D78" t="s">
        <v>502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 x14ac:dyDescent="0.25">
      <c r="B79" s="102">
        <v>33</v>
      </c>
      <c r="C79" t="s">
        <v>0</v>
      </c>
      <c r="D79" t="s">
        <v>503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 x14ac:dyDescent="0.25">
      <c r="B80" s="102">
        <v>34</v>
      </c>
      <c r="C80" t="s">
        <v>0</v>
      </c>
      <c r="D80" t="s">
        <v>504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 x14ac:dyDescent="0.25">
      <c r="B81" s="102">
        <v>35</v>
      </c>
      <c r="C81" t="s">
        <v>505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 x14ac:dyDescent="0.25">
      <c r="B82" s="102">
        <v>36</v>
      </c>
      <c r="C82" t="s">
        <v>506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 x14ac:dyDescent="0.25">
      <c r="B83" s="102">
        <v>37</v>
      </c>
      <c r="C83" t="s">
        <v>507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 x14ac:dyDescent="0.25">
      <c r="B84" s="102">
        <v>38</v>
      </c>
      <c r="C84" t="s">
        <v>508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 x14ac:dyDescent="0.25">
      <c r="B85" s="102">
        <v>39</v>
      </c>
      <c r="C85" t="s">
        <v>509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 x14ac:dyDescent="0.25">
      <c r="B86" s="102">
        <v>40</v>
      </c>
      <c r="C86" t="s">
        <v>510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 x14ac:dyDescent="0.25">
      <c r="B87" s="102">
        <v>41</v>
      </c>
      <c r="C87" t="s">
        <v>511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 x14ac:dyDescent="0.25">
      <c r="B88" s="102">
        <v>42</v>
      </c>
      <c r="C88" t="s">
        <v>512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 x14ac:dyDescent="0.25">
      <c r="B89" s="102">
        <v>43</v>
      </c>
      <c r="C89" t="s">
        <v>513</v>
      </c>
      <c r="D89" t="s">
        <v>500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 x14ac:dyDescent="0.25">
      <c r="B90" s="102">
        <v>44</v>
      </c>
      <c r="C90" t="s">
        <v>514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 x14ac:dyDescent="0.25">
      <c r="B91" s="102">
        <v>45</v>
      </c>
      <c r="C91" t="s">
        <v>507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 x14ac:dyDescent="0.25">
      <c r="B92" s="102">
        <v>46</v>
      </c>
      <c r="C92" t="s">
        <v>516</v>
      </c>
      <c r="D92" t="s">
        <v>515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 x14ac:dyDescent="0.25">
      <c r="B93" s="102">
        <v>47</v>
      </c>
      <c r="C93" t="s">
        <v>517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 x14ac:dyDescent="0.25">
      <c r="B94" s="102">
        <v>48</v>
      </c>
      <c r="C94" t="s">
        <v>518</v>
      </c>
      <c r="D94" t="s">
        <v>519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 x14ac:dyDescent="0.25">
      <c r="B95" s="102">
        <v>49</v>
      </c>
      <c r="C95" s="264" t="s">
        <v>508</v>
      </c>
      <c r="D95" s="264" t="s">
        <v>523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 x14ac:dyDescent="0.25">
      <c r="B96" s="102">
        <v>50</v>
      </c>
      <c r="C96" s="264" t="s">
        <v>532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409</v>
      </c>
      <c r="Q96" s="349" t="b">
        <f t="shared" si="7"/>
        <v>0</v>
      </c>
    </row>
    <row r="97" spans="2:17" x14ac:dyDescent="0.25">
      <c r="B97" s="102">
        <v>51</v>
      </c>
      <c r="C97" s="264" t="s">
        <v>533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407</v>
      </c>
      <c r="Q97" s="349" t="b">
        <f t="shared" si="7"/>
        <v>0</v>
      </c>
    </row>
    <row r="98" spans="2:17" x14ac:dyDescent="0.25">
      <c r="B98" s="102">
        <v>52</v>
      </c>
      <c r="C98" s="264" t="s">
        <v>534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408</v>
      </c>
      <c r="Q98" s="349" t="b">
        <f t="shared" si="7"/>
        <v>0</v>
      </c>
    </row>
    <row r="99" spans="2:17" x14ac:dyDescent="0.25">
      <c r="B99" s="102">
        <v>53</v>
      </c>
      <c r="C99" s="264" t="s">
        <v>535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406</v>
      </c>
      <c r="Q99" s="349" t="b">
        <f t="shared" si="7"/>
        <v>0</v>
      </c>
    </row>
    <row r="100" spans="2:17" x14ac:dyDescent="0.25">
      <c r="B100" s="102">
        <v>54</v>
      </c>
      <c r="C100" s="264" t="s">
        <v>532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409</v>
      </c>
      <c r="Q100" s="349" t="b">
        <f t="shared" si="7"/>
        <v>0</v>
      </c>
    </row>
    <row r="101" spans="2:17" x14ac:dyDescent="0.25">
      <c r="B101" s="102">
        <v>55</v>
      </c>
      <c r="C101" s="264" t="s">
        <v>533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407</v>
      </c>
      <c r="Q101" s="349" t="b">
        <f t="shared" si="7"/>
        <v>0</v>
      </c>
    </row>
    <row r="102" spans="2:17" x14ac:dyDescent="0.25">
      <c r="B102" s="102">
        <v>56</v>
      </c>
      <c r="C102" s="264" t="s">
        <v>534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408</v>
      </c>
      <c r="Q102" s="349" t="b">
        <f t="shared" si="7"/>
        <v>0</v>
      </c>
    </row>
    <row r="103" spans="2:17" x14ac:dyDescent="0.25">
      <c r="B103" s="102">
        <v>57</v>
      </c>
      <c r="C103" s="264" t="s">
        <v>535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406</v>
      </c>
      <c r="Q103" s="349" t="b">
        <f t="shared" si="7"/>
        <v>0</v>
      </c>
    </row>
    <row r="104" spans="2:17" x14ac:dyDescent="0.25">
      <c r="B104" s="102">
        <v>58</v>
      </c>
      <c r="C104" s="264" t="s">
        <v>532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409</v>
      </c>
      <c r="Q104" s="349" t="b">
        <f t="shared" si="7"/>
        <v>0</v>
      </c>
    </row>
    <row r="105" spans="2:17" x14ac:dyDescent="0.25">
      <c r="B105" s="102">
        <v>59</v>
      </c>
      <c r="C105" s="264" t="s">
        <v>533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407</v>
      </c>
      <c r="Q105" s="349" t="b">
        <f t="shared" si="7"/>
        <v>0</v>
      </c>
    </row>
    <row r="106" spans="2:17" x14ac:dyDescent="0.25">
      <c r="B106" s="102">
        <v>60</v>
      </c>
      <c r="C106" s="264" t="s">
        <v>534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408</v>
      </c>
      <c r="Q106" s="349" t="b">
        <f t="shared" si="7"/>
        <v>0</v>
      </c>
    </row>
    <row r="107" spans="2:17" x14ac:dyDescent="0.25">
      <c r="B107" s="102">
        <v>61</v>
      </c>
      <c r="C107" s="264" t="s">
        <v>535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406</v>
      </c>
      <c r="Q107" s="349" t="b">
        <f t="shared" si="7"/>
        <v>0</v>
      </c>
    </row>
    <row r="108" spans="2:17" x14ac:dyDescent="0.25">
      <c r="B108" s="102">
        <v>62</v>
      </c>
      <c r="C108" s="264" t="s">
        <v>532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409</v>
      </c>
      <c r="Q108" s="349" t="b">
        <f t="shared" si="7"/>
        <v>0</v>
      </c>
    </row>
    <row r="109" spans="2:17" x14ac:dyDescent="0.25">
      <c r="B109" s="102">
        <v>63</v>
      </c>
      <c r="C109" s="264" t="s">
        <v>533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407</v>
      </c>
      <c r="Q109" s="349" t="b">
        <f t="shared" si="7"/>
        <v>0</v>
      </c>
    </row>
    <row r="110" spans="2:17" x14ac:dyDescent="0.25">
      <c r="B110" s="102">
        <v>64</v>
      </c>
      <c r="C110" s="264" t="s">
        <v>534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408</v>
      </c>
      <c r="Q110" s="349" t="b">
        <f t="shared" si="7"/>
        <v>0</v>
      </c>
    </row>
    <row r="111" spans="2:17" x14ac:dyDescent="0.25">
      <c r="B111" s="102">
        <v>65</v>
      </c>
      <c r="C111" s="264" t="s">
        <v>535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406</v>
      </c>
      <c r="Q111" s="349" t="b">
        <f t="shared" ref="Q111:Q127" si="11">IF(P111="",NOT(OR(N111&gt;$D$39,O111&lt;$D$39)),AND(NOT(OR(N111&gt;$D$39,O111&lt;$D$39)),P111=$E$37))</f>
        <v>0</v>
      </c>
    </row>
    <row r="112" spans="2:17" x14ac:dyDescent="0.25">
      <c r="B112" s="102">
        <v>66</v>
      </c>
      <c r="C112" s="264" t="s">
        <v>532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409</v>
      </c>
      <c r="Q112" s="349" t="b">
        <f t="shared" si="11"/>
        <v>0</v>
      </c>
    </row>
    <row r="113" spans="2:17" x14ac:dyDescent="0.25">
      <c r="B113" s="102">
        <v>67</v>
      </c>
      <c r="C113" s="264" t="s">
        <v>533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407</v>
      </c>
      <c r="Q113" s="349" t="b">
        <f t="shared" si="11"/>
        <v>0</v>
      </c>
    </row>
    <row r="114" spans="2:17" x14ac:dyDescent="0.25">
      <c r="B114" s="102">
        <v>68</v>
      </c>
      <c r="C114" s="264" t="s">
        <v>534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408</v>
      </c>
      <c r="Q114" s="349" t="b">
        <f t="shared" si="11"/>
        <v>0</v>
      </c>
    </row>
    <row r="115" spans="2:17" x14ac:dyDescent="0.25">
      <c r="B115" s="102">
        <v>69</v>
      </c>
      <c r="C115" s="264" t="s">
        <v>535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406</v>
      </c>
      <c r="Q115" s="349" t="b">
        <f t="shared" si="11"/>
        <v>0</v>
      </c>
    </row>
    <row r="116" spans="2:17" x14ac:dyDescent="0.25">
      <c r="B116" s="102">
        <v>70</v>
      </c>
      <c r="C116" s="264" t="s">
        <v>532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409</v>
      </c>
      <c r="Q116" s="349" t="b">
        <f t="shared" si="11"/>
        <v>0</v>
      </c>
    </row>
    <row r="117" spans="2:17" x14ac:dyDescent="0.25">
      <c r="B117" s="102">
        <v>71</v>
      </c>
      <c r="C117" s="264" t="s">
        <v>533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407</v>
      </c>
      <c r="Q117" s="349" t="b">
        <f t="shared" si="11"/>
        <v>0</v>
      </c>
    </row>
    <row r="118" spans="2:17" x14ac:dyDescent="0.25">
      <c r="B118" s="102">
        <v>72</v>
      </c>
      <c r="C118" s="264" t="s">
        <v>534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408</v>
      </c>
      <c r="Q118" s="349" t="b">
        <f t="shared" si="11"/>
        <v>0</v>
      </c>
    </row>
    <row r="119" spans="2:17" x14ac:dyDescent="0.25">
      <c r="B119" s="102">
        <v>73</v>
      </c>
      <c r="C119" s="264" t="s">
        <v>535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406</v>
      </c>
      <c r="Q119" s="349" t="b">
        <f t="shared" si="11"/>
        <v>0</v>
      </c>
    </row>
    <row r="120" spans="2:17" x14ac:dyDescent="0.25">
      <c r="B120" s="102">
        <v>74</v>
      </c>
      <c r="C120" s="264" t="s">
        <v>532</v>
      </c>
      <c r="D120" s="264" t="s">
        <v>502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409</v>
      </c>
      <c r="Q120" s="349" t="b">
        <f t="shared" si="11"/>
        <v>0</v>
      </c>
    </row>
    <row r="121" spans="2:17" x14ac:dyDescent="0.25">
      <c r="B121" s="102">
        <v>75</v>
      </c>
      <c r="C121" s="264" t="s">
        <v>533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407</v>
      </c>
      <c r="Q121" s="349" t="b">
        <f t="shared" si="11"/>
        <v>0</v>
      </c>
    </row>
    <row r="122" spans="2:17" x14ac:dyDescent="0.25">
      <c r="B122" s="102">
        <v>76</v>
      </c>
      <c r="C122" s="264" t="s">
        <v>534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408</v>
      </c>
      <c r="Q122" s="349" t="b">
        <f t="shared" si="11"/>
        <v>0</v>
      </c>
    </row>
    <row r="123" spans="2:17" x14ac:dyDescent="0.25">
      <c r="B123" s="102">
        <v>77</v>
      </c>
      <c r="C123" s="264" t="s">
        <v>535</v>
      </c>
      <c r="D123" s="264" t="s">
        <v>502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406</v>
      </c>
      <c r="Q123" s="349" t="b">
        <f t="shared" si="11"/>
        <v>0</v>
      </c>
    </row>
    <row r="124" spans="2:17" x14ac:dyDescent="0.25">
      <c r="B124" s="102">
        <v>78</v>
      </c>
      <c r="C124" s="264" t="s">
        <v>532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409</v>
      </c>
      <c r="Q124" s="349" t="b">
        <f t="shared" si="11"/>
        <v>0</v>
      </c>
    </row>
    <row r="125" spans="2:17" x14ac:dyDescent="0.25">
      <c r="B125" s="102">
        <v>79</v>
      </c>
      <c r="C125" s="264" t="s">
        <v>533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407</v>
      </c>
      <c r="Q125" s="349" t="b">
        <f t="shared" si="11"/>
        <v>0</v>
      </c>
    </row>
    <row r="126" spans="2:17" x14ac:dyDescent="0.25">
      <c r="B126" s="102">
        <v>80</v>
      </c>
      <c r="C126" s="264" t="s">
        <v>534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408</v>
      </c>
      <c r="Q126" s="349" t="b">
        <f t="shared" si="11"/>
        <v>0</v>
      </c>
    </row>
    <row r="127" spans="2:17" x14ac:dyDescent="0.25">
      <c r="B127" s="102">
        <v>81</v>
      </c>
      <c r="C127" s="264" t="s">
        <v>535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406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459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447</v>
      </c>
      <c r="C3" s="289"/>
      <c r="D3" s="289"/>
      <c r="E3" s="289"/>
      <c r="F3" s="289"/>
      <c r="G3" s="289"/>
      <c r="H3" s="249"/>
    </row>
    <row r="4" spans="2:38" x14ac:dyDescent="0.25">
      <c r="B4" s="247" t="s">
        <v>461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444</v>
      </c>
    </row>
    <row r="8" spans="2:38" x14ac:dyDescent="0.25">
      <c r="F8" s="104" t="s">
        <v>445</v>
      </c>
    </row>
    <row r="9" spans="2:38" x14ac:dyDescent="0.25">
      <c r="F9" s="288" t="s">
        <v>446</v>
      </c>
    </row>
    <row r="10" spans="2:38" x14ac:dyDescent="0.25">
      <c r="F10" s="326" t="s">
        <v>487</v>
      </c>
    </row>
    <row r="11" spans="2:38" x14ac:dyDescent="0.25">
      <c r="Z11" s="120"/>
    </row>
    <row r="12" spans="2:38" x14ac:dyDescent="0.25">
      <c r="B12" s="429" t="s">
        <v>428</v>
      </c>
      <c r="C12" s="430"/>
      <c r="D12" s="431"/>
      <c r="J12" s="426" t="s">
        <v>483</v>
      </c>
      <c r="K12" s="427"/>
      <c r="L12" s="426" t="s">
        <v>484</v>
      </c>
      <c r="M12" s="427"/>
      <c r="N12" s="264"/>
      <c r="O12" s="264" t="s">
        <v>491</v>
      </c>
      <c r="P12" s="264"/>
      <c r="Q12" s="269"/>
      <c r="T12" s="432" t="s">
        <v>442</v>
      </c>
      <c r="U12" s="433"/>
      <c r="V12" s="434"/>
      <c r="W12" s="426" t="s">
        <v>448</v>
      </c>
      <c r="X12" s="427"/>
      <c r="Y12" s="426" t="s">
        <v>450</v>
      </c>
      <c r="Z12" s="427"/>
      <c r="AA12" s="426" t="s">
        <v>453</v>
      </c>
      <c r="AB12" s="427"/>
      <c r="AD12" s="426" t="s">
        <v>448</v>
      </c>
      <c r="AE12" s="427"/>
      <c r="AF12" s="426" t="s">
        <v>450</v>
      </c>
      <c r="AG12" s="427"/>
      <c r="AH12" s="426" t="s">
        <v>453</v>
      </c>
      <c r="AI12" s="427"/>
      <c r="AK12" s="426" t="s">
        <v>490</v>
      </c>
      <c r="AL12" s="427"/>
    </row>
    <row r="13" spans="2:38" x14ac:dyDescent="0.25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 x14ac:dyDescent="0.25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 x14ac:dyDescent="0.25">
      <c r="B22" s="428" t="s">
        <v>429</v>
      </c>
      <c r="C22" s="428"/>
      <c r="D22" s="428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 x14ac:dyDescent="0.25">
      <c r="B28" s="261">
        <v>5</v>
      </c>
      <c r="C28" s="282" t="s">
        <v>423</v>
      </c>
      <c r="D28" s="301">
        <v>1000</v>
      </c>
      <c r="E28" s="357">
        <v>1000</v>
      </c>
      <c r="G28" s="328" t="s">
        <v>549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 x14ac:dyDescent="0.25">
      <c r="B29" s="261">
        <v>6</v>
      </c>
      <c r="C29" s="282" t="s">
        <v>424</v>
      </c>
      <c r="D29" s="301">
        <v>3</v>
      </c>
      <c r="E29" s="357">
        <v>3</v>
      </c>
      <c r="G29" s="328" t="s">
        <v>406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425</v>
      </c>
      <c r="D30" s="301">
        <v>1</v>
      </c>
      <c r="E30" s="357">
        <v>1</v>
      </c>
      <c r="G30" s="328" t="s">
        <v>407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426</v>
      </c>
      <c r="D31" s="306">
        <v>1</v>
      </c>
      <c r="E31" s="357">
        <v>1</v>
      </c>
      <c r="G31" s="328" t="s">
        <v>408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409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 x14ac:dyDescent="0.25">
      <c r="G33" s="328" t="s">
        <v>410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 x14ac:dyDescent="0.25">
      <c r="H35" t="s">
        <v>411</v>
      </c>
      <c r="W35" t="s">
        <v>325</v>
      </c>
    </row>
    <row r="36" spans="2:38" x14ac:dyDescent="0.25">
      <c r="B36" s="147" t="s">
        <v>438</v>
      </c>
    </row>
    <row r="37" spans="2:38" x14ac:dyDescent="0.25">
      <c r="B37" s="274" t="s">
        <v>415</v>
      </c>
      <c r="C37" s="262">
        <v>7</v>
      </c>
      <c r="D37" t="s">
        <v>432</v>
      </c>
    </row>
    <row r="38" spans="2:38" x14ac:dyDescent="0.25">
      <c r="B38" s="323" t="s">
        <v>482</v>
      </c>
      <c r="C38" s="262">
        <v>1</v>
      </c>
      <c r="D38" t="s">
        <v>432</v>
      </c>
    </row>
    <row r="40" spans="2:38" x14ac:dyDescent="0.25">
      <c r="B40" s="275" t="s">
        <v>433</v>
      </c>
      <c r="C40" s="276" t="s">
        <v>434</v>
      </c>
      <c r="D40" s="277" t="s">
        <v>435</v>
      </c>
      <c r="E40" s="353" t="s">
        <v>462</v>
      </c>
      <c r="F40" s="275" t="s">
        <v>463</v>
      </c>
    </row>
    <row r="41" spans="2:38" x14ac:dyDescent="0.25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 x14ac:dyDescent="0.25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 x14ac:dyDescent="0.25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 x14ac:dyDescent="0.25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 x14ac:dyDescent="0.25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 x14ac:dyDescent="0.25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 x14ac:dyDescent="0.25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 x14ac:dyDescent="0.25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 x14ac:dyDescent="0.25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 x14ac:dyDescent="0.25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 x14ac:dyDescent="0.25">
      <c r="B60" s="435" t="s">
        <v>443</v>
      </c>
      <c r="C60" s="435"/>
      <c r="D60" s="435"/>
      <c r="E60" s="435"/>
      <c r="F60" s="435"/>
    </row>
    <row r="61" spans="2:10" x14ac:dyDescent="0.25">
      <c r="B61" s="278" t="s">
        <v>433</v>
      </c>
      <c r="C61" s="278" t="s">
        <v>418</v>
      </c>
      <c r="D61" s="278" t="s">
        <v>419</v>
      </c>
      <c r="E61" s="278" t="s">
        <v>436</v>
      </c>
      <c r="F61" s="279" t="s">
        <v>437</v>
      </c>
      <c r="G61" s="279" t="s">
        <v>481</v>
      </c>
      <c r="H61" s="278" t="s">
        <v>460</v>
      </c>
      <c r="I61" s="278" t="s">
        <v>464</v>
      </c>
      <c r="J61" s="278" t="s">
        <v>465</v>
      </c>
    </row>
    <row r="62" spans="2:10" x14ac:dyDescent="0.25">
      <c r="B62" s="285">
        <v>1</v>
      </c>
      <c r="C62" s="285" t="s">
        <v>423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423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 x14ac:dyDescent="0.25">
      <c r="B63" s="286">
        <v>1</v>
      </c>
      <c r="C63" s="286" t="s">
        <v>423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423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 x14ac:dyDescent="0.25">
      <c r="B64" s="286">
        <v>1</v>
      </c>
      <c r="C64" s="286" t="s">
        <v>423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423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 x14ac:dyDescent="0.25">
      <c r="B65" s="286">
        <v>1</v>
      </c>
      <c r="C65" s="286" t="s">
        <v>423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423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 x14ac:dyDescent="0.25">
      <c r="B66" s="286">
        <v>1</v>
      </c>
      <c r="C66" s="286" t="s">
        <v>423</v>
      </c>
      <c r="D66" s="286">
        <v>1500</v>
      </c>
      <c r="E66" s="286">
        <v>1</v>
      </c>
      <c r="F66" s="308">
        <f>Table13[[#This Row],[AMOUNT]]</f>
        <v>1500</v>
      </c>
      <c r="G66" s="286" t="s">
        <v>423</v>
      </c>
      <c r="H66" s="310">
        <v>1500</v>
      </c>
      <c r="I66" s="310">
        <v>1</v>
      </c>
      <c r="J66" s="308">
        <f>Table13[[#This Row],[AMOUNT NEW]]</f>
        <v>1500</v>
      </c>
    </row>
    <row r="67" spans="2:10" x14ac:dyDescent="0.25">
      <c r="B67" s="286">
        <v>2</v>
      </c>
      <c r="C67" s="286" t="s">
        <v>423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423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 x14ac:dyDescent="0.25">
      <c r="B68" s="286">
        <v>2</v>
      </c>
      <c r="C68" s="286" t="s">
        <v>423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423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 x14ac:dyDescent="0.25">
      <c r="B69" s="286">
        <v>2</v>
      </c>
      <c r="C69" s="286" t="s">
        <v>423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423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 x14ac:dyDescent="0.25">
      <c r="B70" s="286">
        <v>2</v>
      </c>
      <c r="C70" s="286" t="s">
        <v>423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423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 x14ac:dyDescent="0.25">
      <c r="B71" s="286">
        <v>2</v>
      </c>
      <c r="C71" s="286" t="s">
        <v>423</v>
      </c>
      <c r="D71" s="286">
        <v>2500</v>
      </c>
      <c r="E71" s="286">
        <v>1</v>
      </c>
      <c r="F71" s="308">
        <f>Table13[[#This Row],[AMOUNT]]</f>
        <v>2500</v>
      </c>
      <c r="G71" s="286" t="s">
        <v>423</v>
      </c>
      <c r="H71" s="310">
        <v>2500</v>
      </c>
      <c r="I71" s="310">
        <v>1</v>
      </c>
      <c r="J71" s="308">
        <f>Table13[[#This Row],[AMOUNT NEW]]</f>
        <v>2500</v>
      </c>
    </row>
    <row r="72" spans="2:10" x14ac:dyDescent="0.25">
      <c r="B72" s="286">
        <v>3</v>
      </c>
      <c r="C72" s="286" t="s">
        <v>423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423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 x14ac:dyDescent="0.25">
      <c r="B73" s="286">
        <v>3</v>
      </c>
      <c r="C73" s="286" t="s">
        <v>423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423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 x14ac:dyDescent="0.25">
      <c r="B74" s="286">
        <v>3</v>
      </c>
      <c r="C74" s="286" t="s">
        <v>423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423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 x14ac:dyDescent="0.25">
      <c r="B75" s="286">
        <v>3</v>
      </c>
      <c r="C75" s="286" t="s">
        <v>423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423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 x14ac:dyDescent="0.25">
      <c r="B76" s="286">
        <v>3</v>
      </c>
      <c r="C76" s="286" t="s">
        <v>426</v>
      </c>
      <c r="D76" s="286" t="s">
        <v>228</v>
      </c>
      <c r="E76" s="286">
        <v>1</v>
      </c>
      <c r="F76" s="308">
        <v>0</v>
      </c>
      <c r="G76" s="286" t="s">
        <v>426</v>
      </c>
      <c r="H76" s="310" t="s">
        <v>228</v>
      </c>
      <c r="I76" s="310">
        <v>1</v>
      </c>
      <c r="J76" s="308"/>
    </row>
    <row r="77" spans="2:10" x14ac:dyDescent="0.25">
      <c r="B77" s="286">
        <v>4</v>
      </c>
      <c r="C77" s="286" t="s">
        <v>423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423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 x14ac:dyDescent="0.25">
      <c r="B78" s="286">
        <v>4</v>
      </c>
      <c r="C78" s="286" t="s">
        <v>423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423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 x14ac:dyDescent="0.25">
      <c r="B79" s="286">
        <v>4</v>
      </c>
      <c r="C79" s="286" t="s">
        <v>423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423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 x14ac:dyDescent="0.25">
      <c r="B80" s="286">
        <v>4</v>
      </c>
      <c r="C80" s="286" t="s">
        <v>423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423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 x14ac:dyDescent="0.25">
      <c r="B81" s="286">
        <v>4</v>
      </c>
      <c r="C81" s="286" t="s">
        <v>426</v>
      </c>
      <c r="D81" s="286" t="s">
        <v>228</v>
      </c>
      <c r="E81" s="286">
        <v>1</v>
      </c>
      <c r="F81" s="308">
        <v>0</v>
      </c>
      <c r="G81" s="286" t="s">
        <v>426</v>
      </c>
      <c r="H81" s="310" t="s">
        <v>228</v>
      </c>
      <c r="I81" s="310">
        <v>1</v>
      </c>
      <c r="J81" s="308"/>
    </row>
    <row r="82" spans="2:10" x14ac:dyDescent="0.25">
      <c r="B82" s="286">
        <v>5</v>
      </c>
      <c r="C82" s="286" t="s">
        <v>423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423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 x14ac:dyDescent="0.25">
      <c r="B83" s="286">
        <v>5</v>
      </c>
      <c r="C83" s="286" t="s">
        <v>423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423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 x14ac:dyDescent="0.25">
      <c r="B84" s="286">
        <v>5</v>
      </c>
      <c r="C84" s="286" t="s">
        <v>423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423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 x14ac:dyDescent="0.25">
      <c r="B85" s="286">
        <v>5</v>
      </c>
      <c r="C85" s="286" t="s">
        <v>423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423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 x14ac:dyDescent="0.25">
      <c r="B86" s="286">
        <v>5</v>
      </c>
      <c r="C86" s="286" t="s">
        <v>426</v>
      </c>
      <c r="D86" s="286" t="s">
        <v>228</v>
      </c>
      <c r="E86" s="286">
        <v>1</v>
      </c>
      <c r="F86" s="308">
        <v>0</v>
      </c>
      <c r="G86" s="286" t="s">
        <v>426</v>
      </c>
      <c r="H86" s="310" t="s">
        <v>228</v>
      </c>
      <c r="I86" s="310">
        <v>1</v>
      </c>
      <c r="J86" s="308"/>
    </row>
    <row r="87" spans="2:10" x14ac:dyDescent="0.25">
      <c r="B87" s="286">
        <v>6</v>
      </c>
      <c r="C87" s="286" t="s">
        <v>423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423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 x14ac:dyDescent="0.25">
      <c r="B88" s="286">
        <v>6</v>
      </c>
      <c r="C88" s="286" t="s">
        <v>423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423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 x14ac:dyDescent="0.25">
      <c r="B89" s="286">
        <v>6</v>
      </c>
      <c r="C89" s="286" t="s">
        <v>423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423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 x14ac:dyDescent="0.25">
      <c r="B90" s="286">
        <v>6</v>
      </c>
      <c r="C90" s="286" t="s">
        <v>423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423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 x14ac:dyDescent="0.25">
      <c r="B91" s="286">
        <v>6</v>
      </c>
      <c r="C91" s="286" t="s">
        <v>426</v>
      </c>
      <c r="D91" s="286" t="s">
        <v>228</v>
      </c>
      <c r="E91" s="286">
        <v>1</v>
      </c>
      <c r="F91" s="308">
        <v>0</v>
      </c>
      <c r="G91" s="286" t="s">
        <v>426</v>
      </c>
      <c r="H91" s="310" t="s">
        <v>228</v>
      </c>
      <c r="I91" s="310">
        <v>1</v>
      </c>
      <c r="J91" s="308"/>
    </row>
    <row r="92" spans="2:10" x14ac:dyDescent="0.25">
      <c r="B92" s="286">
        <v>7</v>
      </c>
      <c r="C92" s="286" t="s">
        <v>423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423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 x14ac:dyDescent="0.25">
      <c r="B93" s="286">
        <v>7</v>
      </c>
      <c r="C93" s="286" t="s">
        <v>423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423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 x14ac:dyDescent="0.25">
      <c r="B94" s="286">
        <v>7</v>
      </c>
      <c r="C94" s="286" t="s">
        <v>423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423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 x14ac:dyDescent="0.25">
      <c r="B95" s="286">
        <v>7</v>
      </c>
      <c r="C95" s="286" t="s">
        <v>423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423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 x14ac:dyDescent="0.25">
      <c r="B96" s="286">
        <v>7</v>
      </c>
      <c r="C96" s="286" t="s">
        <v>426</v>
      </c>
      <c r="D96" s="286" t="s">
        <v>228</v>
      </c>
      <c r="E96" s="286">
        <v>1</v>
      </c>
      <c r="F96" s="308">
        <v>0</v>
      </c>
      <c r="G96" s="286" t="s">
        <v>426</v>
      </c>
      <c r="H96" s="310" t="s">
        <v>228</v>
      </c>
      <c r="I96" s="310">
        <v>1</v>
      </c>
      <c r="J96" s="308"/>
    </row>
    <row r="97" spans="2:10" x14ac:dyDescent="0.25">
      <c r="B97" s="286">
        <v>8</v>
      </c>
      <c r="C97" s="286" t="s">
        <v>423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423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 x14ac:dyDescent="0.25">
      <c r="B98" s="286">
        <v>8</v>
      </c>
      <c r="C98" s="286" t="s">
        <v>423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423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 x14ac:dyDescent="0.25">
      <c r="B99" s="286">
        <v>8</v>
      </c>
      <c r="C99" s="286" t="s">
        <v>423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423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 x14ac:dyDescent="0.25">
      <c r="B100" s="286">
        <v>8</v>
      </c>
      <c r="C100" s="286" t="s">
        <v>417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417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 x14ac:dyDescent="0.25">
      <c r="B101" s="286">
        <v>8</v>
      </c>
      <c r="C101" s="286" t="s">
        <v>426</v>
      </c>
      <c r="D101" s="286" t="s">
        <v>228</v>
      </c>
      <c r="E101" s="286">
        <v>1</v>
      </c>
      <c r="F101" s="308">
        <v>0</v>
      </c>
      <c r="G101" s="286" t="s">
        <v>426</v>
      </c>
      <c r="H101" s="310" t="s">
        <v>228</v>
      </c>
      <c r="I101" s="310">
        <v>1</v>
      </c>
      <c r="J101" s="308"/>
    </row>
    <row r="102" spans="2:10" x14ac:dyDescent="0.25">
      <c r="B102" s="286">
        <v>9</v>
      </c>
      <c r="C102" s="286" t="s">
        <v>423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423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 x14ac:dyDescent="0.25">
      <c r="B103" s="286">
        <v>9</v>
      </c>
      <c r="C103" s="286" t="s">
        <v>423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423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 x14ac:dyDescent="0.25">
      <c r="B104" s="286">
        <v>9</v>
      </c>
      <c r="C104" s="286" t="s">
        <v>423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423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 x14ac:dyDescent="0.25">
      <c r="B105" s="286">
        <v>9</v>
      </c>
      <c r="C105" s="286" t="s">
        <v>417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417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 x14ac:dyDescent="0.25">
      <c r="B106" s="286">
        <v>9</v>
      </c>
      <c r="C106" s="286" t="s">
        <v>426</v>
      </c>
      <c r="D106" s="286" t="s">
        <v>228</v>
      </c>
      <c r="E106" s="286">
        <v>1</v>
      </c>
      <c r="F106" s="308">
        <v>0</v>
      </c>
      <c r="G106" s="286" t="s">
        <v>426</v>
      </c>
      <c r="H106" s="310" t="s">
        <v>228</v>
      </c>
      <c r="I106" s="310">
        <v>1</v>
      </c>
      <c r="J106" s="308"/>
    </row>
    <row r="107" spans="2:10" x14ac:dyDescent="0.25">
      <c r="B107" s="286">
        <v>10</v>
      </c>
      <c r="C107" s="286" t="s">
        <v>423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423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 x14ac:dyDescent="0.25">
      <c r="B108" s="286">
        <v>10</v>
      </c>
      <c r="C108" s="286" t="s">
        <v>423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423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 x14ac:dyDescent="0.25">
      <c r="B109" s="286">
        <v>10</v>
      </c>
      <c r="C109" s="286" t="s">
        <v>423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423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 x14ac:dyDescent="0.25">
      <c r="B110" s="286">
        <v>10</v>
      </c>
      <c r="C110" s="286" t="s">
        <v>417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417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 x14ac:dyDescent="0.25">
      <c r="B111" s="287">
        <v>10</v>
      </c>
      <c r="C111" s="287" t="s">
        <v>426</v>
      </c>
      <c r="D111" s="287" t="s">
        <v>229</v>
      </c>
      <c r="E111" s="287">
        <v>1</v>
      </c>
      <c r="F111" s="308">
        <v>0</v>
      </c>
      <c r="G111" s="287" t="s">
        <v>426</v>
      </c>
      <c r="H111" s="298" t="s">
        <v>229</v>
      </c>
      <c r="I111" s="298">
        <v>1</v>
      </c>
      <c r="J111" s="308"/>
    </row>
    <row r="114" spans="2:5" x14ac:dyDescent="0.25">
      <c r="B114" s="273" t="s">
        <v>469</v>
      </c>
      <c r="C114" s="273" t="s">
        <v>468</v>
      </c>
      <c r="D114" s="273" t="s">
        <v>467</v>
      </c>
      <c r="E114" s="273" t="s">
        <v>466</v>
      </c>
    </row>
    <row r="115" spans="2:5" x14ac:dyDescent="0.25">
      <c r="B115" s="1" t="s">
        <v>67</v>
      </c>
      <c r="C115" s="1">
        <v>1</v>
      </c>
      <c r="D115" s="281">
        <v>200</v>
      </c>
      <c r="E115" s="101">
        <v>200</v>
      </c>
    </row>
    <row r="116" spans="2:5" x14ac:dyDescent="0.25">
      <c r="B116" s="1" t="s">
        <v>68</v>
      </c>
      <c r="C116" s="1">
        <v>2</v>
      </c>
      <c r="D116" s="281">
        <v>300</v>
      </c>
      <c r="E116" s="101">
        <v>300</v>
      </c>
    </row>
    <row r="117" spans="2:5" x14ac:dyDescent="0.2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Z150"/>
  <sheetViews>
    <sheetView workbookViewId="0">
      <selection activeCell="H37" sqref="H37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 x14ac:dyDescent="0.35">
      <c r="A1" s="30" t="s">
        <v>179</v>
      </c>
      <c r="B1" s="36"/>
      <c r="C1" s="36"/>
      <c r="K1" s="190" t="s">
        <v>265</v>
      </c>
    </row>
    <row r="2" spans="1:26" ht="15.75" thickBot="1" x14ac:dyDescent="0.3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 x14ac:dyDescent="0.25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 x14ac:dyDescent="0.3">
      <c r="A5" t="s">
        <v>258</v>
      </c>
    </row>
    <row r="6" spans="1:26" x14ac:dyDescent="0.25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 x14ac:dyDescent="0.3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 x14ac:dyDescent="0.25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 x14ac:dyDescent="0.25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 x14ac:dyDescent="0.35">
      <c r="A15" s="30" t="s">
        <v>180</v>
      </c>
      <c r="B15" s="36"/>
      <c r="C15" s="36"/>
      <c r="F15" s="436" t="s">
        <v>202</v>
      </c>
      <c r="G15" s="437"/>
      <c r="H15" s="438"/>
      <c r="I15" s="436" t="s">
        <v>269</v>
      </c>
      <c r="J15" s="437"/>
      <c r="K15" s="438"/>
      <c r="L15" s="436" t="s">
        <v>280</v>
      </c>
      <c r="M15" s="437"/>
      <c r="N15" s="438"/>
      <c r="O15" s="436" t="s">
        <v>281</v>
      </c>
      <c r="P15" s="437"/>
      <c r="Q15" s="438"/>
      <c r="R15" s="436" t="s">
        <v>282</v>
      </c>
      <c r="S15" s="437"/>
      <c r="T15" s="438"/>
      <c r="U15" s="436" t="s">
        <v>496</v>
      </c>
      <c r="V15" s="437"/>
      <c r="W15" s="438"/>
      <c r="X15" s="436" t="s">
        <v>542</v>
      </c>
      <c r="Y15" s="437"/>
      <c r="Z15" s="438"/>
    </row>
    <row r="16" spans="1:26" ht="15.75" thickBot="1" x14ac:dyDescent="0.3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539</v>
      </c>
      <c r="Y16" s="362" t="s">
        <v>540</v>
      </c>
      <c r="Z16" s="363" t="s">
        <v>541</v>
      </c>
    </row>
    <row r="17" spans="1:26" x14ac:dyDescent="0.25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 x14ac:dyDescent="0.25">
      <c r="A19" t="s">
        <v>258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 x14ac:dyDescent="0.25">
      <c r="A20" s="105" t="s">
        <v>259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 x14ac:dyDescent="0.25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 x14ac:dyDescent="0.3">
      <c r="A28" s="30" t="s">
        <v>260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 x14ac:dyDescent="0.25">
      <c r="A29" s="105"/>
      <c r="B29" s="105"/>
      <c r="C29" s="105"/>
      <c r="E29" s="392" t="s">
        <v>526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 x14ac:dyDescent="0.25">
      <c r="A30" s="105"/>
      <c r="B30" s="105"/>
      <c r="C30" s="105"/>
      <c r="E30" s="392" t="s">
        <v>550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(Table9[[#This Row],[Dis. 1 price (SC or HC)]]/($B$17/$B$3))/$B$3</f>
        <v>83.333333333333343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500000</v>
      </c>
      <c r="P30" s="171">
        <f>Table9[[#This Row],[Dis. 3 price (SC or HC)]]/$B$17</f>
        <v>83.333333333333329</v>
      </c>
      <c r="Q30" s="171">
        <f>Table9[[#This Row],[Dis. 3 price (SC or HC)]]/$B$18</f>
        <v>32.679738562091508</v>
      </c>
      <c r="R30" s="199">
        <v>65</v>
      </c>
      <c r="S30" s="171">
        <f>Table9[[#This Row],[Dis. 4 price (SC or HC)]]/$B$3</f>
        <v>6.5</v>
      </c>
      <c r="T30" s="171">
        <f>Table9[[#This Row],[Dis. 4 price (SC or HC)]]/$B$4</f>
        <v>4.333333333333333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 x14ac:dyDescent="0.25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 x14ac:dyDescent="0.25">
      <c r="A32" s="148" t="s">
        <v>261</v>
      </c>
      <c r="B32" s="148" t="s">
        <v>262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 x14ac:dyDescent="0.25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 x14ac:dyDescent="0.25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 x14ac:dyDescent="0.3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 x14ac:dyDescent="0.3"/>
    <row r="37" spans="1:26" x14ac:dyDescent="0.25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 x14ac:dyDescent="0.3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 x14ac:dyDescent="0.3">
      <c r="A40" s="30" t="s">
        <v>187</v>
      </c>
      <c r="B40" s="36"/>
      <c r="C40" s="36"/>
      <c r="D40" t="s">
        <v>325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 x14ac:dyDescent="0.25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 x14ac:dyDescent="0.25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 x14ac:dyDescent="0.3">
      <c r="A45" s="30" t="s">
        <v>188</v>
      </c>
      <c r="B45" s="36"/>
      <c r="C45" s="36"/>
    </row>
    <row r="47" spans="1:26" x14ac:dyDescent="0.25">
      <c r="A47" s="4" t="s">
        <v>52</v>
      </c>
      <c r="B47" s="3">
        <f>B3/F8</f>
        <v>0.2</v>
      </c>
      <c r="C47" s="4" t="s">
        <v>54</v>
      </c>
    </row>
    <row r="48" spans="1:26" x14ac:dyDescent="0.25">
      <c r="A48" s="4" t="s">
        <v>53</v>
      </c>
      <c r="B48" s="5">
        <f>ROUND(B4/F8,1)</f>
        <v>0.3</v>
      </c>
      <c r="C48" s="4" t="s">
        <v>54</v>
      </c>
    </row>
    <row r="50" spans="1:15" ht="18.75" x14ac:dyDescent="0.3">
      <c r="A50" s="30" t="s">
        <v>189</v>
      </c>
      <c r="B50" s="36"/>
      <c r="C50" s="36"/>
    </row>
    <row r="52" spans="1:15" x14ac:dyDescent="0.25">
      <c r="A52" s="4" t="s">
        <v>52</v>
      </c>
      <c r="B52" s="3">
        <f>B3/F9</f>
        <v>0.1</v>
      </c>
      <c r="C52" s="4" t="s">
        <v>54</v>
      </c>
    </row>
    <row r="53" spans="1:15" x14ac:dyDescent="0.25">
      <c r="A53" s="4" t="s">
        <v>53</v>
      </c>
      <c r="B53" s="5">
        <f>ROUND(B4/F9,1)</f>
        <v>0.2</v>
      </c>
      <c r="C53" s="4" t="s">
        <v>54</v>
      </c>
    </row>
    <row r="55" spans="1:15" ht="15" customHeight="1" x14ac:dyDescent="0.25">
      <c r="A55" s="439" t="s">
        <v>266</v>
      </c>
      <c r="B55" s="439"/>
      <c r="C55" s="439"/>
      <c r="D55" s="439"/>
      <c r="E55" s="439"/>
      <c r="F55" s="439"/>
      <c r="G55" s="439"/>
      <c r="H55" s="439"/>
      <c r="I55" s="439"/>
      <c r="J55" s="439"/>
      <c r="K55" s="439"/>
      <c r="L55" s="439"/>
      <c r="M55" s="439"/>
      <c r="N55" s="439"/>
      <c r="O55" s="439"/>
    </row>
    <row r="56" spans="1:15" ht="15" customHeight="1" x14ac:dyDescent="0.25">
      <c r="A56" s="439"/>
      <c r="B56" s="439"/>
      <c r="C56" s="439"/>
      <c r="D56" s="439"/>
      <c r="E56" s="439"/>
      <c r="F56" s="439"/>
      <c r="G56" s="439"/>
      <c r="H56" s="439"/>
      <c r="I56" s="439"/>
      <c r="J56" s="439"/>
      <c r="K56" s="439"/>
      <c r="L56" s="439"/>
      <c r="M56" s="439"/>
      <c r="N56" s="439"/>
      <c r="O56" s="439"/>
    </row>
    <row r="57" spans="1:15" x14ac:dyDescent="0.25">
      <c r="A57" s="1"/>
      <c r="B57" s="1"/>
    </row>
    <row r="58" spans="1:15" ht="15.75" x14ac:dyDescent="0.25">
      <c r="A58" s="36" t="s">
        <v>120</v>
      </c>
      <c r="B58" s="36"/>
      <c r="C58" s="36"/>
      <c r="D58" s="36"/>
      <c r="F58" s="36" t="s">
        <v>257</v>
      </c>
      <c r="G58" s="36"/>
      <c r="H58" s="36"/>
      <c r="I58" s="36"/>
      <c r="K58" s="36" t="s">
        <v>324</v>
      </c>
      <c r="L58" s="36"/>
      <c r="M58" s="36"/>
      <c r="N58" s="36"/>
    </row>
    <row r="60" spans="1:15" x14ac:dyDescent="0.2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 x14ac:dyDescent="0.25">
      <c r="A61" s="12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 x14ac:dyDescent="0.3">
      <c r="A62" s="21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 x14ac:dyDescent="0.25">
      <c r="A63" s="129" t="s">
        <v>230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 x14ac:dyDescent="0.25">
      <c r="A64" s="131" t="s">
        <v>233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 x14ac:dyDescent="0.25">
      <c r="A65" s="129" t="s">
        <v>255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255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255</v>
      </c>
      <c r="M65" s="193">
        <f>G12*K65</f>
        <v>3</v>
      </c>
      <c r="N65" s="194">
        <f>H12*K65</f>
        <v>2</v>
      </c>
    </row>
    <row r="66" spans="1:14" ht="15.75" thickBot="1" x14ac:dyDescent="0.3">
      <c r="A66" s="210" t="s">
        <v>256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256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256</v>
      </c>
      <c r="M66" s="232">
        <f>G13*K66</f>
        <v>5</v>
      </c>
      <c r="N66" s="233">
        <f>H13*K66</f>
        <v>3.33</v>
      </c>
    </row>
    <row r="67" spans="1:14" x14ac:dyDescent="0.25">
      <c r="A67" s="129" t="s">
        <v>254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 x14ac:dyDescent="0.25">
      <c r="A68" s="13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 x14ac:dyDescent="0.3">
      <c r="A69" s="214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 x14ac:dyDescent="0.25">
      <c r="A70" s="131" t="s">
        <v>203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 x14ac:dyDescent="0.25">
      <c r="A71" s="381" t="s">
        <v>206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400">
        <f t="shared" si="5"/>
        <v>0.28599999999999998</v>
      </c>
      <c r="I71" s="401">
        <f t="shared" si="6"/>
        <v>0.42899999999999999</v>
      </c>
      <c r="K71" s="236">
        <v>1</v>
      </c>
      <c r="L71" s="381" t="s">
        <v>206</v>
      </c>
      <c r="M71" s="414">
        <f t="shared" si="7"/>
        <v>3.5</v>
      </c>
      <c r="N71" s="415">
        <f t="shared" si="8"/>
        <v>2.33</v>
      </c>
    </row>
    <row r="72" spans="1:14" x14ac:dyDescent="0.25">
      <c r="A72" s="366" t="s">
        <v>207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10">
        <f t="shared" si="7"/>
        <v>4</v>
      </c>
      <c r="N72" s="411">
        <f t="shared" si="8"/>
        <v>2.67</v>
      </c>
    </row>
    <row r="73" spans="1:14" x14ac:dyDescent="0.25">
      <c r="A73" s="129" t="s">
        <v>208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 x14ac:dyDescent="0.25">
      <c r="A74" s="372" t="s">
        <v>209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5">
        <f t="shared" si="5"/>
        <v>0.125</v>
      </c>
      <c r="I74" s="406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 x14ac:dyDescent="0.25">
      <c r="A75" s="367" t="s">
        <v>210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6">
        <f t="shared" si="7"/>
        <v>10</v>
      </c>
      <c r="N75" s="417">
        <f t="shared" si="8"/>
        <v>6.67</v>
      </c>
    </row>
    <row r="76" spans="1:14" x14ac:dyDescent="0.25">
      <c r="A76" s="131" t="s">
        <v>211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 x14ac:dyDescent="0.25">
      <c r="A77" s="381" t="s">
        <v>212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400">
        <f t="shared" si="5"/>
        <v>0.1</v>
      </c>
      <c r="I77" s="401">
        <f t="shared" si="6"/>
        <v>0.15</v>
      </c>
      <c r="K77" s="236">
        <v>1</v>
      </c>
      <c r="L77" s="381" t="s">
        <v>212</v>
      </c>
      <c r="M77" s="414">
        <f t="shared" si="7"/>
        <v>10</v>
      </c>
      <c r="N77" s="415">
        <f t="shared" si="8"/>
        <v>6.67</v>
      </c>
    </row>
    <row r="78" spans="1:14" x14ac:dyDescent="0.25">
      <c r="A78" s="366" t="s">
        <v>213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10">
        <f t="shared" si="7"/>
        <v>25</v>
      </c>
      <c r="N78" s="411">
        <f t="shared" si="8"/>
        <v>16.670000000000002</v>
      </c>
    </row>
    <row r="79" spans="1:14" x14ac:dyDescent="0.25">
      <c r="A79" s="129" t="s">
        <v>214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 x14ac:dyDescent="0.25">
      <c r="A80" s="372" t="s">
        <v>215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5">
        <f t="shared" si="5"/>
        <v>0.04</v>
      </c>
      <c r="I80" s="406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 x14ac:dyDescent="0.25">
      <c r="A81" s="367" t="s">
        <v>219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2" t="s">
        <v>219</v>
      </c>
      <c r="H81" s="403">
        <f t="shared" si="5"/>
        <v>1.7999999999999999E-2</v>
      </c>
      <c r="I81" s="404">
        <f t="shared" si="6"/>
        <v>2.7E-2</v>
      </c>
      <c r="K81" s="365">
        <v>1</v>
      </c>
      <c r="L81" s="402" t="s">
        <v>219</v>
      </c>
      <c r="M81" s="418">
        <f t="shared" si="7"/>
        <v>55</v>
      </c>
      <c r="N81" s="419">
        <f t="shared" si="8"/>
        <v>36.67</v>
      </c>
    </row>
    <row r="82" spans="1:14" x14ac:dyDescent="0.25">
      <c r="A82" s="131" t="s">
        <v>527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527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527</v>
      </c>
      <c r="M82" s="192">
        <f t="shared" si="7"/>
        <v>55</v>
      </c>
      <c r="N82" s="195">
        <f t="shared" si="8"/>
        <v>36.67</v>
      </c>
    </row>
    <row r="83" spans="1:14" x14ac:dyDescent="0.25">
      <c r="A83" s="381" t="s">
        <v>551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551</v>
      </c>
      <c r="H83" s="400">
        <f t="shared" si="5"/>
        <v>1.7999999999999999E-2</v>
      </c>
      <c r="I83" s="401">
        <f t="shared" si="6"/>
        <v>2.7E-2</v>
      </c>
      <c r="K83" s="236">
        <v>1</v>
      </c>
      <c r="L83" s="133" t="s">
        <v>551</v>
      </c>
      <c r="M83" s="196">
        <f t="shared" si="7"/>
        <v>55</v>
      </c>
      <c r="N83" s="197">
        <f t="shared" si="8"/>
        <v>36.67</v>
      </c>
    </row>
    <row r="84" spans="1:14" x14ac:dyDescent="0.25">
      <c r="A84" s="366" t="s">
        <v>240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412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10">
        <f t="shared" si="7"/>
        <v>10</v>
      </c>
      <c r="N84" s="411">
        <f t="shared" si="8"/>
        <v>6.67</v>
      </c>
    </row>
    <row r="85" spans="1:14" x14ac:dyDescent="0.25">
      <c r="A85" s="129" t="s">
        <v>241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413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 x14ac:dyDescent="0.25">
      <c r="A86" s="129" t="s">
        <v>242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10">
        <f t="shared" si="7"/>
        <v>10</v>
      </c>
      <c r="N86" s="411">
        <f t="shared" si="8"/>
        <v>6.67</v>
      </c>
    </row>
    <row r="87" spans="1:14" x14ac:dyDescent="0.25">
      <c r="A87" s="366" t="s">
        <v>243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 x14ac:dyDescent="0.3">
      <c r="A88" s="129" t="s">
        <v>249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7" t="s">
        <v>249</v>
      </c>
      <c r="H88" s="408">
        <f t="shared" si="5"/>
        <v>0.1</v>
      </c>
      <c r="I88" s="409">
        <f t="shared" si="6"/>
        <v>0.15</v>
      </c>
      <c r="K88" s="231">
        <v>1</v>
      </c>
      <c r="L88" s="407" t="s">
        <v>249</v>
      </c>
      <c r="M88" s="412">
        <f t="shared" si="7"/>
        <v>10</v>
      </c>
      <c r="N88" s="413">
        <f t="shared" si="8"/>
        <v>6.67</v>
      </c>
    </row>
    <row r="89" spans="1:14" x14ac:dyDescent="0.25">
      <c r="A89" s="394" t="s">
        <v>283</v>
      </c>
      <c r="B89" s="390">
        <v>0</v>
      </c>
      <c r="C89" s="395">
        <f>B89*J17</f>
        <v>0</v>
      </c>
      <c r="D89" s="396">
        <f>B89*K17</f>
        <v>0</v>
      </c>
      <c r="F89" s="209">
        <v>1</v>
      </c>
      <c r="G89" s="367" t="s">
        <v>283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283</v>
      </c>
      <c r="M89" s="416">
        <f>K89*J17</f>
        <v>0.28333333333333333</v>
      </c>
      <c r="N89" s="417">
        <f>K89*K17</f>
        <v>0.11111111111111112</v>
      </c>
    </row>
    <row r="90" spans="1:14" x14ac:dyDescent="0.25">
      <c r="A90" s="381" t="s">
        <v>284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284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284</v>
      </c>
      <c r="M90" s="196">
        <f>K90*M17</f>
        <v>0.5</v>
      </c>
      <c r="N90" s="197">
        <f>K90*N17</f>
        <v>0.33333333333333331</v>
      </c>
    </row>
    <row r="91" spans="1:14" x14ac:dyDescent="0.25">
      <c r="A91" s="366" t="s">
        <v>285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285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285</v>
      </c>
      <c r="M91" s="193">
        <f>K91*J18</f>
        <v>0.8833333333333333</v>
      </c>
      <c r="N91" s="194">
        <f>K91*K18</f>
        <v>0.34640522875816998</v>
      </c>
    </row>
    <row r="92" spans="1:14" x14ac:dyDescent="0.25">
      <c r="A92" s="129" t="s">
        <v>286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286</v>
      </c>
      <c r="H92" s="405">
        <f>ROUND(F92/M18,2)</f>
        <v>1</v>
      </c>
      <c r="I92" s="406">
        <f>ROUND(F92/N18,2)</f>
        <v>1.5</v>
      </c>
      <c r="K92" s="236">
        <v>1</v>
      </c>
      <c r="L92" s="372" t="s">
        <v>286</v>
      </c>
      <c r="M92" s="375">
        <f>K92*M18</f>
        <v>1</v>
      </c>
      <c r="N92" s="376">
        <f>K92*N18</f>
        <v>0.66666666666666663</v>
      </c>
    </row>
    <row r="93" spans="1:14" x14ac:dyDescent="0.25">
      <c r="A93" s="397" t="s">
        <v>287</v>
      </c>
      <c r="B93" s="391">
        <v>0</v>
      </c>
      <c r="C93" s="398">
        <f>B93*J19</f>
        <v>0</v>
      </c>
      <c r="D93" s="399">
        <f>B93*K19</f>
        <v>0</v>
      </c>
      <c r="F93" s="209">
        <v>1</v>
      </c>
      <c r="G93" s="367" t="s">
        <v>287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287</v>
      </c>
      <c r="M93" s="416">
        <f>K93*J19</f>
        <v>1.6666666666666667</v>
      </c>
      <c r="N93" s="417">
        <f>K93*K19</f>
        <v>0.65359477124183019</v>
      </c>
    </row>
    <row r="94" spans="1:14" x14ac:dyDescent="0.25">
      <c r="A94" s="367" t="s">
        <v>288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288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288</v>
      </c>
      <c r="M94" s="192">
        <f>K94*M19</f>
        <v>1.6666666666666667</v>
      </c>
      <c r="N94" s="195">
        <f>K94*N19</f>
        <v>0.65359477124183019</v>
      </c>
    </row>
    <row r="95" spans="1:14" x14ac:dyDescent="0.25">
      <c r="A95" s="381" t="s">
        <v>289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289</v>
      </c>
      <c r="H95" s="400">
        <f>ROUND(F95/P19,2)</f>
        <v>0.67</v>
      </c>
      <c r="I95" s="401">
        <f>ROUND(F95/Q19,2)</f>
        <v>1</v>
      </c>
      <c r="K95" s="236">
        <v>1</v>
      </c>
      <c r="L95" s="381" t="s">
        <v>289</v>
      </c>
      <c r="M95" s="414">
        <f>K95*P19</f>
        <v>1.5</v>
      </c>
      <c r="N95" s="415">
        <f>K95*Q19</f>
        <v>1</v>
      </c>
    </row>
    <row r="96" spans="1:14" x14ac:dyDescent="0.25">
      <c r="A96" s="366" t="s">
        <v>290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290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290</v>
      </c>
      <c r="M96" s="410">
        <f>K96*J20</f>
        <v>5</v>
      </c>
      <c r="N96" s="411">
        <f>K96*K20</f>
        <v>1.9607843137254903</v>
      </c>
    </row>
    <row r="97" spans="1:14" x14ac:dyDescent="0.25">
      <c r="A97" s="129" t="s">
        <v>291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291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291</v>
      </c>
      <c r="M97" s="193">
        <f>K97*M20</f>
        <v>5</v>
      </c>
      <c r="N97" s="194">
        <f>K97*N20</f>
        <v>1.9607843137254903</v>
      </c>
    </row>
    <row r="98" spans="1:14" x14ac:dyDescent="0.25">
      <c r="A98" s="129" t="s">
        <v>292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292</v>
      </c>
      <c r="H98" s="405">
        <f>ROUND(F98/P20,2)</f>
        <v>0.67</v>
      </c>
      <c r="I98" s="406">
        <f>ROUND(F98/Q20,2)</f>
        <v>1</v>
      </c>
      <c r="J98" t="s">
        <v>325</v>
      </c>
      <c r="K98" s="236">
        <v>1</v>
      </c>
      <c r="L98" s="372" t="s">
        <v>292</v>
      </c>
      <c r="M98" s="375">
        <f>K98*P20</f>
        <v>1.5</v>
      </c>
      <c r="N98" s="376">
        <f>K98*Q20</f>
        <v>1</v>
      </c>
    </row>
    <row r="99" spans="1:14" x14ac:dyDescent="0.25">
      <c r="A99" s="397" t="s">
        <v>293</v>
      </c>
      <c r="B99" s="391">
        <v>0</v>
      </c>
      <c r="C99" s="398">
        <f>B99*J21</f>
        <v>0</v>
      </c>
      <c r="D99" s="399">
        <f>B99*K21</f>
        <v>0</v>
      </c>
      <c r="F99" s="209">
        <v>1</v>
      </c>
      <c r="G99" s="367" t="s">
        <v>293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293</v>
      </c>
      <c r="M99" s="416">
        <f>K99*J21</f>
        <v>9.6666666666666661</v>
      </c>
      <c r="N99" s="417">
        <f>K99*K21</f>
        <v>3.7908496732026147</v>
      </c>
    </row>
    <row r="100" spans="1:14" x14ac:dyDescent="0.25">
      <c r="A100" s="367" t="s">
        <v>294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294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294</v>
      </c>
      <c r="M100" s="192">
        <f>K100*M21</f>
        <v>9.6666666666666661</v>
      </c>
      <c r="N100" s="195">
        <f>K100*N21</f>
        <v>3.7908496732026147</v>
      </c>
    </row>
    <row r="101" spans="1:14" x14ac:dyDescent="0.25">
      <c r="A101" s="381" t="s">
        <v>295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295</v>
      </c>
      <c r="H101" s="400">
        <f>ROUND(F101/P21,2)</f>
        <v>0.67</v>
      </c>
      <c r="I101" s="401">
        <f>ROUND(F101/Q21,2)</f>
        <v>1</v>
      </c>
      <c r="K101" s="236">
        <v>1</v>
      </c>
      <c r="L101" s="381" t="s">
        <v>295</v>
      </c>
      <c r="M101" s="414">
        <f>K101*P21</f>
        <v>1.5</v>
      </c>
      <c r="N101" s="415">
        <f>K101*Q21</f>
        <v>1</v>
      </c>
    </row>
    <row r="102" spans="1:14" x14ac:dyDescent="0.25">
      <c r="A102" s="366" t="s">
        <v>296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296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296</v>
      </c>
      <c r="M102" s="410">
        <f>K102*J22</f>
        <v>12.5</v>
      </c>
      <c r="N102" s="411">
        <f>K102*K22</f>
        <v>4.9019607843137258</v>
      </c>
    </row>
    <row r="103" spans="1:14" x14ac:dyDescent="0.25">
      <c r="A103" s="129" t="s">
        <v>297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297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297</v>
      </c>
      <c r="M103" s="193">
        <f>K103*M22</f>
        <v>12.5</v>
      </c>
      <c r="N103" s="194">
        <f>K103*N22</f>
        <v>4.9019607843137258</v>
      </c>
    </row>
    <row r="104" spans="1:14" x14ac:dyDescent="0.25">
      <c r="A104" s="129" t="s">
        <v>298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298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298</v>
      </c>
      <c r="M104" s="410">
        <f>K104*P22</f>
        <v>12.5</v>
      </c>
      <c r="N104" s="411">
        <f>K104*Q22</f>
        <v>4.9019607843137258</v>
      </c>
    </row>
    <row r="105" spans="1:14" x14ac:dyDescent="0.25">
      <c r="A105" s="129" t="s">
        <v>299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299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299</v>
      </c>
      <c r="M105" s="193">
        <f>K105*S22</f>
        <v>4.5</v>
      </c>
      <c r="N105" s="194">
        <f>K105*T22</f>
        <v>3</v>
      </c>
    </row>
    <row r="106" spans="1:14" x14ac:dyDescent="0.25">
      <c r="A106" s="366" t="s">
        <v>492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492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492</v>
      </c>
      <c r="M106" s="410">
        <f>K106*V22</f>
        <v>5.5</v>
      </c>
      <c r="N106" s="411">
        <f>K106*W22</f>
        <v>3.6666666666666665</v>
      </c>
    </row>
    <row r="107" spans="1:14" x14ac:dyDescent="0.25">
      <c r="A107" s="218" t="s">
        <v>543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543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543</v>
      </c>
      <c r="M107" s="237">
        <f>K107*Y22</f>
        <v>6.5</v>
      </c>
      <c r="N107" s="238">
        <f>K107*Z22</f>
        <v>4.333333333333333</v>
      </c>
    </row>
    <row r="108" spans="1:14" x14ac:dyDescent="0.25">
      <c r="A108" s="367" t="s">
        <v>300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300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300</v>
      </c>
      <c r="M108" s="192">
        <f>K108*J23</f>
        <v>13.333333333333334</v>
      </c>
      <c r="N108" s="195">
        <f>K108*K23</f>
        <v>5.2287581699346415</v>
      </c>
    </row>
    <row r="109" spans="1:14" x14ac:dyDescent="0.25">
      <c r="A109" s="131" t="s">
        <v>301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301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301</v>
      </c>
      <c r="M109" s="416">
        <f>K109*M23</f>
        <v>13.333333333333334</v>
      </c>
      <c r="N109" s="417">
        <f>K109*N23</f>
        <v>5.2287581699346415</v>
      </c>
    </row>
    <row r="110" spans="1:14" x14ac:dyDescent="0.25">
      <c r="A110" s="367" t="s">
        <v>302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302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302</v>
      </c>
      <c r="M110" s="192">
        <f>K110*P23</f>
        <v>13.333333333333334</v>
      </c>
      <c r="N110" s="195">
        <f>K110*Q23</f>
        <v>5.2287581699346415</v>
      </c>
    </row>
    <row r="111" spans="1:14" x14ac:dyDescent="0.25">
      <c r="A111" s="133" t="s">
        <v>303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303</v>
      </c>
      <c r="H111" s="400">
        <f>ROUND(F111/S23,4)</f>
        <v>0.22220000000000001</v>
      </c>
      <c r="I111" s="401">
        <f>ROUND(F111/T23,4)</f>
        <v>0.33329999999999999</v>
      </c>
      <c r="K111" s="236">
        <v>1</v>
      </c>
      <c r="L111" s="381" t="s">
        <v>303</v>
      </c>
      <c r="M111" s="414">
        <f>K111*S23</f>
        <v>4.5</v>
      </c>
      <c r="N111" s="415">
        <f>K111*T23</f>
        <v>3</v>
      </c>
    </row>
    <row r="112" spans="1:14" x14ac:dyDescent="0.25">
      <c r="A112" s="366" t="s">
        <v>304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304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304</v>
      </c>
      <c r="M112" s="410">
        <f>K112*J24</f>
        <v>14.166666666666666</v>
      </c>
      <c r="N112" s="411">
        <f>K112*K24</f>
        <v>5.5555555555555562</v>
      </c>
    </row>
    <row r="113" spans="1:14" x14ac:dyDescent="0.25">
      <c r="A113" s="129" t="s">
        <v>305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305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305</v>
      </c>
      <c r="M113" s="193">
        <f>K113*M24</f>
        <v>14.166666666666666</v>
      </c>
      <c r="N113" s="194">
        <f>K113*N24</f>
        <v>5.5555555555555562</v>
      </c>
    </row>
    <row r="114" spans="1:14" x14ac:dyDescent="0.25">
      <c r="A114" s="129" t="s">
        <v>306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306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306</v>
      </c>
      <c r="M114" s="410">
        <f>K114*P24</f>
        <v>14.166666666666666</v>
      </c>
      <c r="N114" s="411">
        <f>K114*Q24</f>
        <v>5.5555555555555562</v>
      </c>
    </row>
    <row r="115" spans="1:14" x14ac:dyDescent="0.25">
      <c r="A115" s="218" t="s">
        <v>307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307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307</v>
      </c>
      <c r="M115" s="237">
        <f>K115*S24</f>
        <v>4.5</v>
      </c>
      <c r="N115" s="238">
        <f>K115*T24</f>
        <v>3</v>
      </c>
    </row>
    <row r="116" spans="1:14" x14ac:dyDescent="0.25">
      <c r="A116" s="367" t="s">
        <v>308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308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308</v>
      </c>
      <c r="M116" s="192">
        <f>K116*J25</f>
        <v>15.833333333333334</v>
      </c>
      <c r="N116" s="195">
        <f>K116*K25</f>
        <v>6.2091503267973867</v>
      </c>
    </row>
    <row r="117" spans="1:14" x14ac:dyDescent="0.25">
      <c r="A117" s="131" t="s">
        <v>309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309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309</v>
      </c>
      <c r="M117" s="416">
        <f>K117*M25</f>
        <v>15.833333333333334</v>
      </c>
      <c r="N117" s="417">
        <f>K117*N25</f>
        <v>6.2091503267973867</v>
      </c>
    </row>
    <row r="118" spans="1:14" x14ac:dyDescent="0.25">
      <c r="A118" s="367" t="s">
        <v>310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310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310</v>
      </c>
      <c r="M118" s="192">
        <f>K118*P25</f>
        <v>15.833333333333334</v>
      </c>
      <c r="N118" s="195">
        <f>K118*Q25</f>
        <v>6.2091503267973867</v>
      </c>
    </row>
    <row r="119" spans="1:14" x14ac:dyDescent="0.25">
      <c r="A119" s="131" t="s">
        <v>311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311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311</v>
      </c>
      <c r="M119" s="416">
        <f>K119*S25</f>
        <v>4.5</v>
      </c>
      <c r="N119" s="417">
        <f>K119*T25</f>
        <v>3</v>
      </c>
    </row>
    <row r="120" spans="1:14" x14ac:dyDescent="0.25">
      <c r="A120" s="133" t="s">
        <v>544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544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544</v>
      </c>
      <c r="M120" s="196">
        <f>K120*V25</f>
        <v>5.5</v>
      </c>
      <c r="N120" s="197">
        <f>K120*W25</f>
        <v>3.6666666666666665</v>
      </c>
    </row>
    <row r="121" spans="1:14" x14ac:dyDescent="0.25">
      <c r="A121" s="366" t="s">
        <v>312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312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312</v>
      </c>
      <c r="M121" s="193">
        <f>K121*J26</f>
        <v>22.5</v>
      </c>
      <c r="N121" s="194">
        <f>K121*K26</f>
        <v>8.8235294117647065</v>
      </c>
    </row>
    <row r="122" spans="1:14" x14ac:dyDescent="0.25">
      <c r="A122" s="129" t="s">
        <v>313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313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313</v>
      </c>
      <c r="M122" s="410">
        <f>K122*M26</f>
        <v>22.5</v>
      </c>
      <c r="N122" s="411">
        <f>K122*N26</f>
        <v>8.8235294117647065</v>
      </c>
    </row>
    <row r="123" spans="1:14" x14ac:dyDescent="0.25">
      <c r="A123" s="366" t="s">
        <v>314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314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314</v>
      </c>
      <c r="M123" s="193">
        <f>K123*P26</f>
        <v>22.5</v>
      </c>
      <c r="N123" s="194">
        <f>K123*Q26</f>
        <v>8.8235294117647065</v>
      </c>
    </row>
    <row r="124" spans="1:14" x14ac:dyDescent="0.25">
      <c r="A124" s="129" t="s">
        <v>315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315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315</v>
      </c>
      <c r="M124" s="410">
        <f>K124*S26</f>
        <v>4.5</v>
      </c>
      <c r="N124" s="411">
        <f>K124*T26</f>
        <v>3</v>
      </c>
    </row>
    <row r="125" spans="1:14" x14ac:dyDescent="0.25">
      <c r="A125" s="218" t="s">
        <v>545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545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545</v>
      </c>
      <c r="M125" s="237">
        <f>K125*V26</f>
        <v>5.5</v>
      </c>
      <c r="N125" s="238">
        <f>K125*W26</f>
        <v>3.6666666666666665</v>
      </c>
    </row>
    <row r="126" spans="1:14" x14ac:dyDescent="0.25">
      <c r="A126" s="367" t="s">
        <v>316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316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316</v>
      </c>
      <c r="M126" s="192">
        <f>K126*J27</f>
        <v>25.833333333333332</v>
      </c>
      <c r="N126" s="195">
        <f>K126*K27</f>
        <v>10.130718954248367</v>
      </c>
    </row>
    <row r="127" spans="1:14" x14ac:dyDescent="0.25">
      <c r="A127" s="131" t="s">
        <v>317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317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317</v>
      </c>
      <c r="M127" s="416">
        <f>K127*M27</f>
        <v>25.833333333333332</v>
      </c>
      <c r="N127" s="417">
        <f>K127*N27</f>
        <v>10.130718954248367</v>
      </c>
    </row>
    <row r="128" spans="1:14" x14ac:dyDescent="0.25">
      <c r="A128" s="367" t="s">
        <v>318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318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318</v>
      </c>
      <c r="M128" s="192">
        <f>K128*P27</f>
        <v>25.833333333333332</v>
      </c>
      <c r="N128" s="195">
        <f>K128*Q27</f>
        <v>10.130718954248367</v>
      </c>
    </row>
    <row r="129" spans="1:14" x14ac:dyDescent="0.25">
      <c r="A129" s="381" t="s">
        <v>319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319</v>
      </c>
      <c r="H129" s="400">
        <f>ROUND(F129/S27,4)</f>
        <v>0.22220000000000001</v>
      </c>
      <c r="I129" s="401">
        <f>ROUND(F129/T27,4)</f>
        <v>0.33329999999999999</v>
      </c>
      <c r="K129" s="236">
        <v>1</v>
      </c>
      <c r="L129" s="381" t="s">
        <v>319</v>
      </c>
      <c r="M129" s="414">
        <f>K129*S27</f>
        <v>4.5</v>
      </c>
      <c r="N129" s="415">
        <f>K129*T27</f>
        <v>3</v>
      </c>
    </row>
    <row r="130" spans="1:14" x14ac:dyDescent="0.25">
      <c r="A130" s="129" t="s">
        <v>320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320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320</v>
      </c>
      <c r="M130" s="410">
        <f>K130*J28</f>
        <v>50</v>
      </c>
      <c r="N130" s="411">
        <f>K130*K28</f>
        <v>19.607843137254903</v>
      </c>
    </row>
    <row r="131" spans="1:14" x14ac:dyDescent="0.25">
      <c r="A131" s="366" t="s">
        <v>321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321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321</v>
      </c>
      <c r="M131" s="193">
        <f>K131*M28</f>
        <v>50</v>
      </c>
      <c r="N131" s="194">
        <f>K131*N28</f>
        <v>19.607843137254903</v>
      </c>
    </row>
    <row r="132" spans="1:14" x14ac:dyDescent="0.25">
      <c r="A132" s="129" t="s">
        <v>322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322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322</v>
      </c>
      <c r="M132" s="410">
        <f>K132*P28</f>
        <v>50</v>
      </c>
      <c r="N132" s="411">
        <f>K132*Q28</f>
        <v>19.607843137254903</v>
      </c>
    </row>
    <row r="133" spans="1:14" x14ac:dyDescent="0.25">
      <c r="A133" s="366" t="s">
        <v>323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323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323</v>
      </c>
      <c r="M133" s="193">
        <f>K133*S28</f>
        <v>4.5</v>
      </c>
      <c r="N133" s="194">
        <f>K133*T28</f>
        <v>3</v>
      </c>
    </row>
    <row r="134" spans="1:14" x14ac:dyDescent="0.25">
      <c r="A134" s="372" t="s">
        <v>546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546</v>
      </c>
      <c r="H134" s="405">
        <f>ROUND(F134/Y28,4)</f>
        <v>0.15379999999999999</v>
      </c>
      <c r="I134" s="406">
        <f>ROUND(F134/Z28,4)</f>
        <v>0.23080000000000001</v>
      </c>
      <c r="K134" s="236">
        <v>1</v>
      </c>
      <c r="L134" s="372" t="s">
        <v>546</v>
      </c>
      <c r="M134" s="375">
        <f>K134*Y28</f>
        <v>6.5</v>
      </c>
      <c r="N134" s="376">
        <f>K134*Z28</f>
        <v>4.333333333333333</v>
      </c>
    </row>
    <row r="135" spans="1:14" x14ac:dyDescent="0.25">
      <c r="A135" s="131" t="s">
        <v>528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528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528</v>
      </c>
      <c r="M135" s="416">
        <f>K135*J29</f>
        <v>66.666666666666657</v>
      </c>
      <c r="N135" s="417">
        <f>K135*K29</f>
        <v>26.143790849673206</v>
      </c>
    </row>
    <row r="136" spans="1:14" x14ac:dyDescent="0.25">
      <c r="A136" s="367" t="s">
        <v>529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529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529</v>
      </c>
      <c r="M136" s="192">
        <f>K136*M29</f>
        <v>66.666666666666671</v>
      </c>
      <c r="N136" s="195">
        <f>K136*N29</f>
        <v>26.143790849673206</v>
      </c>
    </row>
    <row r="137" spans="1:14" x14ac:dyDescent="0.25">
      <c r="A137" s="131" t="s">
        <v>530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530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530</v>
      </c>
      <c r="M137" s="416">
        <f>K137*P29</f>
        <v>5.5</v>
      </c>
      <c r="N137" s="417">
        <f>K137*Q29</f>
        <v>3.6666666666666665</v>
      </c>
    </row>
    <row r="138" spans="1:14" x14ac:dyDescent="0.25">
      <c r="A138" s="133" t="s">
        <v>531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531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531</v>
      </c>
      <c r="M138" s="196">
        <f>K138*S29</f>
        <v>6.5</v>
      </c>
      <c r="N138" s="197">
        <f>K138*T29</f>
        <v>4.333333333333333</v>
      </c>
    </row>
    <row r="139" spans="1:14" x14ac:dyDescent="0.25">
      <c r="A139" s="366" t="s">
        <v>552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552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552</v>
      </c>
      <c r="M139" s="193">
        <f>K139*J30</f>
        <v>83.333333333333343</v>
      </c>
      <c r="N139" s="194">
        <f>K139*K30</f>
        <v>32.679738562091508</v>
      </c>
    </row>
    <row r="140" spans="1:14" x14ac:dyDescent="0.25">
      <c r="A140" s="129" t="s">
        <v>553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553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553</v>
      </c>
      <c r="M140" s="410">
        <f>K140*M30</f>
        <v>83.333333333333329</v>
      </c>
      <c r="N140" s="411">
        <f>K140*N30</f>
        <v>32.679738562091508</v>
      </c>
    </row>
    <row r="141" spans="1:14" x14ac:dyDescent="0.25">
      <c r="A141" s="366" t="s">
        <v>554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554</v>
      </c>
      <c r="H141" s="124">
        <f>ROUND(F141/P30,4)</f>
        <v>1.2E-2</v>
      </c>
      <c r="I141" s="130">
        <f>ROUND(F141/Q30,4)</f>
        <v>3.0599999999999999E-2</v>
      </c>
      <c r="K141" s="208">
        <v>1</v>
      </c>
      <c r="L141" s="129" t="s">
        <v>554</v>
      </c>
      <c r="M141" s="193">
        <f>K141*P30</f>
        <v>83.333333333333329</v>
      </c>
      <c r="N141" s="194">
        <f>K141*Q30</f>
        <v>32.679738562091508</v>
      </c>
    </row>
    <row r="142" spans="1:14" x14ac:dyDescent="0.25">
      <c r="A142" s="372" t="s">
        <v>555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555</v>
      </c>
      <c r="H142" s="405">
        <f>ROUND(F142/S30,4)</f>
        <v>0.15379999999999999</v>
      </c>
      <c r="I142" s="406">
        <f>ROUND(F142/T30,4)</f>
        <v>0.23080000000000001</v>
      </c>
      <c r="K142" s="236">
        <v>1</v>
      </c>
      <c r="L142" s="372" t="s">
        <v>555</v>
      </c>
      <c r="M142" s="375">
        <f>K142*S30</f>
        <v>6.5</v>
      </c>
      <c r="N142" s="376">
        <f>K142*T30</f>
        <v>4.333333333333333</v>
      </c>
    </row>
    <row r="144" spans="1:14" ht="15.75" thickBot="1" x14ac:dyDescent="0.3">
      <c r="A144" s="253"/>
      <c r="B144" s="254"/>
      <c r="C144" s="254"/>
      <c r="D144" s="255"/>
      <c r="F144" s="253" t="s">
        <v>403</v>
      </c>
      <c r="G144" s="254"/>
      <c r="H144" s="255" t="s">
        <v>404</v>
      </c>
    </row>
    <row r="145" spans="1:8" ht="16.5" thickTop="1" thickBot="1" x14ac:dyDescent="0.3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396</v>
      </c>
      <c r="G145" s="248"/>
      <c r="H145" s="241" t="s">
        <v>556</v>
      </c>
    </row>
    <row r="146" spans="1:8" ht="15.75" thickTop="1" x14ac:dyDescent="0.25">
      <c r="A146" s="243" t="s">
        <v>127</v>
      </c>
      <c r="B146" s="116">
        <v>50</v>
      </c>
      <c r="C146" s="256"/>
      <c r="D146" s="257"/>
      <c r="F146" s="247"/>
      <c r="G146" s="248"/>
      <c r="H146" s="249"/>
    </row>
    <row r="147" spans="1:8" x14ac:dyDescent="0.25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 x14ac:dyDescent="0.25">
      <c r="A148" s="247"/>
      <c r="B148" s="248"/>
      <c r="C148" s="248"/>
      <c r="D148" s="249"/>
      <c r="F148" s="247"/>
      <c r="G148" s="248"/>
      <c r="H148" s="249"/>
    </row>
    <row r="149" spans="1:8" x14ac:dyDescent="0.25">
      <c r="A149" s="250"/>
      <c r="B149" s="251"/>
      <c r="C149" s="251"/>
      <c r="D149" s="252"/>
      <c r="F149" s="250"/>
      <c r="G149" s="251"/>
      <c r="H149" s="252"/>
    </row>
    <row r="150" spans="1:8" x14ac:dyDescent="0.25">
      <c r="F150" s="246" t="s">
        <v>405</v>
      </c>
    </row>
  </sheetData>
  <mergeCells count="8"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table'!$B$23:$B$98</xm:f>
          </x14:formula1>
          <xm:sqref>F145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502F854-1DC8-4930-AC9B-4F60D9DD5EEF}">
  <ds:schemaRefs/>
</ds:datastoreItem>
</file>

<file path=customXml/itemProps2.xml><?xml version="1.0" encoding="utf-8"?>
<ds:datastoreItem xmlns:ds="http://schemas.openxmlformats.org/officeDocument/2006/customXml" ds:itemID="{F11733BD-FDAC-45AD-A0CD-7C4B6266E0CC}">
  <ds:schemaRefs/>
</ds:datastoreItem>
</file>

<file path=customXml/itemProps3.xml><?xml version="1.0" encoding="utf-8"?>
<ds:datastoreItem xmlns:ds="http://schemas.openxmlformats.org/officeDocument/2006/customXml" ds:itemID="{F8AB7AAD-CCBA-4D35-9A0D-E4DC6E01A4E1}">
  <ds:schemaRefs/>
</ds:datastoreItem>
</file>

<file path=customXml/itemProps4.xml><?xml version="1.0" encoding="utf-8"?>
<ds:datastoreItem xmlns:ds="http://schemas.openxmlformats.org/officeDocument/2006/customXml" ds:itemID="{09DE11B8-3459-491D-8BA8-7D75F0234420}">
  <ds:schemaRefs/>
</ds:datastoreItem>
</file>

<file path=customXml/itemProps5.xml><?xml version="1.0" encoding="utf-8"?>
<ds:datastoreItem xmlns:ds="http://schemas.openxmlformats.org/officeDocument/2006/customXml" ds:itemID="{CA5FF991-C66A-4AAF-AC09-3E8322DE2999}">
  <ds:schemaRefs/>
</ds:datastoreItem>
</file>

<file path=customXml/itemProps6.xml><?xml version="1.0" encoding="utf-8"?>
<ds:datastoreItem xmlns:ds="http://schemas.openxmlformats.org/officeDocument/2006/customXml" ds:itemID="{457F4C07-1709-4595-8EC4-6C0DABF04268}">
  <ds:schemaRefs/>
</ds:datastoreItem>
</file>

<file path=customXml/itemProps7.xml><?xml version="1.0" encoding="utf-8"?>
<ds:datastoreItem xmlns:ds="http://schemas.openxmlformats.org/officeDocument/2006/customXml" ds:itemID="{3B5C8196-2348-4D06-B408-7ECE9A09663C}">
  <ds:schemaRefs/>
</ds:datastoreItem>
</file>

<file path=customXml/itemProps8.xml><?xml version="1.0" encoding="utf-8"?>
<ds:datastoreItem xmlns:ds="http://schemas.openxmlformats.org/officeDocument/2006/customXml" ds:itemID="{C5CBC30E-2F3A-4931-BF4A-9F61DD9D84E2}">
  <ds:schemaRefs/>
</ds:datastoreItem>
</file>

<file path=customXml/itemProps9.xml><?xml version="1.0" encoding="utf-8"?>
<ds:datastoreItem xmlns:ds="http://schemas.openxmlformats.org/officeDocument/2006/customXml" ds:itemID="{F92C5DF9-F10E-4F67-A74E-2A3531B26D44}">
  <ds:schemaRefs/>
</ds:datastoreItem>
</file>

<file path=customXml/itemProps10.xml><?xml version="1.0" encoding="utf-8"?>
<ds:datastoreItem xmlns:ds="http://schemas.openxmlformats.org/officeDocument/2006/customXml" ds:itemID="{72671333-EA01-4E61-9495-0C521CFF4E42}">
  <ds:schemaRefs/>
</ds:datastoreItem>
</file>

<file path=customXml/itemProps11.xml><?xml version="1.0" encoding="utf-8"?>
<ds:datastoreItem xmlns:ds="http://schemas.openxmlformats.org/officeDocument/2006/customXml" ds:itemID="{E68C531D-A362-4FEB-8EB6-C7E4117D7A69}">
  <ds:schemaRefs/>
</ds:datastoreItem>
</file>

<file path=customXml/itemProps12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4.xml><?xml version="1.0" encoding="utf-8"?>
<ds:datastoreItem xmlns:ds="http://schemas.openxmlformats.org/officeDocument/2006/customXml" ds:itemID="{73EAB481-866B-4C0F-8627-26832E150B4D}">
  <ds:schemaRefs/>
</ds:datastoreItem>
</file>

<file path=customXml/itemProps15.xml><?xml version="1.0" encoding="utf-8"?>
<ds:datastoreItem xmlns:ds="http://schemas.openxmlformats.org/officeDocument/2006/customXml" ds:itemID="{27B0BC59-0E6A-4278-957E-2A6158A5EF58}">
  <ds:schemaRefs/>
</ds:datastoreItem>
</file>

<file path=customXml/itemProps16.xml><?xml version="1.0" encoding="utf-8"?>
<ds:datastoreItem xmlns:ds="http://schemas.openxmlformats.org/officeDocument/2006/customXml" ds:itemID="{B0B7BE38-2889-44EA-9FB0-2D6FF9BB889A}">
  <ds:schemaRefs/>
</ds:datastoreItem>
</file>

<file path=customXml/itemProps17.xml><?xml version="1.0" encoding="utf-8"?>
<ds:datastoreItem xmlns:ds="http://schemas.openxmlformats.org/officeDocument/2006/customXml" ds:itemID="{14FA3DBF-3D10-4CEC-9C13-2B643DF1E106}">
  <ds:schemaRefs/>
</ds:datastoreItem>
</file>

<file path=customXml/itemProps18.xml><?xml version="1.0" encoding="utf-8"?>
<ds:datastoreItem xmlns:ds="http://schemas.openxmlformats.org/officeDocument/2006/customXml" ds:itemID="{5C670962-9690-435C-A5BE-6413D7595FD6}">
  <ds:schemaRefs/>
</ds:datastoreItem>
</file>

<file path=customXml/itemProps19.xml><?xml version="1.0" encoding="utf-8"?>
<ds:datastoreItem xmlns:ds="http://schemas.openxmlformats.org/officeDocument/2006/customXml" ds:itemID="{498F0357-19EF-429B-ABBE-9EE0F18B7652}">
  <ds:schemaRefs/>
</ds:datastoreItem>
</file>

<file path=customXml/itemProps20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purl.org/dc/terms/"/>
    <ds:schemaRef ds:uri="http://purl.org/dc/elements/1.1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dcmitype/"/>
  </ds:schemaRefs>
</ds:datastoreItem>
</file>

<file path=customXml/itemProps21.xml><?xml version="1.0" encoding="utf-8"?>
<ds:datastoreItem xmlns:ds="http://schemas.openxmlformats.org/officeDocument/2006/customXml" ds:itemID="{4B5313D3-99C5-44BD-BE39-5926B1C15ED3}">
  <ds:schemaRefs/>
</ds:datastoreItem>
</file>

<file path=customXml/itemProps22.xml><?xml version="1.0" encoding="utf-8"?>
<ds:datastoreItem xmlns:ds="http://schemas.openxmlformats.org/officeDocument/2006/customXml" ds:itemID="{8428E760-B837-43D3-BFB6-FA3F00E4351C}">
  <ds:schemaRefs/>
</ds:datastoreItem>
</file>

<file path=customXml/itemProps23.xml><?xml version="1.0" encoding="utf-8"?>
<ds:datastoreItem xmlns:ds="http://schemas.openxmlformats.org/officeDocument/2006/customXml" ds:itemID="{E4A9B254-DDD8-464F-AF7A-4D112BB6FD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2020-02-07T08:11:18Z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