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3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 concurrentCalc="0"/>
</workbook>
</file>

<file path=xl/calcChain.xml><?xml version="1.0" encoding="utf-8"?>
<calcChain xmlns="http://schemas.openxmlformats.org/spreadsheetml/2006/main">
  <c r="D7" i="12" l="1"/>
  <c r="D8" i="12"/>
  <c r="BB11" i="9"/>
  <c r="AT11" i="9"/>
  <c r="AL11" i="9"/>
  <c r="AD11" i="9"/>
  <c r="V11" i="9"/>
  <c r="N11" i="9"/>
  <c r="F11" i="9"/>
  <c r="BB7" i="9"/>
  <c r="AT7" i="9"/>
  <c r="AL7" i="9"/>
  <c r="AD7" i="9"/>
  <c r="V7" i="9"/>
  <c r="N7" i="9"/>
  <c r="F7" i="9"/>
  <c r="BB22" i="9"/>
  <c r="BC22" i="9"/>
  <c r="BB23" i="9"/>
  <c r="BC23" i="9"/>
  <c r="BB24" i="9"/>
  <c r="BC24" i="9"/>
  <c r="BB25" i="9"/>
  <c r="BC25" i="9"/>
  <c r="BB26" i="9"/>
  <c r="BC26" i="9"/>
  <c r="BB27" i="9"/>
  <c r="BC27" i="9"/>
  <c r="BB28" i="9"/>
  <c r="BC28" i="9"/>
  <c r="BB29" i="9"/>
  <c r="BC29" i="9"/>
  <c r="BB30" i="9"/>
  <c r="BC30" i="9"/>
  <c r="BB31" i="9"/>
  <c r="BC31" i="9"/>
  <c r="BB32" i="9"/>
  <c r="BC32" i="9"/>
  <c r="BB33" i="9"/>
  <c r="BC33" i="9"/>
  <c r="BB34" i="9"/>
  <c r="BC34" i="9"/>
  <c r="BB35" i="9"/>
  <c r="BC35" i="9"/>
  <c r="BB36" i="9"/>
  <c r="BC36" i="9"/>
  <c r="BB37" i="9"/>
  <c r="BC37" i="9"/>
  <c r="BB38" i="9"/>
  <c r="BC38" i="9"/>
  <c r="BB39" i="9"/>
  <c r="BC39" i="9"/>
  <c r="BB40" i="9"/>
  <c r="BC40" i="9"/>
  <c r="BB41" i="9"/>
  <c r="BC41" i="9"/>
  <c r="BB42" i="9"/>
  <c r="BC42" i="9"/>
  <c r="BB43" i="9"/>
  <c r="BC43" i="9"/>
  <c r="BB44" i="9"/>
  <c r="BC44" i="9"/>
  <c r="BB45" i="9"/>
  <c r="BC45" i="9"/>
  <c r="BB46" i="9"/>
  <c r="BC46" i="9"/>
  <c r="BB47" i="9"/>
  <c r="BC47" i="9"/>
  <c r="BB48" i="9"/>
  <c r="BC48" i="9"/>
  <c r="BB49" i="9"/>
  <c r="BC49" i="9"/>
  <c r="BB50" i="9"/>
  <c r="BC50" i="9"/>
  <c r="BB51" i="9"/>
  <c r="BC51" i="9"/>
  <c r="BB52" i="9"/>
  <c r="BC52" i="9"/>
  <c r="BB53" i="9"/>
  <c r="BC53" i="9"/>
  <c r="BB54" i="9"/>
  <c r="BC54" i="9"/>
  <c r="BB55" i="9"/>
  <c r="BC55" i="9"/>
  <c r="BB56" i="9"/>
  <c r="BC56" i="9"/>
  <c r="BB57" i="9"/>
  <c r="BC57" i="9"/>
  <c r="BB58" i="9"/>
  <c r="BC58" i="9"/>
  <c r="BB59" i="9"/>
  <c r="BC59" i="9"/>
  <c r="BB60" i="9"/>
  <c r="BC60" i="9"/>
  <c r="BB61" i="9"/>
  <c r="BC61" i="9"/>
  <c r="BB62" i="9"/>
  <c r="BC62" i="9"/>
  <c r="BB63" i="9"/>
  <c r="BC63" i="9"/>
  <c r="BB64" i="9"/>
  <c r="BC64" i="9"/>
  <c r="BB65" i="9"/>
  <c r="BC65" i="9"/>
  <c r="BB66" i="9"/>
  <c r="BC66" i="9"/>
  <c r="BB67" i="9"/>
  <c r="BC67" i="9"/>
  <c r="BB68" i="9"/>
  <c r="BC68" i="9"/>
  <c r="BB69" i="9"/>
  <c r="BC69" i="9"/>
  <c r="BB70" i="9"/>
  <c r="BC70" i="9"/>
  <c r="BB71" i="9"/>
  <c r="BC71" i="9"/>
  <c r="BB72" i="9"/>
  <c r="BC72" i="9"/>
  <c r="BB73" i="9"/>
  <c r="BC73" i="9"/>
  <c r="BB74" i="9"/>
  <c r="BC74" i="9"/>
  <c r="BB75" i="9"/>
  <c r="BC75" i="9"/>
  <c r="BB76" i="9"/>
  <c r="BC76" i="9"/>
  <c r="BB77" i="9"/>
  <c r="BC77" i="9"/>
  <c r="BB78" i="9"/>
  <c r="BC78" i="9"/>
  <c r="BB79" i="9"/>
  <c r="BC79" i="9"/>
  <c r="BB80" i="9"/>
  <c r="BC80" i="9"/>
  <c r="BB81" i="9"/>
  <c r="BC81" i="9"/>
  <c r="BB82" i="9"/>
  <c r="BC82" i="9"/>
  <c r="BB83" i="9"/>
  <c r="BC83" i="9"/>
  <c r="BB84" i="9"/>
  <c r="BC84" i="9"/>
  <c r="BB85" i="9"/>
  <c r="BC85" i="9"/>
  <c r="BB86" i="9"/>
  <c r="BC86" i="9"/>
  <c r="BB87" i="9"/>
  <c r="BC87" i="9"/>
  <c r="BB88" i="9"/>
  <c r="BC88" i="9"/>
  <c r="BB89" i="9"/>
  <c r="BC89" i="9"/>
  <c r="BB90" i="9"/>
  <c r="BC90" i="9"/>
  <c r="BB91" i="9"/>
  <c r="BC91" i="9"/>
  <c r="BB92" i="9"/>
  <c r="BC92" i="9"/>
  <c r="BB93" i="9"/>
  <c r="BC93" i="9"/>
  <c r="BB94" i="9"/>
  <c r="BC94" i="9"/>
  <c r="BB95" i="9"/>
  <c r="BC95" i="9"/>
  <c r="BB96" i="9"/>
  <c r="BC96" i="9"/>
  <c r="BB97" i="9"/>
  <c r="BC97" i="9"/>
  <c r="BB98" i="9"/>
  <c r="BC98" i="9"/>
  <c r="BB99" i="9"/>
  <c r="BC99" i="9"/>
  <c r="BB100" i="9"/>
  <c r="BC100" i="9"/>
  <c r="BB101" i="9"/>
  <c r="BC101" i="9"/>
  <c r="BB102" i="9"/>
  <c r="BC102" i="9"/>
  <c r="BB103" i="9"/>
  <c r="BC103" i="9"/>
  <c r="BB104" i="9"/>
  <c r="BC104" i="9"/>
  <c r="BB105" i="9"/>
  <c r="BC105" i="9"/>
  <c r="BB106" i="9"/>
  <c r="BC106" i="9"/>
  <c r="BB107" i="9"/>
  <c r="BC107" i="9"/>
  <c r="BB108" i="9"/>
  <c r="BC108" i="9"/>
  <c r="BB109" i="9"/>
  <c r="BC109" i="9"/>
  <c r="BB110" i="9"/>
  <c r="BC110" i="9"/>
  <c r="BB111" i="9"/>
  <c r="BC111" i="9"/>
  <c r="BB112" i="9"/>
  <c r="BC112" i="9"/>
  <c r="BB113" i="9"/>
  <c r="BC113" i="9"/>
  <c r="BB114" i="9"/>
  <c r="BC114" i="9"/>
  <c r="BB115" i="9"/>
  <c r="BC115" i="9"/>
  <c r="BB116" i="9"/>
  <c r="BC116" i="9"/>
  <c r="BB117" i="9"/>
  <c r="BC117" i="9"/>
  <c r="BB118" i="9"/>
  <c r="BC118" i="9"/>
  <c r="BB119" i="9"/>
  <c r="BC119" i="9"/>
  <c r="BB120" i="9"/>
  <c r="BC120" i="9"/>
  <c r="BB121" i="9"/>
  <c r="BC121" i="9"/>
  <c r="BB122" i="9"/>
  <c r="BC122" i="9"/>
  <c r="BB123" i="9"/>
  <c r="BC123" i="9"/>
  <c r="BB124" i="9"/>
  <c r="BC124" i="9"/>
  <c r="BB125" i="9"/>
  <c r="BC125" i="9"/>
  <c r="BB126" i="9"/>
  <c r="BC126" i="9"/>
  <c r="BB127" i="9"/>
  <c r="BC127" i="9"/>
  <c r="BB128" i="9"/>
  <c r="BC128" i="9"/>
  <c r="BB129" i="9"/>
  <c r="BC129" i="9"/>
  <c r="BB130" i="9"/>
  <c r="BC130" i="9"/>
  <c r="BB131" i="9"/>
  <c r="BC131" i="9"/>
  <c r="BB132" i="9"/>
  <c r="BC132" i="9"/>
  <c r="BB133" i="9"/>
  <c r="BC133" i="9"/>
  <c r="BB134" i="9"/>
  <c r="BC134" i="9"/>
  <c r="BB135" i="9"/>
  <c r="BC135" i="9"/>
  <c r="BB136" i="9"/>
  <c r="BC136" i="9"/>
  <c r="BB137" i="9"/>
  <c r="BC137" i="9"/>
  <c r="BB138" i="9"/>
  <c r="BC138" i="9"/>
  <c r="BB139" i="9"/>
  <c r="BC139" i="9"/>
  <c r="BB140" i="9"/>
  <c r="BC140" i="9"/>
  <c r="BB141" i="9"/>
  <c r="BC141" i="9"/>
  <c r="BB142" i="9"/>
  <c r="BC142" i="9"/>
  <c r="BB143" i="9"/>
  <c r="BC143" i="9"/>
  <c r="BB144" i="9"/>
  <c r="BC144" i="9"/>
  <c r="BB145" i="9"/>
  <c r="BC145" i="9"/>
  <c r="BB146" i="9"/>
  <c r="BC146" i="9"/>
  <c r="BB147" i="9"/>
  <c r="BC147" i="9"/>
  <c r="BB148" i="9"/>
  <c r="BC148" i="9"/>
  <c r="BB149" i="9"/>
  <c r="BC149" i="9"/>
  <c r="BB150" i="9"/>
  <c r="BC150" i="9"/>
  <c r="BB151" i="9"/>
  <c r="BC151" i="9"/>
  <c r="BB152" i="9"/>
  <c r="BC152" i="9"/>
  <c r="BB153" i="9"/>
  <c r="BC153" i="9"/>
  <c r="BB154" i="9"/>
  <c r="BC154" i="9"/>
  <c r="BB155" i="9"/>
  <c r="BC155" i="9"/>
  <c r="BB156" i="9"/>
  <c r="BC156" i="9"/>
  <c r="BB157" i="9"/>
  <c r="BC157" i="9"/>
  <c r="BB158" i="9"/>
  <c r="BC158" i="9"/>
  <c r="BB159" i="9"/>
  <c r="BC159" i="9"/>
  <c r="BB160" i="9"/>
  <c r="BC160" i="9"/>
  <c r="BB161" i="9"/>
  <c r="BC161" i="9"/>
  <c r="BB162" i="9"/>
  <c r="BC162" i="9"/>
  <c r="BB163" i="9"/>
  <c r="BC163" i="9"/>
  <c r="BB164" i="9"/>
  <c r="BC164" i="9"/>
  <c r="BB165" i="9"/>
  <c r="BC165" i="9"/>
  <c r="BB166" i="9"/>
  <c r="BC166" i="9"/>
  <c r="BB167" i="9"/>
  <c r="BC167" i="9"/>
  <c r="BB168" i="9"/>
  <c r="BC168" i="9"/>
  <c r="BB169" i="9"/>
  <c r="BC169" i="9"/>
  <c r="BB170" i="9"/>
  <c r="BC170" i="9"/>
  <c r="BB171" i="9"/>
  <c r="BC171" i="9"/>
  <c r="BB172" i="9"/>
  <c r="BC172" i="9"/>
  <c r="BB173" i="9"/>
  <c r="BC173" i="9"/>
  <c r="BB174" i="9"/>
  <c r="BC174" i="9"/>
  <c r="BB175" i="9"/>
  <c r="BC175" i="9"/>
  <c r="BB176" i="9"/>
  <c r="BC176" i="9"/>
  <c r="BB177" i="9"/>
  <c r="BC177" i="9"/>
  <c r="BB178" i="9"/>
  <c r="BC178" i="9"/>
  <c r="BB179" i="9"/>
  <c r="BC179" i="9"/>
  <c r="BB180" i="9"/>
  <c r="BC180" i="9"/>
  <c r="BB181" i="9"/>
  <c r="BC181" i="9"/>
  <c r="BB182" i="9"/>
  <c r="BC182" i="9"/>
  <c r="BB183" i="9"/>
  <c r="BC183" i="9"/>
  <c r="BB184" i="9"/>
  <c r="BC184" i="9"/>
  <c r="BB185" i="9"/>
  <c r="BC185" i="9"/>
  <c r="BB186" i="9"/>
  <c r="BC186" i="9"/>
  <c r="BB187" i="9"/>
  <c r="BC187" i="9"/>
  <c r="BB188" i="9"/>
  <c r="BC188" i="9"/>
  <c r="BB189" i="9"/>
  <c r="BC189" i="9"/>
  <c r="BB190" i="9"/>
  <c r="BC190" i="9"/>
  <c r="BB191" i="9"/>
  <c r="BC191" i="9"/>
  <c r="BB192" i="9"/>
  <c r="BC192" i="9"/>
  <c r="BB193" i="9"/>
  <c r="BC193" i="9"/>
  <c r="BB194" i="9"/>
  <c r="BC194" i="9"/>
  <c r="BB195" i="9"/>
  <c r="BC195" i="9"/>
  <c r="BB196" i="9"/>
  <c r="BC196" i="9"/>
  <c r="BB197" i="9"/>
  <c r="BC197" i="9"/>
  <c r="BB198" i="9"/>
  <c r="BC198" i="9"/>
  <c r="BB199" i="9"/>
  <c r="BC199" i="9"/>
  <c r="BB200" i="9"/>
  <c r="BC200" i="9"/>
  <c r="BB201" i="9"/>
  <c r="BC201" i="9"/>
  <c r="BB202" i="9"/>
  <c r="BC202" i="9"/>
  <c r="BB203" i="9"/>
  <c r="BC203" i="9"/>
  <c r="BB204" i="9"/>
  <c r="BC204" i="9"/>
  <c r="BB205" i="9"/>
  <c r="BC205" i="9"/>
  <c r="BB206" i="9"/>
  <c r="BC206" i="9"/>
  <c r="BB207" i="9"/>
  <c r="BC207" i="9"/>
  <c r="BB208" i="9"/>
  <c r="BC208" i="9"/>
  <c r="BB209" i="9"/>
  <c r="BC209" i="9"/>
  <c r="BB210" i="9"/>
  <c r="BC210" i="9"/>
  <c r="BB211" i="9"/>
  <c r="BC211" i="9"/>
  <c r="BB212" i="9"/>
  <c r="BC212" i="9"/>
  <c r="BB213" i="9"/>
  <c r="BC213" i="9"/>
  <c r="BB214" i="9"/>
  <c r="BC214" i="9"/>
  <c r="BB215" i="9"/>
  <c r="BC215" i="9"/>
  <c r="BB216" i="9"/>
  <c r="BC216" i="9"/>
  <c r="BB217" i="9"/>
  <c r="BC217" i="9"/>
  <c r="BB218" i="9"/>
  <c r="BC218" i="9"/>
  <c r="BB219" i="9"/>
  <c r="BC219" i="9"/>
  <c r="BB220" i="9"/>
  <c r="BC220" i="9"/>
  <c r="BB221" i="9"/>
  <c r="BC221" i="9"/>
  <c r="BB222" i="9"/>
  <c r="BC222" i="9"/>
  <c r="BB223" i="9"/>
  <c r="BC223" i="9"/>
  <c r="BB224" i="9"/>
  <c r="BC224" i="9"/>
  <c r="BB225" i="9"/>
  <c r="BC225" i="9"/>
  <c r="BB226" i="9"/>
  <c r="BC226" i="9"/>
  <c r="BB227" i="9"/>
  <c r="BC227" i="9"/>
  <c r="BB228" i="9"/>
  <c r="BC228" i="9"/>
  <c r="BB229" i="9"/>
  <c r="BC229" i="9"/>
  <c r="BB230" i="9"/>
  <c r="BC230" i="9"/>
  <c r="BB231" i="9"/>
  <c r="BC231" i="9"/>
  <c r="BB232" i="9"/>
  <c r="BC232" i="9"/>
  <c r="BB233" i="9"/>
  <c r="BC233" i="9"/>
  <c r="BB234" i="9"/>
  <c r="BC234" i="9"/>
  <c r="BB235" i="9"/>
  <c r="BC235" i="9"/>
  <c r="BB236" i="9"/>
  <c r="BC236" i="9"/>
  <c r="BB237" i="9"/>
  <c r="BC237" i="9"/>
  <c r="BB238" i="9"/>
  <c r="BC238" i="9"/>
  <c r="BB239" i="9"/>
  <c r="BC239" i="9"/>
  <c r="BB240" i="9"/>
  <c r="BC240" i="9"/>
  <c r="BB241" i="9"/>
  <c r="BC241" i="9"/>
  <c r="BB242" i="9"/>
  <c r="BC242" i="9"/>
  <c r="BB243" i="9"/>
  <c r="BC243" i="9"/>
  <c r="BB244" i="9"/>
  <c r="BC244" i="9"/>
  <c r="BB245" i="9"/>
  <c r="BC245" i="9"/>
  <c r="BB246" i="9"/>
  <c r="BC246" i="9"/>
  <c r="BB247" i="9"/>
  <c r="BC247" i="9"/>
  <c r="BB248" i="9"/>
  <c r="BC248" i="9"/>
  <c r="BB249" i="9"/>
  <c r="BC249" i="9"/>
  <c r="BB250" i="9"/>
  <c r="BC250" i="9"/>
  <c r="BB251" i="9"/>
  <c r="BC251" i="9"/>
  <c r="BB252" i="9"/>
  <c r="BC252" i="9"/>
  <c r="BB253" i="9"/>
  <c r="BC253" i="9"/>
  <c r="BB254" i="9"/>
  <c r="BC254" i="9"/>
  <c r="BB255" i="9"/>
  <c r="BC255" i="9"/>
  <c r="BB256" i="9"/>
  <c r="BC256" i="9"/>
  <c r="BB257" i="9"/>
  <c r="BC257" i="9"/>
  <c r="BB258" i="9"/>
  <c r="BC258" i="9"/>
  <c r="BB259" i="9"/>
  <c r="BC259" i="9"/>
  <c r="BB260" i="9"/>
  <c r="BC260" i="9"/>
  <c r="BB261" i="9"/>
  <c r="BC261" i="9"/>
  <c r="BB262" i="9"/>
  <c r="BC262" i="9"/>
  <c r="BB263" i="9"/>
  <c r="BC263" i="9"/>
  <c r="BB264" i="9"/>
  <c r="BC264" i="9"/>
  <c r="BB265" i="9"/>
  <c r="BC265" i="9"/>
  <c r="BB266" i="9"/>
  <c r="BC266" i="9"/>
  <c r="BB267" i="9"/>
  <c r="BC267" i="9"/>
  <c r="BB268" i="9"/>
  <c r="BC268" i="9"/>
  <c r="BB269" i="9"/>
  <c r="BC269" i="9"/>
  <c r="BB270" i="9"/>
  <c r="BC270" i="9"/>
  <c r="BB271" i="9"/>
  <c r="BC271" i="9"/>
  <c r="BB272" i="9"/>
  <c r="BC272" i="9"/>
  <c r="BB273" i="9"/>
  <c r="BC273" i="9"/>
  <c r="BB274" i="9"/>
  <c r="BC274" i="9"/>
  <c r="BB275" i="9"/>
  <c r="BC275" i="9"/>
  <c r="BB276" i="9"/>
  <c r="BC276" i="9"/>
  <c r="BB277" i="9"/>
  <c r="BC277" i="9"/>
  <c r="BB278" i="9"/>
  <c r="BC278" i="9"/>
  <c r="BB279" i="9"/>
  <c r="BC279" i="9"/>
  <c r="BB280" i="9"/>
  <c r="BC280" i="9"/>
  <c r="BB281" i="9"/>
  <c r="BC281" i="9"/>
  <c r="BB282" i="9"/>
  <c r="BC282" i="9"/>
  <c r="BB283" i="9"/>
  <c r="BC283" i="9"/>
  <c r="BB284" i="9"/>
  <c r="BC284" i="9"/>
  <c r="BB285" i="9"/>
  <c r="BC285" i="9"/>
  <c r="BB286" i="9"/>
  <c r="BC286" i="9"/>
  <c r="BB287" i="9"/>
  <c r="BC287" i="9"/>
  <c r="BB288" i="9"/>
  <c r="BC288" i="9"/>
  <c r="BB289" i="9"/>
  <c r="BC289" i="9"/>
  <c r="BB290" i="9"/>
  <c r="BC290" i="9"/>
  <c r="BB291" i="9"/>
  <c r="BC291" i="9"/>
  <c r="BB292" i="9"/>
  <c r="BC292" i="9"/>
  <c r="BB293" i="9"/>
  <c r="BC293" i="9"/>
  <c r="BB294" i="9"/>
  <c r="BC294" i="9"/>
  <c r="BB295" i="9"/>
  <c r="BC295" i="9"/>
  <c r="BB296" i="9"/>
  <c r="BC296" i="9"/>
  <c r="BB297" i="9"/>
  <c r="BC297" i="9"/>
  <c r="BB298" i="9"/>
  <c r="BC298" i="9"/>
  <c r="BB299" i="9"/>
  <c r="BC299" i="9"/>
  <c r="BB300" i="9"/>
  <c r="BC300" i="9"/>
  <c r="BB301" i="9"/>
  <c r="BC301" i="9"/>
  <c r="BB302" i="9"/>
  <c r="BC302" i="9"/>
  <c r="BB303" i="9"/>
  <c r="BC303" i="9"/>
  <c r="BB304" i="9"/>
  <c r="BC304" i="9"/>
  <c r="BB305" i="9"/>
  <c r="BC305" i="9"/>
  <c r="BB306" i="9"/>
  <c r="BC306" i="9"/>
  <c r="BB307" i="9"/>
  <c r="BC307" i="9"/>
  <c r="BB308" i="9"/>
  <c r="BC308" i="9"/>
  <c r="BB309" i="9"/>
  <c r="BC309" i="9"/>
  <c r="BB310" i="9"/>
  <c r="BC310" i="9"/>
  <c r="BB311" i="9"/>
  <c r="BC311" i="9"/>
  <c r="BB312" i="9"/>
  <c r="BC312" i="9"/>
  <c r="BB313" i="9"/>
  <c r="BC313" i="9"/>
  <c r="BB314" i="9"/>
  <c r="BC314" i="9"/>
  <c r="BB315" i="9"/>
  <c r="BC315" i="9"/>
  <c r="BB316" i="9"/>
  <c r="BC316" i="9"/>
  <c r="BB317" i="9"/>
  <c r="BC317" i="9"/>
  <c r="BB318" i="9"/>
  <c r="BC318" i="9"/>
  <c r="BB319" i="9"/>
  <c r="BC319" i="9"/>
  <c r="BB320" i="9"/>
  <c r="BC320" i="9"/>
  <c r="BB321" i="9"/>
  <c r="BC321" i="9"/>
  <c r="BB322" i="9"/>
  <c r="BC322" i="9"/>
  <c r="BB323" i="9"/>
  <c r="BC323" i="9"/>
  <c r="BB324" i="9"/>
  <c r="BC324" i="9"/>
  <c r="BB325" i="9"/>
  <c r="BC325" i="9"/>
  <c r="BB326" i="9"/>
  <c r="BC326" i="9"/>
  <c r="BB327" i="9"/>
  <c r="BC327" i="9"/>
  <c r="BB328" i="9"/>
  <c r="BC328" i="9"/>
  <c r="BB329" i="9"/>
  <c r="BC329" i="9"/>
  <c r="BB330" i="9"/>
  <c r="BC330" i="9"/>
  <c r="BB331" i="9"/>
  <c r="BC331" i="9"/>
  <c r="BB332" i="9"/>
  <c r="BC332" i="9"/>
  <c r="BB333" i="9"/>
  <c r="BC333" i="9"/>
  <c r="BB334" i="9"/>
  <c r="BC334" i="9"/>
  <c r="BB335" i="9"/>
  <c r="BC335" i="9"/>
  <c r="BB336" i="9"/>
  <c r="BC336" i="9"/>
  <c r="BB337" i="9"/>
  <c r="BC337" i="9"/>
  <c r="BB338" i="9"/>
  <c r="BC338" i="9"/>
  <c r="BB339" i="9"/>
  <c r="BC339" i="9"/>
  <c r="BB340" i="9"/>
  <c r="BC340" i="9"/>
  <c r="BB341" i="9"/>
  <c r="BC341" i="9"/>
  <c r="BB342" i="9"/>
  <c r="BC342" i="9"/>
  <c r="BB343" i="9"/>
  <c r="BC343" i="9"/>
  <c r="BB344" i="9"/>
  <c r="BC344" i="9"/>
  <c r="BB345" i="9"/>
  <c r="BC345" i="9"/>
  <c r="BB346" i="9"/>
  <c r="BC346" i="9"/>
  <c r="BB347" i="9"/>
  <c r="BC347" i="9"/>
  <c r="BB348" i="9"/>
  <c r="BC348" i="9"/>
  <c r="BB349" i="9"/>
  <c r="BC349" i="9"/>
  <c r="BB350" i="9"/>
  <c r="BC350" i="9"/>
  <c r="BB351" i="9"/>
  <c r="BC351" i="9"/>
  <c r="BB352" i="9"/>
  <c r="BC352" i="9"/>
  <c r="BB353" i="9"/>
  <c r="BC353" i="9"/>
  <c r="BB354" i="9"/>
  <c r="BC354" i="9"/>
  <c r="BB355" i="9"/>
  <c r="BC355" i="9"/>
  <c r="BB356" i="9"/>
  <c r="BC356" i="9"/>
  <c r="BB357" i="9"/>
  <c r="BC357" i="9"/>
  <c r="BB358" i="9"/>
  <c r="BC358" i="9"/>
  <c r="BB359" i="9"/>
  <c r="BC359" i="9"/>
  <c r="BB360" i="9"/>
  <c r="BC360" i="9"/>
  <c r="BB361" i="9"/>
  <c r="BC361" i="9"/>
  <c r="BB362" i="9"/>
  <c r="BC362" i="9"/>
  <c r="BB363" i="9"/>
  <c r="BC363" i="9"/>
  <c r="BB364" i="9"/>
  <c r="BC364" i="9"/>
  <c r="BB365" i="9"/>
  <c r="BC365" i="9"/>
  <c r="BB366" i="9"/>
  <c r="BC366" i="9"/>
  <c r="BB367" i="9"/>
  <c r="BC367" i="9"/>
  <c r="BB368" i="9"/>
  <c r="BC368" i="9"/>
  <c r="BB369" i="9"/>
  <c r="BC369" i="9"/>
  <c r="BB370" i="9"/>
  <c r="BC370" i="9"/>
  <c r="BB371" i="9"/>
  <c r="BC371" i="9"/>
  <c r="BB372" i="9"/>
  <c r="BC372" i="9"/>
  <c r="BB373" i="9"/>
  <c r="BC373" i="9"/>
  <c r="BB374" i="9"/>
  <c r="BC374" i="9"/>
  <c r="BB375" i="9"/>
  <c r="BC375" i="9"/>
  <c r="BB376" i="9"/>
  <c r="BC376" i="9"/>
  <c r="BB377" i="9"/>
  <c r="BC377" i="9"/>
  <c r="BB378" i="9"/>
  <c r="BC378" i="9"/>
  <c r="BB379" i="9"/>
  <c r="BC379" i="9"/>
  <c r="BB380" i="9"/>
  <c r="BC380" i="9"/>
  <c r="BB381" i="9"/>
  <c r="BC381" i="9"/>
  <c r="BB382" i="9"/>
  <c r="BC382" i="9"/>
  <c r="BB383" i="9"/>
  <c r="BC383" i="9"/>
  <c r="BB384" i="9"/>
  <c r="BC384" i="9"/>
  <c r="BB385" i="9"/>
  <c r="BC385" i="9"/>
  <c r="BB386" i="9"/>
  <c r="BC386" i="9"/>
  <c r="BB387" i="9"/>
  <c r="BC387" i="9"/>
  <c r="BB388" i="9"/>
  <c r="BC388" i="9"/>
  <c r="BB389" i="9"/>
  <c r="BC389" i="9"/>
  <c r="BB390" i="9"/>
  <c r="BC390" i="9"/>
  <c r="BB391" i="9"/>
  <c r="BC391" i="9"/>
  <c r="BB392" i="9"/>
  <c r="BC392" i="9"/>
  <c r="BB393" i="9"/>
  <c r="BC393" i="9"/>
  <c r="BB394" i="9"/>
  <c r="BC394" i="9"/>
  <c r="BB395" i="9"/>
  <c r="BC395" i="9"/>
  <c r="BB396" i="9"/>
  <c r="BC396" i="9"/>
  <c r="BB397" i="9"/>
  <c r="BC397" i="9"/>
  <c r="BB398" i="9"/>
  <c r="BC398" i="9"/>
  <c r="BB399" i="9"/>
  <c r="BC399" i="9"/>
  <c r="BB400" i="9"/>
  <c r="BC400" i="9"/>
  <c r="BB401" i="9"/>
  <c r="BC401" i="9"/>
  <c r="BB402" i="9"/>
  <c r="BC402" i="9"/>
  <c r="BB403" i="9"/>
  <c r="BC403" i="9"/>
  <c r="BB404" i="9"/>
  <c r="BC404" i="9"/>
  <c r="BB405" i="9"/>
  <c r="BC405" i="9"/>
  <c r="BB406" i="9"/>
  <c r="BC406" i="9"/>
  <c r="BB407" i="9"/>
  <c r="BC407" i="9"/>
  <c r="BB408" i="9"/>
  <c r="BC408" i="9"/>
  <c r="BB409" i="9"/>
  <c r="BC409" i="9"/>
  <c r="BB410" i="9"/>
  <c r="BC410" i="9"/>
  <c r="BB411" i="9"/>
  <c r="BC411" i="9"/>
  <c r="BB412" i="9"/>
  <c r="BC412" i="9"/>
  <c r="BB413" i="9"/>
  <c r="BC413" i="9"/>
  <c r="BB414" i="9"/>
  <c r="BC414" i="9"/>
  <c r="BB415" i="9"/>
  <c r="BC415" i="9"/>
  <c r="BB416" i="9"/>
  <c r="BC416" i="9"/>
  <c r="BB417" i="9"/>
  <c r="BC417" i="9"/>
  <c r="BB418" i="9"/>
  <c r="BC418" i="9"/>
  <c r="BB419" i="9"/>
  <c r="BC419" i="9"/>
  <c r="BB420" i="9"/>
  <c r="BC420" i="9"/>
  <c r="BB421" i="9"/>
  <c r="BC421" i="9"/>
  <c r="BB422" i="9"/>
  <c r="BC422" i="9"/>
  <c r="BB423" i="9"/>
  <c r="BC423" i="9"/>
  <c r="BB424" i="9"/>
  <c r="BC424" i="9"/>
  <c r="BB425" i="9"/>
  <c r="BC425" i="9"/>
  <c r="BB426" i="9"/>
  <c r="BC426" i="9"/>
  <c r="BB427" i="9"/>
  <c r="BC427" i="9"/>
  <c r="BB428" i="9"/>
  <c r="BC428" i="9"/>
  <c r="BB429" i="9"/>
  <c r="BC429" i="9"/>
  <c r="BB430" i="9"/>
  <c r="BC430" i="9"/>
  <c r="BB431" i="9"/>
  <c r="BC431" i="9"/>
  <c r="BB432" i="9"/>
  <c r="BC432" i="9"/>
  <c r="BB433" i="9"/>
  <c r="BC433" i="9"/>
  <c r="BB434" i="9"/>
  <c r="BC434" i="9"/>
  <c r="BB435" i="9"/>
  <c r="BC435" i="9"/>
  <c r="BB436" i="9"/>
  <c r="BC436" i="9"/>
  <c r="BB437" i="9"/>
  <c r="BC437" i="9"/>
  <c r="BB438" i="9"/>
  <c r="BC438" i="9"/>
  <c r="BB439" i="9"/>
  <c r="BC439" i="9"/>
  <c r="BB440" i="9"/>
  <c r="BC440" i="9"/>
  <c r="BB441" i="9"/>
  <c r="BC441" i="9"/>
  <c r="BB442" i="9"/>
  <c r="BC442" i="9"/>
  <c r="BB443" i="9"/>
  <c r="BC443" i="9"/>
  <c r="BB444" i="9"/>
  <c r="BC444" i="9"/>
  <c r="BB445" i="9"/>
  <c r="BC445" i="9"/>
  <c r="BB446" i="9"/>
  <c r="BC446" i="9"/>
  <c r="BB447" i="9"/>
  <c r="BC447" i="9"/>
  <c r="BB448" i="9"/>
  <c r="BC448" i="9"/>
  <c r="BB449" i="9"/>
  <c r="BC449" i="9"/>
  <c r="BB450" i="9"/>
  <c r="BC450" i="9"/>
  <c r="BB451" i="9"/>
  <c r="BC451" i="9"/>
  <c r="BB452" i="9"/>
  <c r="BC452" i="9"/>
  <c r="BB453" i="9"/>
  <c r="BC453" i="9"/>
  <c r="BB454" i="9"/>
  <c r="BC454" i="9"/>
  <c r="BB455" i="9"/>
  <c r="BC455" i="9"/>
  <c r="BB456" i="9"/>
  <c r="BC456" i="9"/>
  <c r="BB457" i="9"/>
  <c r="BC457" i="9"/>
  <c r="BB458" i="9"/>
  <c r="BC458" i="9"/>
  <c r="BB459" i="9"/>
  <c r="BC459" i="9"/>
  <c r="BB460" i="9"/>
  <c r="BC460" i="9"/>
  <c r="BB461" i="9"/>
  <c r="BC461" i="9"/>
  <c r="BB462" i="9"/>
  <c r="BC462" i="9"/>
  <c r="BB463" i="9"/>
  <c r="BC463" i="9"/>
  <c r="BB464" i="9"/>
  <c r="BC464" i="9"/>
  <c r="BB465" i="9"/>
  <c r="BC465" i="9"/>
  <c r="BB466" i="9"/>
  <c r="BC466" i="9"/>
  <c r="BB467" i="9"/>
  <c r="BC467" i="9"/>
  <c r="BB468" i="9"/>
  <c r="BC468" i="9"/>
  <c r="BB469" i="9"/>
  <c r="BC469" i="9"/>
  <c r="BB470" i="9"/>
  <c r="BC470" i="9"/>
  <c r="BB471" i="9"/>
  <c r="BC471" i="9"/>
  <c r="BB472" i="9"/>
  <c r="BC472" i="9"/>
  <c r="BB473" i="9"/>
  <c r="BC473" i="9"/>
  <c r="BB474" i="9"/>
  <c r="BC474" i="9"/>
  <c r="BB475" i="9"/>
  <c r="BC475" i="9"/>
  <c r="BB476" i="9"/>
  <c r="BC476" i="9"/>
  <c r="BB477" i="9"/>
  <c r="BC477" i="9"/>
  <c r="BB478" i="9"/>
  <c r="BC478" i="9"/>
  <c r="BB479" i="9"/>
  <c r="BC479" i="9"/>
  <c r="BB480" i="9"/>
  <c r="BC480" i="9"/>
  <c r="BB481" i="9"/>
  <c r="BC481" i="9"/>
  <c r="BB482" i="9"/>
  <c r="BC482" i="9"/>
  <c r="BB483" i="9"/>
  <c r="BC483" i="9"/>
  <c r="BB484" i="9"/>
  <c r="BC484" i="9"/>
  <c r="BB485" i="9"/>
  <c r="BC485" i="9"/>
  <c r="BB486" i="9"/>
  <c r="BC486" i="9"/>
  <c r="BB487" i="9"/>
  <c r="BC487" i="9"/>
  <c r="BB488" i="9"/>
  <c r="BC488" i="9"/>
  <c r="BB489" i="9"/>
  <c r="BC489" i="9"/>
  <c r="BB490" i="9"/>
  <c r="BC490" i="9"/>
  <c r="BB491" i="9"/>
  <c r="BC491" i="9"/>
  <c r="BB492" i="9"/>
  <c r="BC492" i="9"/>
  <c r="BB493" i="9"/>
  <c r="BC493" i="9"/>
  <c r="BB494" i="9"/>
  <c r="BC494" i="9"/>
  <c r="BB495" i="9"/>
  <c r="BC495" i="9"/>
  <c r="BB496" i="9"/>
  <c r="BC496" i="9"/>
  <c r="BB497" i="9"/>
  <c r="BC497" i="9"/>
  <c r="BB498" i="9"/>
  <c r="BC498" i="9"/>
  <c r="BB499" i="9"/>
  <c r="BC499" i="9"/>
  <c r="BB500" i="9"/>
  <c r="BC500" i="9"/>
  <c r="BB501" i="9"/>
  <c r="BC501" i="9"/>
  <c r="BB502" i="9"/>
  <c r="BC502" i="9"/>
  <c r="BB503" i="9"/>
  <c r="BC503" i="9"/>
  <c r="BB504" i="9"/>
  <c r="BC504" i="9"/>
  <c r="BB505" i="9"/>
  <c r="BC505" i="9"/>
  <c r="BB506" i="9"/>
  <c r="BC506" i="9"/>
  <c r="AY6" i="9"/>
  <c r="BB6" i="9"/>
  <c r="AT22" i="9"/>
  <c r="AU22" i="9"/>
  <c r="AT23" i="9"/>
  <c r="AU23" i="9"/>
  <c r="AT24" i="9"/>
  <c r="AU24" i="9"/>
  <c r="AT25" i="9"/>
  <c r="AU25" i="9"/>
  <c r="AT26" i="9"/>
  <c r="AU26" i="9"/>
  <c r="AT27" i="9"/>
  <c r="AU27" i="9"/>
  <c r="AT28" i="9"/>
  <c r="AU28" i="9"/>
  <c r="AT29" i="9"/>
  <c r="AU29" i="9"/>
  <c r="AT30" i="9"/>
  <c r="AU30" i="9"/>
  <c r="AT31" i="9"/>
  <c r="AU31" i="9"/>
  <c r="AT32" i="9"/>
  <c r="AU32" i="9"/>
  <c r="AT33" i="9"/>
  <c r="AU33" i="9"/>
  <c r="AT34" i="9"/>
  <c r="AU34" i="9"/>
  <c r="AT35" i="9"/>
  <c r="AU35" i="9"/>
  <c r="AT36" i="9"/>
  <c r="AU36" i="9"/>
  <c r="AT37" i="9"/>
  <c r="AU37" i="9"/>
  <c r="AT38" i="9"/>
  <c r="AU38" i="9"/>
  <c r="AT39" i="9"/>
  <c r="AU39" i="9"/>
  <c r="AT40" i="9"/>
  <c r="AU40" i="9"/>
  <c r="AT41" i="9"/>
  <c r="AU41" i="9"/>
  <c r="AT42" i="9"/>
  <c r="AU42" i="9"/>
  <c r="AT43" i="9"/>
  <c r="AU43" i="9"/>
  <c r="AT44" i="9"/>
  <c r="AU44" i="9"/>
  <c r="AT45" i="9"/>
  <c r="AU45" i="9"/>
  <c r="AT46" i="9"/>
  <c r="AU46" i="9"/>
  <c r="AT47" i="9"/>
  <c r="AU47" i="9"/>
  <c r="AT48" i="9"/>
  <c r="AU48" i="9"/>
  <c r="AT49" i="9"/>
  <c r="AU49" i="9"/>
  <c r="AT50" i="9"/>
  <c r="AU50" i="9"/>
  <c r="AT51" i="9"/>
  <c r="AU51" i="9"/>
  <c r="AT52" i="9"/>
  <c r="AU52" i="9"/>
  <c r="AT53" i="9"/>
  <c r="AU53" i="9"/>
  <c r="AT54" i="9"/>
  <c r="AU54" i="9"/>
  <c r="AT55" i="9"/>
  <c r="AU55" i="9"/>
  <c r="AT56" i="9"/>
  <c r="AU56" i="9"/>
  <c r="AT57" i="9"/>
  <c r="AU57" i="9"/>
  <c r="AT58" i="9"/>
  <c r="AU58" i="9"/>
  <c r="AT59" i="9"/>
  <c r="AU59" i="9"/>
  <c r="AT60" i="9"/>
  <c r="AU60" i="9"/>
  <c r="AT61" i="9"/>
  <c r="AU61" i="9"/>
  <c r="AT62" i="9"/>
  <c r="AU62" i="9"/>
  <c r="AT63" i="9"/>
  <c r="AU63" i="9"/>
  <c r="AT64" i="9"/>
  <c r="AU64" i="9"/>
  <c r="AT65" i="9"/>
  <c r="AU65" i="9"/>
  <c r="AT66" i="9"/>
  <c r="AU66" i="9"/>
  <c r="AT67" i="9"/>
  <c r="AU67" i="9"/>
  <c r="AT68" i="9"/>
  <c r="AU68" i="9"/>
  <c r="AT69" i="9"/>
  <c r="AU69" i="9"/>
  <c r="AT70" i="9"/>
  <c r="AU70" i="9"/>
  <c r="AT71" i="9"/>
  <c r="AU71" i="9"/>
  <c r="AT72" i="9"/>
  <c r="AU72" i="9"/>
  <c r="AT73" i="9"/>
  <c r="AU73" i="9"/>
  <c r="AT74" i="9"/>
  <c r="AU74" i="9"/>
  <c r="AT75" i="9"/>
  <c r="AU75" i="9"/>
  <c r="AT76" i="9"/>
  <c r="AU76" i="9"/>
  <c r="AT77" i="9"/>
  <c r="AU77" i="9"/>
  <c r="AT78" i="9"/>
  <c r="AU78" i="9"/>
  <c r="AT79" i="9"/>
  <c r="AU79" i="9"/>
  <c r="AT80" i="9"/>
  <c r="AU80" i="9"/>
  <c r="AT81" i="9"/>
  <c r="AU81" i="9"/>
  <c r="AT82" i="9"/>
  <c r="AU82" i="9"/>
  <c r="AT83" i="9"/>
  <c r="AU83" i="9"/>
  <c r="AT84" i="9"/>
  <c r="AU84" i="9"/>
  <c r="AT85" i="9"/>
  <c r="AU85" i="9"/>
  <c r="AT86" i="9"/>
  <c r="AU86" i="9"/>
  <c r="AT87" i="9"/>
  <c r="AU87" i="9"/>
  <c r="AT88" i="9"/>
  <c r="AU88" i="9"/>
  <c r="AT89" i="9"/>
  <c r="AU89" i="9"/>
  <c r="AT90" i="9"/>
  <c r="AU90" i="9"/>
  <c r="AT91" i="9"/>
  <c r="AU91" i="9"/>
  <c r="AT92" i="9"/>
  <c r="AU92" i="9"/>
  <c r="AT93" i="9"/>
  <c r="AU93" i="9"/>
  <c r="AT94" i="9"/>
  <c r="AU94" i="9"/>
  <c r="AT95" i="9"/>
  <c r="AU95" i="9"/>
  <c r="AT96" i="9"/>
  <c r="AU96" i="9"/>
  <c r="AT97" i="9"/>
  <c r="AU97" i="9"/>
  <c r="AT98" i="9"/>
  <c r="AU98" i="9"/>
  <c r="AT99" i="9"/>
  <c r="AU99" i="9"/>
  <c r="AT100" i="9"/>
  <c r="AU100" i="9"/>
  <c r="AT101" i="9"/>
  <c r="AU101" i="9"/>
  <c r="AT102" i="9"/>
  <c r="AU102" i="9"/>
  <c r="AT103" i="9"/>
  <c r="AU103" i="9"/>
  <c r="AT104" i="9"/>
  <c r="AU104" i="9"/>
  <c r="AT105" i="9"/>
  <c r="AU105" i="9"/>
  <c r="AT106" i="9"/>
  <c r="AU106" i="9"/>
  <c r="AT107" i="9"/>
  <c r="AU107" i="9"/>
  <c r="AT108" i="9"/>
  <c r="AU108" i="9"/>
  <c r="AT109" i="9"/>
  <c r="AU109" i="9"/>
  <c r="AT110" i="9"/>
  <c r="AU110" i="9"/>
  <c r="AT111" i="9"/>
  <c r="AU111" i="9"/>
  <c r="AT112" i="9"/>
  <c r="AU112" i="9"/>
  <c r="AT113" i="9"/>
  <c r="AU113" i="9"/>
  <c r="AT114" i="9"/>
  <c r="AU114" i="9"/>
  <c r="AT115" i="9"/>
  <c r="AU115" i="9"/>
  <c r="AT116" i="9"/>
  <c r="AU116" i="9"/>
  <c r="AT117" i="9"/>
  <c r="AU117" i="9"/>
  <c r="AT118" i="9"/>
  <c r="AU118" i="9"/>
  <c r="AT119" i="9"/>
  <c r="AU119" i="9"/>
  <c r="AT120" i="9"/>
  <c r="AU120" i="9"/>
  <c r="AT121" i="9"/>
  <c r="AU121" i="9"/>
  <c r="AT122" i="9"/>
  <c r="AU122" i="9"/>
  <c r="AT123" i="9"/>
  <c r="AU123" i="9"/>
  <c r="AT124" i="9"/>
  <c r="AU124" i="9"/>
  <c r="AT125" i="9"/>
  <c r="AU125" i="9"/>
  <c r="AT126" i="9"/>
  <c r="AU126" i="9"/>
  <c r="AT127" i="9"/>
  <c r="AU127" i="9"/>
  <c r="AT128" i="9"/>
  <c r="AU128" i="9"/>
  <c r="AT129" i="9"/>
  <c r="AU129" i="9"/>
  <c r="AT130" i="9"/>
  <c r="AU130" i="9"/>
  <c r="AT131" i="9"/>
  <c r="AU131" i="9"/>
  <c r="AT132" i="9"/>
  <c r="AU132" i="9"/>
  <c r="AT133" i="9"/>
  <c r="AU133" i="9"/>
  <c r="AT134" i="9"/>
  <c r="AU134" i="9"/>
  <c r="AT135" i="9"/>
  <c r="AU135" i="9"/>
  <c r="AT136" i="9"/>
  <c r="AU136" i="9"/>
  <c r="AT137" i="9"/>
  <c r="AU137" i="9"/>
  <c r="AT138" i="9"/>
  <c r="AU138" i="9"/>
  <c r="AT139" i="9"/>
  <c r="AU139" i="9"/>
  <c r="AT140" i="9"/>
  <c r="AU140" i="9"/>
  <c r="AT141" i="9"/>
  <c r="AU141" i="9"/>
  <c r="AT142" i="9"/>
  <c r="AU142" i="9"/>
  <c r="AT143" i="9"/>
  <c r="AU143" i="9"/>
  <c r="AT144" i="9"/>
  <c r="AU144" i="9"/>
  <c r="AT145" i="9"/>
  <c r="AU145" i="9"/>
  <c r="AT146" i="9"/>
  <c r="AU146" i="9"/>
  <c r="AT147" i="9"/>
  <c r="AU147" i="9"/>
  <c r="AT148" i="9"/>
  <c r="AU148" i="9"/>
  <c r="AT149" i="9"/>
  <c r="AU149" i="9"/>
  <c r="AT150" i="9"/>
  <c r="AU150" i="9"/>
  <c r="AT151" i="9"/>
  <c r="AU151" i="9"/>
  <c r="AT152" i="9"/>
  <c r="AU152" i="9"/>
  <c r="AT153" i="9"/>
  <c r="AU153" i="9"/>
  <c r="AT154" i="9"/>
  <c r="AU154" i="9"/>
  <c r="AT155" i="9"/>
  <c r="AU155" i="9"/>
  <c r="AT156" i="9"/>
  <c r="AU156" i="9"/>
  <c r="AT157" i="9"/>
  <c r="AU157" i="9"/>
  <c r="AT158" i="9"/>
  <c r="AU158" i="9"/>
  <c r="AT159" i="9"/>
  <c r="AU159" i="9"/>
  <c r="AT160" i="9"/>
  <c r="AU160" i="9"/>
  <c r="AT161" i="9"/>
  <c r="AU161" i="9"/>
  <c r="AT162" i="9"/>
  <c r="AU162" i="9"/>
  <c r="AT163" i="9"/>
  <c r="AU163" i="9"/>
  <c r="AT164" i="9"/>
  <c r="AU164" i="9"/>
  <c r="AT165" i="9"/>
  <c r="AU165" i="9"/>
  <c r="AT166" i="9"/>
  <c r="AU166" i="9"/>
  <c r="AT167" i="9"/>
  <c r="AU167" i="9"/>
  <c r="AT168" i="9"/>
  <c r="AU168" i="9"/>
  <c r="AT169" i="9"/>
  <c r="AU169" i="9"/>
  <c r="AT170" i="9"/>
  <c r="AU170" i="9"/>
  <c r="AT171" i="9"/>
  <c r="AU171" i="9"/>
  <c r="AT172" i="9"/>
  <c r="AU172" i="9"/>
  <c r="AT173" i="9"/>
  <c r="AU173" i="9"/>
  <c r="AT174" i="9"/>
  <c r="AU174" i="9"/>
  <c r="AT175" i="9"/>
  <c r="AU175" i="9"/>
  <c r="AT176" i="9"/>
  <c r="AU176" i="9"/>
  <c r="AT177" i="9"/>
  <c r="AU177" i="9"/>
  <c r="AT178" i="9"/>
  <c r="AU178" i="9"/>
  <c r="AT179" i="9"/>
  <c r="AU179" i="9"/>
  <c r="AT180" i="9"/>
  <c r="AU180" i="9"/>
  <c r="AT181" i="9"/>
  <c r="AU181" i="9"/>
  <c r="AT182" i="9"/>
  <c r="AU182" i="9"/>
  <c r="AT183" i="9"/>
  <c r="AU183" i="9"/>
  <c r="AT184" i="9"/>
  <c r="AU184" i="9"/>
  <c r="AT185" i="9"/>
  <c r="AU185" i="9"/>
  <c r="AT186" i="9"/>
  <c r="AU186" i="9"/>
  <c r="AT187" i="9"/>
  <c r="AU187" i="9"/>
  <c r="AT188" i="9"/>
  <c r="AU188" i="9"/>
  <c r="AT189" i="9"/>
  <c r="AU189" i="9"/>
  <c r="AT190" i="9"/>
  <c r="AU190" i="9"/>
  <c r="AT191" i="9"/>
  <c r="AU191" i="9"/>
  <c r="AT192" i="9"/>
  <c r="AU192" i="9"/>
  <c r="AT193" i="9"/>
  <c r="AU193" i="9"/>
  <c r="AT194" i="9"/>
  <c r="AU194" i="9"/>
  <c r="AT195" i="9"/>
  <c r="AU195" i="9"/>
  <c r="AT196" i="9"/>
  <c r="AU196" i="9"/>
  <c r="AT197" i="9"/>
  <c r="AU197" i="9"/>
  <c r="AT198" i="9"/>
  <c r="AU198" i="9"/>
  <c r="AT199" i="9"/>
  <c r="AU199" i="9"/>
  <c r="AT200" i="9"/>
  <c r="AU200" i="9"/>
  <c r="AT201" i="9"/>
  <c r="AU201" i="9"/>
  <c r="AT202" i="9"/>
  <c r="AU202" i="9"/>
  <c r="AQ6" i="9"/>
  <c r="AT6" i="9"/>
  <c r="AL22" i="9"/>
  <c r="AM22" i="9"/>
  <c r="AL23" i="9"/>
  <c r="AM23" i="9"/>
  <c r="AL24" i="9"/>
  <c r="AM24" i="9"/>
  <c r="AL25" i="9"/>
  <c r="AM25" i="9"/>
  <c r="AL26" i="9"/>
  <c r="AM26" i="9"/>
  <c r="AL27" i="9"/>
  <c r="AM27" i="9"/>
  <c r="AL28" i="9"/>
  <c r="AM28" i="9"/>
  <c r="AL29" i="9"/>
  <c r="AM29" i="9"/>
  <c r="AL30" i="9"/>
  <c r="AM30" i="9"/>
  <c r="AL31" i="9"/>
  <c r="AM31" i="9"/>
  <c r="AL32" i="9"/>
  <c r="AM32" i="9"/>
  <c r="AL33" i="9"/>
  <c r="AM33" i="9"/>
  <c r="AL34" i="9"/>
  <c r="AM34" i="9"/>
  <c r="AL35" i="9"/>
  <c r="AM35" i="9"/>
  <c r="AL36" i="9"/>
  <c r="AM36" i="9"/>
  <c r="AL37" i="9"/>
  <c r="AM37" i="9"/>
  <c r="AL38" i="9"/>
  <c r="AM38" i="9"/>
  <c r="AL39" i="9"/>
  <c r="AM39" i="9"/>
  <c r="AL40" i="9"/>
  <c r="AM40" i="9"/>
  <c r="AL41" i="9"/>
  <c r="AM41" i="9"/>
  <c r="AL42" i="9"/>
  <c r="AM42" i="9"/>
  <c r="AL43" i="9"/>
  <c r="AM43" i="9"/>
  <c r="AL44" i="9"/>
  <c r="AM44" i="9"/>
  <c r="AL45" i="9"/>
  <c r="AM45" i="9"/>
  <c r="AL46" i="9"/>
  <c r="AM46" i="9"/>
  <c r="AL47" i="9"/>
  <c r="AM47" i="9"/>
  <c r="AL48" i="9"/>
  <c r="AM48" i="9"/>
  <c r="AL49" i="9"/>
  <c r="AM49" i="9"/>
  <c r="AL50" i="9"/>
  <c r="AM50" i="9"/>
  <c r="AL51" i="9"/>
  <c r="AM51" i="9"/>
  <c r="AL52" i="9"/>
  <c r="AM52" i="9"/>
  <c r="AL53" i="9"/>
  <c r="AM53" i="9"/>
  <c r="AL54" i="9"/>
  <c r="AM54" i="9"/>
  <c r="AL55" i="9"/>
  <c r="AM55" i="9"/>
  <c r="AL56" i="9"/>
  <c r="AM56" i="9"/>
  <c r="AL57" i="9"/>
  <c r="AM57" i="9"/>
  <c r="AL58" i="9"/>
  <c r="AM58" i="9"/>
  <c r="AL59" i="9"/>
  <c r="AM59" i="9"/>
  <c r="AL60" i="9"/>
  <c r="AM60" i="9"/>
  <c r="AL61" i="9"/>
  <c r="AM61" i="9"/>
  <c r="AL62" i="9"/>
  <c r="AM62" i="9"/>
  <c r="AL63" i="9"/>
  <c r="AM63" i="9"/>
  <c r="AL64" i="9"/>
  <c r="AM64" i="9"/>
  <c r="AL65" i="9"/>
  <c r="AM65" i="9"/>
  <c r="AL66" i="9"/>
  <c r="AM66" i="9"/>
  <c r="AL67" i="9"/>
  <c r="AM67" i="9"/>
  <c r="AL68" i="9"/>
  <c r="AM68" i="9"/>
  <c r="AL69" i="9"/>
  <c r="AM69" i="9"/>
  <c r="AL70" i="9"/>
  <c r="AM70" i="9"/>
  <c r="AL71" i="9"/>
  <c r="AM71" i="9"/>
  <c r="AL72" i="9"/>
  <c r="AM72" i="9"/>
  <c r="AL73" i="9"/>
  <c r="AM73" i="9"/>
  <c r="AL74" i="9"/>
  <c r="AM74" i="9"/>
  <c r="AL75" i="9"/>
  <c r="AM75" i="9"/>
  <c r="AL76" i="9"/>
  <c r="AM76" i="9"/>
  <c r="AL77" i="9"/>
  <c r="AM77" i="9"/>
  <c r="AL78" i="9"/>
  <c r="AM78" i="9"/>
  <c r="AL79" i="9"/>
  <c r="AM79" i="9"/>
  <c r="AL80" i="9"/>
  <c r="AM80" i="9"/>
  <c r="AL81" i="9"/>
  <c r="AM81" i="9"/>
  <c r="AL82" i="9"/>
  <c r="AM82" i="9"/>
  <c r="AL83" i="9"/>
  <c r="AM83" i="9"/>
  <c r="AL84" i="9"/>
  <c r="AM84" i="9"/>
  <c r="AL85" i="9"/>
  <c r="AM85" i="9"/>
  <c r="AL86" i="9"/>
  <c r="AM86" i="9"/>
  <c r="AL87" i="9"/>
  <c r="AM87" i="9"/>
  <c r="AL88" i="9"/>
  <c r="AM88" i="9"/>
  <c r="AL89" i="9"/>
  <c r="AM89" i="9"/>
  <c r="AL90" i="9"/>
  <c r="AM90" i="9"/>
  <c r="AL91" i="9"/>
  <c r="AM91" i="9"/>
  <c r="AL92" i="9"/>
  <c r="AM92" i="9"/>
  <c r="AL93" i="9"/>
  <c r="AM93" i="9"/>
  <c r="AL94" i="9"/>
  <c r="AM94" i="9"/>
  <c r="AL95" i="9"/>
  <c r="AM95" i="9"/>
  <c r="AL96" i="9"/>
  <c r="AM96" i="9"/>
  <c r="AL97" i="9"/>
  <c r="AM97" i="9"/>
  <c r="AL98" i="9"/>
  <c r="AM98" i="9"/>
  <c r="AL99" i="9"/>
  <c r="AM99" i="9"/>
  <c r="AL100" i="9"/>
  <c r="AM100" i="9"/>
  <c r="AL101" i="9"/>
  <c r="AM101" i="9"/>
  <c r="AL102" i="9"/>
  <c r="AM102" i="9"/>
  <c r="AL103" i="9"/>
  <c r="AM103" i="9"/>
  <c r="AL104" i="9"/>
  <c r="AM104" i="9"/>
  <c r="AL105" i="9"/>
  <c r="AM105" i="9"/>
  <c r="AL106" i="9"/>
  <c r="AM106" i="9"/>
  <c r="AL107" i="9"/>
  <c r="AM107" i="9"/>
  <c r="AL108" i="9"/>
  <c r="AM108" i="9"/>
  <c r="AL109" i="9"/>
  <c r="AM109" i="9"/>
  <c r="AL110" i="9"/>
  <c r="AM110" i="9"/>
  <c r="AL111" i="9"/>
  <c r="AM111" i="9"/>
  <c r="AL112" i="9"/>
  <c r="AM112" i="9"/>
  <c r="AL113" i="9"/>
  <c r="AM113" i="9"/>
  <c r="AL114" i="9"/>
  <c r="AM114" i="9"/>
  <c r="AL115" i="9"/>
  <c r="AM115" i="9"/>
  <c r="AL116" i="9"/>
  <c r="AM116" i="9"/>
  <c r="AL117" i="9"/>
  <c r="AM117" i="9"/>
  <c r="AL118" i="9"/>
  <c r="AM118" i="9"/>
  <c r="AL119" i="9"/>
  <c r="AM119" i="9"/>
  <c r="AL120" i="9"/>
  <c r="AM120" i="9"/>
  <c r="AL121" i="9"/>
  <c r="AM121" i="9"/>
  <c r="AL122" i="9"/>
  <c r="AM122" i="9"/>
  <c r="AL123" i="9"/>
  <c r="AM123" i="9"/>
  <c r="AL124" i="9"/>
  <c r="AM124" i="9"/>
  <c r="AL125" i="9"/>
  <c r="AM125" i="9"/>
  <c r="AL126" i="9"/>
  <c r="AM126" i="9"/>
  <c r="AL127" i="9"/>
  <c r="AM127" i="9"/>
  <c r="AL128" i="9"/>
  <c r="AM128" i="9"/>
  <c r="AL129" i="9"/>
  <c r="AM129" i="9"/>
  <c r="AL130" i="9"/>
  <c r="AM130" i="9"/>
  <c r="AL131" i="9"/>
  <c r="AM131" i="9"/>
  <c r="AL132" i="9"/>
  <c r="AM132" i="9"/>
  <c r="AL133" i="9"/>
  <c r="AM133" i="9"/>
  <c r="AL134" i="9"/>
  <c r="AM134" i="9"/>
  <c r="AL135" i="9"/>
  <c r="AM135" i="9"/>
  <c r="AL136" i="9"/>
  <c r="AM136" i="9"/>
  <c r="AL137" i="9"/>
  <c r="AM137" i="9"/>
  <c r="AL138" i="9"/>
  <c r="AM138" i="9"/>
  <c r="AL139" i="9"/>
  <c r="AM139" i="9"/>
  <c r="AL140" i="9"/>
  <c r="AM140" i="9"/>
  <c r="AL141" i="9"/>
  <c r="AM141" i="9"/>
  <c r="AL142" i="9"/>
  <c r="AM142" i="9"/>
  <c r="AL143" i="9"/>
  <c r="AM143" i="9"/>
  <c r="AL144" i="9"/>
  <c r="AM144" i="9"/>
  <c r="AL145" i="9"/>
  <c r="AM145" i="9"/>
  <c r="AL146" i="9"/>
  <c r="AM146" i="9"/>
  <c r="AL147" i="9"/>
  <c r="AM147" i="9"/>
  <c r="AL148" i="9"/>
  <c r="AM148" i="9"/>
  <c r="AL149" i="9"/>
  <c r="AM149" i="9"/>
  <c r="AL150" i="9"/>
  <c r="AM150" i="9"/>
  <c r="AL151" i="9"/>
  <c r="AM151" i="9"/>
  <c r="AL152" i="9"/>
  <c r="AM152" i="9"/>
  <c r="AL153" i="9"/>
  <c r="AM153" i="9"/>
  <c r="AL154" i="9"/>
  <c r="AM154" i="9"/>
  <c r="AL155" i="9"/>
  <c r="AM155" i="9"/>
  <c r="AL156" i="9"/>
  <c r="AM156" i="9"/>
  <c r="AL157" i="9"/>
  <c r="AM157" i="9"/>
  <c r="AL158" i="9"/>
  <c r="AM158" i="9"/>
  <c r="AL159" i="9"/>
  <c r="AM159" i="9"/>
  <c r="AL160" i="9"/>
  <c r="AM160" i="9"/>
  <c r="AL161" i="9"/>
  <c r="AM161" i="9"/>
  <c r="AL162" i="9"/>
  <c r="AM162" i="9"/>
  <c r="AL163" i="9"/>
  <c r="AM163" i="9"/>
  <c r="AL164" i="9"/>
  <c r="AM164" i="9"/>
  <c r="AL165" i="9"/>
  <c r="AM165" i="9"/>
  <c r="AL166" i="9"/>
  <c r="AM166" i="9"/>
  <c r="AL167" i="9"/>
  <c r="AM167" i="9"/>
  <c r="AL168" i="9"/>
  <c r="AM168" i="9"/>
  <c r="AL169" i="9"/>
  <c r="AM169" i="9"/>
  <c r="AL170" i="9"/>
  <c r="AM170" i="9"/>
  <c r="AL171" i="9"/>
  <c r="AM171" i="9"/>
  <c r="AL172" i="9"/>
  <c r="AM172" i="9"/>
  <c r="AL173" i="9"/>
  <c r="AM173" i="9"/>
  <c r="AL174" i="9"/>
  <c r="AM174" i="9"/>
  <c r="AL175" i="9"/>
  <c r="AM175" i="9"/>
  <c r="AL176" i="9"/>
  <c r="AM176" i="9"/>
  <c r="AI6" i="9"/>
  <c r="AL6" i="9"/>
  <c r="AD22" i="9"/>
  <c r="AE22" i="9"/>
  <c r="AD23" i="9"/>
  <c r="AE23" i="9"/>
  <c r="AD24" i="9"/>
  <c r="AE24" i="9"/>
  <c r="AD25" i="9"/>
  <c r="AE25" i="9"/>
  <c r="AD26" i="9"/>
  <c r="AE26" i="9"/>
  <c r="AD27" i="9"/>
  <c r="AE27" i="9"/>
  <c r="AD28" i="9"/>
  <c r="AE28" i="9"/>
  <c r="AD29" i="9"/>
  <c r="AE29" i="9"/>
  <c r="AD30" i="9"/>
  <c r="AE30" i="9"/>
  <c r="AD31" i="9"/>
  <c r="AE31" i="9"/>
  <c r="AD32" i="9"/>
  <c r="AE32" i="9"/>
  <c r="AD33" i="9"/>
  <c r="AE33" i="9"/>
  <c r="AD34" i="9"/>
  <c r="AE34" i="9"/>
  <c r="AD35" i="9"/>
  <c r="AE35" i="9"/>
  <c r="AD36" i="9"/>
  <c r="AE36" i="9"/>
  <c r="AD37" i="9"/>
  <c r="AE37" i="9"/>
  <c r="AD38" i="9"/>
  <c r="AE38" i="9"/>
  <c r="AD39" i="9"/>
  <c r="AE39" i="9"/>
  <c r="AD40" i="9"/>
  <c r="AE40" i="9"/>
  <c r="AD41" i="9"/>
  <c r="AE41" i="9"/>
  <c r="AD42" i="9"/>
  <c r="AE42" i="9"/>
  <c r="AD43" i="9"/>
  <c r="AE43" i="9"/>
  <c r="AD44" i="9"/>
  <c r="AE44" i="9"/>
  <c r="AD45" i="9"/>
  <c r="AE45" i="9"/>
  <c r="AD46" i="9"/>
  <c r="AE46" i="9"/>
  <c r="AD47" i="9"/>
  <c r="AE47" i="9"/>
  <c r="AD48" i="9"/>
  <c r="AE48" i="9"/>
  <c r="AD49" i="9"/>
  <c r="AE49" i="9"/>
  <c r="AD50" i="9"/>
  <c r="AE50" i="9"/>
  <c r="AD51" i="9"/>
  <c r="AE51" i="9"/>
  <c r="AD52" i="9"/>
  <c r="AE52" i="9"/>
  <c r="AD53" i="9"/>
  <c r="AE53" i="9"/>
  <c r="AD54" i="9"/>
  <c r="AE54" i="9"/>
  <c r="AD55" i="9"/>
  <c r="AE55" i="9"/>
  <c r="AD56" i="9"/>
  <c r="AE56" i="9"/>
  <c r="AD57" i="9"/>
  <c r="AE57" i="9"/>
  <c r="AD58" i="9"/>
  <c r="AE58" i="9"/>
  <c r="AD59" i="9"/>
  <c r="AE59" i="9"/>
  <c r="AD60" i="9"/>
  <c r="AE60" i="9"/>
  <c r="AD61" i="9"/>
  <c r="AE61" i="9"/>
  <c r="AD62" i="9"/>
  <c r="AE62" i="9"/>
  <c r="AD63" i="9"/>
  <c r="AE63" i="9"/>
  <c r="AD64" i="9"/>
  <c r="AE64" i="9"/>
  <c r="AD65" i="9"/>
  <c r="AE65" i="9"/>
  <c r="AD66" i="9"/>
  <c r="AE66" i="9"/>
  <c r="AD67" i="9"/>
  <c r="AE67" i="9"/>
  <c r="AD68" i="9"/>
  <c r="AE68" i="9"/>
  <c r="AD69" i="9"/>
  <c r="AE69" i="9"/>
  <c r="AD70" i="9"/>
  <c r="AE70" i="9"/>
  <c r="AD71" i="9"/>
  <c r="AE71" i="9"/>
  <c r="AD72" i="9"/>
  <c r="AE72" i="9"/>
  <c r="AD73" i="9"/>
  <c r="AE73" i="9"/>
  <c r="AD74" i="9"/>
  <c r="AE74" i="9"/>
  <c r="AD75" i="9"/>
  <c r="AE75" i="9"/>
  <c r="AD76" i="9"/>
  <c r="AE76" i="9"/>
  <c r="AD77" i="9"/>
  <c r="AE77" i="9"/>
  <c r="AD78" i="9"/>
  <c r="AE78" i="9"/>
  <c r="AD79" i="9"/>
  <c r="AE79" i="9"/>
  <c r="AD80" i="9"/>
  <c r="AE80" i="9"/>
  <c r="AD81" i="9"/>
  <c r="AE81" i="9"/>
  <c r="AD82" i="9"/>
  <c r="AE82" i="9"/>
  <c r="AD83" i="9"/>
  <c r="AE83" i="9"/>
  <c r="AD84" i="9"/>
  <c r="AE84" i="9"/>
  <c r="AD85" i="9"/>
  <c r="AE85" i="9"/>
  <c r="AD86" i="9"/>
  <c r="AE86" i="9"/>
  <c r="AD87" i="9"/>
  <c r="AE87" i="9"/>
  <c r="AD88" i="9"/>
  <c r="AE88" i="9"/>
  <c r="AD89" i="9"/>
  <c r="AE89" i="9"/>
  <c r="AD90" i="9"/>
  <c r="AE90" i="9"/>
  <c r="AD91" i="9"/>
  <c r="AE91" i="9"/>
  <c r="AD92" i="9"/>
  <c r="AE92" i="9"/>
  <c r="AD93" i="9"/>
  <c r="AE93" i="9"/>
  <c r="AD94" i="9"/>
  <c r="AE94" i="9"/>
  <c r="AD95" i="9"/>
  <c r="AE95" i="9"/>
  <c r="AD96" i="9"/>
  <c r="AE96" i="9"/>
  <c r="AD97" i="9"/>
  <c r="AE97" i="9"/>
  <c r="AD98" i="9"/>
  <c r="AE98" i="9"/>
  <c r="AD99" i="9"/>
  <c r="AE99" i="9"/>
  <c r="AD100" i="9"/>
  <c r="AE100" i="9"/>
  <c r="AD101" i="9"/>
  <c r="AE101" i="9"/>
  <c r="AD102" i="9"/>
  <c r="AE102" i="9"/>
  <c r="AD103" i="9"/>
  <c r="AE103" i="9"/>
  <c r="AD104" i="9"/>
  <c r="AE104" i="9"/>
  <c r="AD105" i="9"/>
  <c r="AE105" i="9"/>
  <c r="AD106" i="9"/>
  <c r="AE106" i="9"/>
  <c r="AD107" i="9"/>
  <c r="AE107" i="9"/>
  <c r="AD108" i="9"/>
  <c r="AE108" i="9"/>
  <c r="AD109" i="9"/>
  <c r="AE109" i="9"/>
  <c r="AD110" i="9"/>
  <c r="AE110" i="9"/>
  <c r="AD111" i="9"/>
  <c r="AE111" i="9"/>
  <c r="AD112" i="9"/>
  <c r="AE112" i="9"/>
  <c r="AD113" i="9"/>
  <c r="AE113" i="9"/>
  <c r="AD114" i="9"/>
  <c r="AE114" i="9"/>
  <c r="AD115" i="9"/>
  <c r="AE115" i="9"/>
  <c r="AD116" i="9"/>
  <c r="AE116" i="9"/>
  <c r="AD117" i="9"/>
  <c r="AE117" i="9"/>
  <c r="AD118" i="9"/>
  <c r="AE118" i="9"/>
  <c r="AD119" i="9"/>
  <c r="AE119" i="9"/>
  <c r="AD120" i="9"/>
  <c r="AE120" i="9"/>
  <c r="AD121" i="9"/>
  <c r="AE121" i="9"/>
  <c r="AD122" i="9"/>
  <c r="AE122" i="9"/>
  <c r="AD123" i="9"/>
  <c r="AE123" i="9"/>
  <c r="AD124" i="9"/>
  <c r="AE124" i="9"/>
  <c r="AD125" i="9"/>
  <c r="AE125" i="9"/>
  <c r="AD126" i="9"/>
  <c r="AE126" i="9"/>
  <c r="AD127" i="9"/>
  <c r="AE127" i="9"/>
  <c r="AD128" i="9"/>
  <c r="AE128" i="9"/>
  <c r="AD129" i="9"/>
  <c r="AE129" i="9"/>
  <c r="AD130" i="9"/>
  <c r="AE130" i="9"/>
  <c r="AD131" i="9"/>
  <c r="AE131" i="9"/>
  <c r="AD132" i="9"/>
  <c r="AE132" i="9"/>
  <c r="AD133" i="9"/>
  <c r="AE133" i="9"/>
  <c r="AD134" i="9"/>
  <c r="AE134" i="9"/>
  <c r="AD135" i="9"/>
  <c r="AE135" i="9"/>
  <c r="AD136" i="9"/>
  <c r="AE136" i="9"/>
  <c r="AD137" i="9"/>
  <c r="AE137" i="9"/>
  <c r="AD138" i="9"/>
  <c r="AE138" i="9"/>
  <c r="AD139" i="9"/>
  <c r="AE139" i="9"/>
  <c r="AD140" i="9"/>
  <c r="AE140" i="9"/>
  <c r="AD141" i="9"/>
  <c r="AE141" i="9"/>
  <c r="AD142" i="9"/>
  <c r="AE142" i="9"/>
  <c r="AD143" i="9"/>
  <c r="AE143" i="9"/>
  <c r="AD144" i="9"/>
  <c r="AE144" i="9"/>
  <c r="AD145" i="9"/>
  <c r="AE145" i="9"/>
  <c r="AD146" i="9"/>
  <c r="AE146" i="9"/>
  <c r="AD147" i="9"/>
  <c r="AE147" i="9"/>
  <c r="AD148" i="9"/>
  <c r="AE148" i="9"/>
  <c r="AD149" i="9"/>
  <c r="AE149" i="9"/>
  <c r="AD150" i="9"/>
  <c r="AE150" i="9"/>
  <c r="AD151" i="9"/>
  <c r="AE151" i="9"/>
  <c r="AD152" i="9"/>
  <c r="AE152" i="9"/>
  <c r="AD153" i="9"/>
  <c r="AE153" i="9"/>
  <c r="AD154" i="9"/>
  <c r="AE154" i="9"/>
  <c r="AD155" i="9"/>
  <c r="AE155" i="9"/>
  <c r="AD156" i="9"/>
  <c r="AE156" i="9"/>
  <c r="AD157" i="9"/>
  <c r="AE157" i="9"/>
  <c r="AD158" i="9"/>
  <c r="AE158" i="9"/>
  <c r="AD159" i="9"/>
  <c r="AE159" i="9"/>
  <c r="AD160" i="9"/>
  <c r="AE160" i="9"/>
  <c r="AD161" i="9"/>
  <c r="AE161" i="9"/>
  <c r="AD162" i="9"/>
  <c r="AE162" i="9"/>
  <c r="AD163" i="9"/>
  <c r="AE163" i="9"/>
  <c r="AD164" i="9"/>
  <c r="AE164" i="9"/>
  <c r="AD165" i="9"/>
  <c r="AE165" i="9"/>
  <c r="AD166" i="9"/>
  <c r="AE166" i="9"/>
  <c r="AD167" i="9"/>
  <c r="AE167" i="9"/>
  <c r="AD168" i="9"/>
  <c r="AE168" i="9"/>
  <c r="AD169" i="9"/>
  <c r="AE169" i="9"/>
  <c r="AD170" i="9"/>
  <c r="AE170" i="9"/>
  <c r="AD171" i="9"/>
  <c r="AE171" i="9"/>
  <c r="AD172" i="9"/>
  <c r="AE172" i="9"/>
  <c r="AD173" i="9"/>
  <c r="AE173" i="9"/>
  <c r="AD174" i="9"/>
  <c r="AE174" i="9"/>
  <c r="AD175" i="9"/>
  <c r="AE175" i="9"/>
  <c r="AD176" i="9"/>
  <c r="AE176" i="9"/>
  <c r="AD177" i="9"/>
  <c r="AE177" i="9"/>
  <c r="AD178" i="9"/>
  <c r="AE178" i="9"/>
  <c r="AD179" i="9"/>
  <c r="AE179" i="9"/>
  <c r="AD180" i="9"/>
  <c r="AE180" i="9"/>
  <c r="AD181" i="9"/>
  <c r="AE181" i="9"/>
  <c r="AD182" i="9"/>
  <c r="AE182" i="9"/>
  <c r="AD183" i="9"/>
  <c r="AE183" i="9"/>
  <c r="AD184" i="9"/>
  <c r="AE184" i="9"/>
  <c r="AD185" i="9"/>
  <c r="AE185" i="9"/>
  <c r="AD186" i="9"/>
  <c r="AE186" i="9"/>
  <c r="AD187" i="9"/>
  <c r="AE187" i="9"/>
  <c r="AD188" i="9"/>
  <c r="AE188" i="9"/>
  <c r="AD189" i="9"/>
  <c r="AE189" i="9"/>
  <c r="AD190" i="9"/>
  <c r="AE190" i="9"/>
  <c r="AD191" i="9"/>
  <c r="AE191" i="9"/>
  <c r="AD192" i="9"/>
  <c r="AE192" i="9"/>
  <c r="AD193" i="9"/>
  <c r="AE193" i="9"/>
  <c r="AD194" i="9"/>
  <c r="AE194" i="9"/>
  <c r="AD195" i="9"/>
  <c r="AE195" i="9"/>
  <c r="AD196" i="9"/>
  <c r="AE196" i="9"/>
  <c r="AD197" i="9"/>
  <c r="AE197" i="9"/>
  <c r="AD198" i="9"/>
  <c r="AE198" i="9"/>
  <c r="AD199" i="9"/>
  <c r="AE199" i="9"/>
  <c r="AD200" i="9"/>
  <c r="AE200" i="9"/>
  <c r="AD201" i="9"/>
  <c r="AE201" i="9"/>
  <c r="AD202" i="9"/>
  <c r="AE202" i="9"/>
  <c r="AD203" i="9"/>
  <c r="AE203" i="9"/>
  <c r="AD204" i="9"/>
  <c r="AE204" i="9"/>
  <c r="AD205" i="9"/>
  <c r="AE205" i="9"/>
  <c r="AD206" i="9"/>
  <c r="AE206" i="9"/>
  <c r="AD207" i="9"/>
  <c r="AE207" i="9"/>
  <c r="AD208" i="9"/>
  <c r="AE208" i="9"/>
  <c r="AD209" i="9"/>
  <c r="AE209" i="9"/>
  <c r="AD210" i="9"/>
  <c r="AE210" i="9"/>
  <c r="AD211" i="9"/>
  <c r="AE211" i="9"/>
  <c r="AD212" i="9"/>
  <c r="AE212" i="9"/>
  <c r="AD213" i="9"/>
  <c r="AE213" i="9"/>
  <c r="AD214" i="9"/>
  <c r="AE214" i="9"/>
  <c r="AD215" i="9"/>
  <c r="AE215" i="9"/>
  <c r="AD216" i="9"/>
  <c r="AE216" i="9"/>
  <c r="AD217" i="9"/>
  <c r="AE217" i="9"/>
  <c r="AD218" i="9"/>
  <c r="AE218" i="9"/>
  <c r="AD219" i="9"/>
  <c r="AE219" i="9"/>
  <c r="AD220" i="9"/>
  <c r="AE220" i="9"/>
  <c r="AD221" i="9"/>
  <c r="AE221" i="9"/>
  <c r="AD222" i="9"/>
  <c r="AE222" i="9"/>
  <c r="AD223" i="9"/>
  <c r="AE223" i="9"/>
  <c r="AD224" i="9"/>
  <c r="AE224" i="9"/>
  <c r="AD225" i="9"/>
  <c r="AE225" i="9"/>
  <c r="AD226" i="9"/>
  <c r="AE226" i="9"/>
  <c r="AD227" i="9"/>
  <c r="AE227" i="9"/>
  <c r="AD228" i="9"/>
  <c r="AE228" i="9"/>
  <c r="AD229" i="9"/>
  <c r="AE229" i="9"/>
  <c r="AD230" i="9"/>
  <c r="AE230" i="9"/>
  <c r="AD231" i="9"/>
  <c r="AE231" i="9"/>
  <c r="AD232" i="9"/>
  <c r="AE232" i="9"/>
  <c r="AD233" i="9"/>
  <c r="AE233" i="9"/>
  <c r="AD234" i="9"/>
  <c r="AE234" i="9"/>
  <c r="AD235" i="9"/>
  <c r="AE235" i="9"/>
  <c r="AD236" i="9"/>
  <c r="AE236" i="9"/>
  <c r="AD237" i="9"/>
  <c r="AE237" i="9"/>
  <c r="AD238" i="9"/>
  <c r="AE238" i="9"/>
  <c r="AD239" i="9"/>
  <c r="AE239" i="9"/>
  <c r="AD240" i="9"/>
  <c r="AE240" i="9"/>
  <c r="AD241" i="9"/>
  <c r="AE241" i="9"/>
  <c r="AD242" i="9"/>
  <c r="AE242" i="9"/>
  <c r="AD243" i="9"/>
  <c r="AE243" i="9"/>
  <c r="AD244" i="9"/>
  <c r="AE244" i="9"/>
  <c r="AD245" i="9"/>
  <c r="AE245" i="9"/>
  <c r="AD246" i="9"/>
  <c r="AE246" i="9"/>
  <c r="AD247" i="9"/>
  <c r="AE247" i="9"/>
  <c r="AD248" i="9"/>
  <c r="AE248" i="9"/>
  <c r="AD249" i="9"/>
  <c r="AE249" i="9"/>
  <c r="AD250" i="9"/>
  <c r="AE250" i="9"/>
  <c r="AD251" i="9"/>
  <c r="AE251" i="9"/>
  <c r="AD252" i="9"/>
  <c r="AE252" i="9"/>
  <c r="AD253" i="9"/>
  <c r="AE253" i="9"/>
  <c r="AD254" i="9"/>
  <c r="AE254" i="9"/>
  <c r="AD255" i="9"/>
  <c r="AE255" i="9"/>
  <c r="AD256" i="9"/>
  <c r="AE256" i="9"/>
  <c r="AD257" i="9"/>
  <c r="AE257" i="9"/>
  <c r="AD258" i="9"/>
  <c r="AE258" i="9"/>
  <c r="AD259" i="9"/>
  <c r="AE259" i="9"/>
  <c r="AD260" i="9"/>
  <c r="AE260" i="9"/>
  <c r="AD261" i="9"/>
  <c r="AE261" i="9"/>
  <c r="AD262" i="9"/>
  <c r="AE262" i="9"/>
  <c r="AD263" i="9"/>
  <c r="AE263" i="9"/>
  <c r="AD264" i="9"/>
  <c r="AE264" i="9"/>
  <c r="AD265" i="9"/>
  <c r="AE265" i="9"/>
  <c r="AD266" i="9"/>
  <c r="AE266" i="9"/>
  <c r="AD267" i="9"/>
  <c r="AE267" i="9"/>
  <c r="AD268" i="9"/>
  <c r="AE268" i="9"/>
  <c r="AD269" i="9"/>
  <c r="AE269" i="9"/>
  <c r="AD270" i="9"/>
  <c r="AE270" i="9"/>
  <c r="AD271" i="9"/>
  <c r="AE271" i="9"/>
  <c r="AD272" i="9"/>
  <c r="AE272" i="9"/>
  <c r="AD273" i="9"/>
  <c r="AE273" i="9"/>
  <c r="AD274" i="9"/>
  <c r="AE274" i="9"/>
  <c r="AD275" i="9"/>
  <c r="AE275" i="9"/>
  <c r="AD276" i="9"/>
  <c r="AE276" i="9"/>
  <c r="AD277" i="9"/>
  <c r="AE277" i="9"/>
  <c r="AD278" i="9"/>
  <c r="AE278" i="9"/>
  <c r="AD279" i="9"/>
  <c r="AE279" i="9"/>
  <c r="AD280" i="9"/>
  <c r="AE280" i="9"/>
  <c r="AD281" i="9"/>
  <c r="AE281" i="9"/>
  <c r="AD282" i="9"/>
  <c r="AE282" i="9"/>
  <c r="AD283" i="9"/>
  <c r="AE283" i="9"/>
  <c r="AD284" i="9"/>
  <c r="AE284" i="9"/>
  <c r="AD285" i="9"/>
  <c r="AE285" i="9"/>
  <c r="AD286" i="9"/>
  <c r="AE286" i="9"/>
  <c r="AD287" i="9"/>
  <c r="AE287" i="9"/>
  <c r="AD288" i="9"/>
  <c r="AE288" i="9"/>
  <c r="AD289" i="9"/>
  <c r="AE289" i="9"/>
  <c r="AD290" i="9"/>
  <c r="AE290" i="9"/>
  <c r="AD291" i="9"/>
  <c r="AE291" i="9"/>
  <c r="AD292" i="9"/>
  <c r="AE292" i="9"/>
  <c r="AD293" i="9"/>
  <c r="AE293" i="9"/>
  <c r="AD294" i="9"/>
  <c r="AE294" i="9"/>
  <c r="AD295" i="9"/>
  <c r="AE295" i="9"/>
  <c r="AD296" i="9"/>
  <c r="AE296" i="9"/>
  <c r="AD297" i="9"/>
  <c r="AE297" i="9"/>
  <c r="AD298" i="9"/>
  <c r="AE298" i="9"/>
  <c r="AD299" i="9"/>
  <c r="AE299" i="9"/>
  <c r="AD300" i="9"/>
  <c r="AE300" i="9"/>
  <c r="AD301" i="9"/>
  <c r="AE301" i="9"/>
  <c r="AD302" i="9"/>
  <c r="AE302" i="9"/>
  <c r="AD303" i="9"/>
  <c r="AE303" i="9"/>
  <c r="AD304" i="9"/>
  <c r="AE304" i="9"/>
  <c r="AD305" i="9"/>
  <c r="AE305" i="9"/>
  <c r="AD306" i="9"/>
  <c r="AE306" i="9"/>
  <c r="AD307" i="9"/>
  <c r="AE307" i="9"/>
  <c r="AD308" i="9"/>
  <c r="AE308" i="9"/>
  <c r="AD309" i="9"/>
  <c r="AE309" i="9"/>
  <c r="AD310" i="9"/>
  <c r="AE310" i="9"/>
  <c r="AD311" i="9"/>
  <c r="AE311" i="9"/>
  <c r="AD312" i="9"/>
  <c r="AE312" i="9"/>
  <c r="AD313" i="9"/>
  <c r="AE313" i="9"/>
  <c r="AD314" i="9"/>
  <c r="AE314" i="9"/>
  <c r="AD315" i="9"/>
  <c r="AE315" i="9"/>
  <c r="AD316" i="9"/>
  <c r="AE316" i="9"/>
  <c r="AD317" i="9"/>
  <c r="AE317" i="9"/>
  <c r="AD318" i="9"/>
  <c r="AE318" i="9"/>
  <c r="AD319" i="9"/>
  <c r="AE319" i="9"/>
  <c r="AD320" i="9"/>
  <c r="AE320" i="9"/>
  <c r="AD321" i="9"/>
  <c r="AE321" i="9"/>
  <c r="AD322" i="9"/>
  <c r="AE322" i="9"/>
  <c r="AD323" i="9"/>
  <c r="AE323" i="9"/>
  <c r="AD324" i="9"/>
  <c r="AE324" i="9"/>
  <c r="AD325" i="9"/>
  <c r="AE325" i="9"/>
  <c r="AD326" i="9"/>
  <c r="AE326" i="9"/>
  <c r="AD327" i="9"/>
  <c r="AE327" i="9"/>
  <c r="AD328" i="9"/>
  <c r="AE328" i="9"/>
  <c r="AD329" i="9"/>
  <c r="AE329" i="9"/>
  <c r="AD330" i="9"/>
  <c r="AE330" i="9"/>
  <c r="AD331" i="9"/>
  <c r="AE331" i="9"/>
  <c r="AD332" i="9"/>
  <c r="AE332" i="9"/>
  <c r="AD333" i="9"/>
  <c r="AE333" i="9"/>
  <c r="AD334" i="9"/>
  <c r="AE334" i="9"/>
  <c r="AD335" i="9"/>
  <c r="AE335" i="9"/>
  <c r="AD336" i="9"/>
  <c r="AE336" i="9"/>
  <c r="AD337" i="9"/>
  <c r="AE337" i="9"/>
  <c r="AD338" i="9"/>
  <c r="AE338" i="9"/>
  <c r="AD339" i="9"/>
  <c r="AE339" i="9"/>
  <c r="AD340" i="9"/>
  <c r="AE340" i="9"/>
  <c r="AD341" i="9"/>
  <c r="AE341" i="9"/>
  <c r="AD342" i="9"/>
  <c r="AE342" i="9"/>
  <c r="AD343" i="9"/>
  <c r="AE343" i="9"/>
  <c r="AD344" i="9"/>
  <c r="AE344" i="9"/>
  <c r="AD345" i="9"/>
  <c r="AE345" i="9"/>
  <c r="AD346" i="9"/>
  <c r="AE346" i="9"/>
  <c r="AD347" i="9"/>
  <c r="AE347" i="9"/>
  <c r="AD348" i="9"/>
  <c r="AE348" i="9"/>
  <c r="AD349" i="9"/>
  <c r="AE349" i="9"/>
  <c r="AD350" i="9"/>
  <c r="AE350" i="9"/>
  <c r="AD351" i="9"/>
  <c r="AE351" i="9"/>
  <c r="AD352" i="9"/>
  <c r="AE352" i="9"/>
  <c r="AD353" i="9"/>
  <c r="AE353" i="9"/>
  <c r="AD354" i="9"/>
  <c r="AE354" i="9"/>
  <c r="AD355" i="9"/>
  <c r="AE355" i="9"/>
  <c r="AD356" i="9"/>
  <c r="AE356" i="9"/>
  <c r="AD357" i="9"/>
  <c r="AE357" i="9"/>
  <c r="AD358" i="9"/>
  <c r="AE358" i="9"/>
  <c r="AD359" i="9"/>
  <c r="AE359" i="9"/>
  <c r="AD360" i="9"/>
  <c r="AE360" i="9"/>
  <c r="AD361" i="9"/>
  <c r="AE361" i="9"/>
  <c r="AD362" i="9"/>
  <c r="AE362" i="9"/>
  <c r="AD363" i="9"/>
  <c r="AE363" i="9"/>
  <c r="AD364" i="9"/>
  <c r="AE364" i="9"/>
  <c r="AD365" i="9"/>
  <c r="AE365" i="9"/>
  <c r="AD366" i="9"/>
  <c r="AE366" i="9"/>
  <c r="AD367" i="9"/>
  <c r="AE367" i="9"/>
  <c r="AD368" i="9"/>
  <c r="AE368" i="9"/>
  <c r="AD369" i="9"/>
  <c r="AE369" i="9"/>
  <c r="AD370" i="9"/>
  <c r="AE370" i="9"/>
  <c r="AD371" i="9"/>
  <c r="AE371" i="9"/>
  <c r="AD372" i="9"/>
  <c r="AE372" i="9"/>
  <c r="AD373" i="9"/>
  <c r="AE373" i="9"/>
  <c r="AD374" i="9"/>
  <c r="AE374" i="9"/>
  <c r="AD375" i="9"/>
  <c r="AE375" i="9"/>
  <c r="AD376" i="9"/>
  <c r="AE376" i="9"/>
  <c r="AD377" i="9"/>
  <c r="AE377" i="9"/>
  <c r="AD378" i="9"/>
  <c r="AE378" i="9"/>
  <c r="AD379" i="9"/>
  <c r="AE379" i="9"/>
  <c r="AD380" i="9"/>
  <c r="AE380" i="9"/>
  <c r="AD381" i="9"/>
  <c r="AE381" i="9"/>
  <c r="AD382" i="9"/>
  <c r="AE382" i="9"/>
  <c r="AD383" i="9"/>
  <c r="AE383" i="9"/>
  <c r="AD384" i="9"/>
  <c r="AE384" i="9"/>
  <c r="AD385" i="9"/>
  <c r="AE385" i="9"/>
  <c r="AD386" i="9"/>
  <c r="AE386" i="9"/>
  <c r="AD387" i="9"/>
  <c r="AE387" i="9"/>
  <c r="AD388" i="9"/>
  <c r="AE388" i="9"/>
  <c r="AD389" i="9"/>
  <c r="AE389" i="9"/>
  <c r="AD390" i="9"/>
  <c r="AE390" i="9"/>
  <c r="AD391" i="9"/>
  <c r="AE391" i="9"/>
  <c r="AD392" i="9"/>
  <c r="AE392" i="9"/>
  <c r="AD393" i="9"/>
  <c r="AE393" i="9"/>
  <c r="AD394" i="9"/>
  <c r="AE394" i="9"/>
  <c r="AD395" i="9"/>
  <c r="AE395" i="9"/>
  <c r="AD396" i="9"/>
  <c r="AE396" i="9"/>
  <c r="AD397" i="9"/>
  <c r="AE397" i="9"/>
  <c r="AD398" i="9"/>
  <c r="AE398" i="9"/>
  <c r="AD399" i="9"/>
  <c r="AE399" i="9"/>
  <c r="AD400" i="9"/>
  <c r="AE400" i="9"/>
  <c r="AD401" i="9"/>
  <c r="AE401" i="9"/>
  <c r="AD402" i="9"/>
  <c r="AE402" i="9"/>
  <c r="AD403" i="9"/>
  <c r="AE403" i="9"/>
  <c r="AD404" i="9"/>
  <c r="AE404" i="9"/>
  <c r="AD405" i="9"/>
  <c r="AE405" i="9"/>
  <c r="AD406" i="9"/>
  <c r="AE406" i="9"/>
  <c r="AD407" i="9"/>
  <c r="AE407" i="9"/>
  <c r="AD408" i="9"/>
  <c r="AE408" i="9"/>
  <c r="AD409" i="9"/>
  <c r="AE409" i="9"/>
  <c r="AD410" i="9"/>
  <c r="AE410" i="9"/>
  <c r="AD411" i="9"/>
  <c r="AE411" i="9"/>
  <c r="AD412" i="9"/>
  <c r="AE412" i="9"/>
  <c r="AD413" i="9"/>
  <c r="AE413" i="9"/>
  <c r="AD414" i="9"/>
  <c r="AE414" i="9"/>
  <c r="AD415" i="9"/>
  <c r="AE415" i="9"/>
  <c r="AD416" i="9"/>
  <c r="AE416" i="9"/>
  <c r="AD417" i="9"/>
  <c r="AE417" i="9"/>
  <c r="AD418" i="9"/>
  <c r="AE418" i="9"/>
  <c r="AD419" i="9"/>
  <c r="AE419" i="9"/>
  <c r="AD420" i="9"/>
  <c r="AE420" i="9"/>
  <c r="AD421" i="9"/>
  <c r="AE421" i="9"/>
  <c r="AD422" i="9"/>
  <c r="AE422" i="9"/>
  <c r="AD423" i="9"/>
  <c r="AE423" i="9"/>
  <c r="AD424" i="9"/>
  <c r="AE424" i="9"/>
  <c r="AD425" i="9"/>
  <c r="AE425" i="9"/>
  <c r="AD426" i="9"/>
  <c r="AE426" i="9"/>
  <c r="AA6" i="9"/>
  <c r="AD6" i="9"/>
  <c r="V22" i="9"/>
  <c r="W22" i="9"/>
  <c r="V23" i="9"/>
  <c r="W23" i="9"/>
  <c r="V24" i="9"/>
  <c r="W24" i="9"/>
  <c r="V25" i="9"/>
  <c r="W25" i="9"/>
  <c r="V26" i="9"/>
  <c r="W26" i="9"/>
  <c r="V27" i="9"/>
  <c r="W27" i="9"/>
  <c r="V28" i="9"/>
  <c r="W28" i="9"/>
  <c r="V29" i="9"/>
  <c r="W29" i="9"/>
  <c r="V30" i="9"/>
  <c r="W30" i="9"/>
  <c r="V31" i="9"/>
  <c r="W31" i="9"/>
  <c r="V32" i="9"/>
  <c r="W32" i="9"/>
  <c r="V33" i="9"/>
  <c r="W33" i="9"/>
  <c r="V34" i="9"/>
  <c r="W34" i="9"/>
  <c r="V35" i="9"/>
  <c r="W35" i="9"/>
  <c r="V36" i="9"/>
  <c r="W36" i="9"/>
  <c r="V37" i="9"/>
  <c r="W37" i="9"/>
  <c r="V38" i="9"/>
  <c r="W38" i="9"/>
  <c r="V39" i="9"/>
  <c r="W39" i="9"/>
  <c r="V40" i="9"/>
  <c r="W40" i="9"/>
  <c r="V41" i="9"/>
  <c r="W41" i="9"/>
  <c r="V42" i="9"/>
  <c r="W42" i="9"/>
  <c r="V43" i="9"/>
  <c r="W43" i="9"/>
  <c r="V44" i="9"/>
  <c r="W44" i="9"/>
  <c r="V45" i="9"/>
  <c r="W45" i="9"/>
  <c r="V46" i="9"/>
  <c r="W46" i="9"/>
  <c r="V47" i="9"/>
  <c r="W47" i="9"/>
  <c r="V48" i="9"/>
  <c r="W48" i="9"/>
  <c r="V49" i="9"/>
  <c r="W49" i="9"/>
  <c r="V50" i="9"/>
  <c r="W50" i="9"/>
  <c r="V51" i="9"/>
  <c r="W51" i="9"/>
  <c r="V52" i="9"/>
  <c r="W52" i="9"/>
  <c r="V53" i="9"/>
  <c r="W53" i="9"/>
  <c r="V54" i="9"/>
  <c r="W54" i="9"/>
  <c r="V55" i="9"/>
  <c r="W55" i="9"/>
  <c r="V56" i="9"/>
  <c r="W56" i="9"/>
  <c r="V57" i="9"/>
  <c r="W57" i="9"/>
  <c r="V58" i="9"/>
  <c r="W58" i="9"/>
  <c r="V59" i="9"/>
  <c r="W59" i="9"/>
  <c r="V60" i="9"/>
  <c r="W60" i="9"/>
  <c r="V61" i="9"/>
  <c r="W61" i="9"/>
  <c r="V62" i="9"/>
  <c r="W62" i="9"/>
  <c r="V63" i="9"/>
  <c r="W63" i="9"/>
  <c r="V64" i="9"/>
  <c r="W64" i="9"/>
  <c r="V65" i="9"/>
  <c r="W65" i="9"/>
  <c r="V66" i="9"/>
  <c r="W66" i="9"/>
  <c r="V67" i="9"/>
  <c r="W67" i="9"/>
  <c r="V68" i="9"/>
  <c r="W68" i="9"/>
  <c r="V69" i="9"/>
  <c r="W69" i="9"/>
  <c r="V70" i="9"/>
  <c r="W70" i="9"/>
  <c r="V71" i="9"/>
  <c r="W71" i="9"/>
  <c r="V72" i="9"/>
  <c r="W72" i="9"/>
  <c r="V73" i="9"/>
  <c r="W73" i="9"/>
  <c r="V74" i="9"/>
  <c r="W74" i="9"/>
  <c r="V75" i="9"/>
  <c r="W75" i="9"/>
  <c r="V76" i="9"/>
  <c r="W76" i="9"/>
  <c r="V77" i="9"/>
  <c r="W77" i="9"/>
  <c r="V78" i="9"/>
  <c r="W78" i="9"/>
  <c r="V79" i="9"/>
  <c r="W79" i="9"/>
  <c r="V80" i="9"/>
  <c r="W80" i="9"/>
  <c r="V81" i="9"/>
  <c r="W81" i="9"/>
  <c r="V82" i="9"/>
  <c r="W82" i="9"/>
  <c r="V83" i="9"/>
  <c r="W83" i="9"/>
  <c r="V84" i="9"/>
  <c r="W84" i="9"/>
  <c r="V85" i="9"/>
  <c r="W85" i="9"/>
  <c r="V86" i="9"/>
  <c r="W86" i="9"/>
  <c r="V87" i="9"/>
  <c r="W87" i="9"/>
  <c r="V88" i="9"/>
  <c r="W88" i="9"/>
  <c r="V89" i="9"/>
  <c r="W89" i="9"/>
  <c r="V90" i="9"/>
  <c r="W90" i="9"/>
  <c r="V91" i="9"/>
  <c r="W91" i="9"/>
  <c r="V92" i="9"/>
  <c r="W92" i="9"/>
  <c r="V93" i="9"/>
  <c r="W93" i="9"/>
  <c r="V94" i="9"/>
  <c r="W94" i="9"/>
  <c r="V95" i="9"/>
  <c r="W95" i="9"/>
  <c r="V96" i="9"/>
  <c r="W96" i="9"/>
  <c r="V97" i="9"/>
  <c r="W97" i="9"/>
  <c r="V98" i="9"/>
  <c r="W98" i="9"/>
  <c r="V99" i="9"/>
  <c r="W99" i="9"/>
  <c r="S6" i="9"/>
  <c r="V6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O48" i="9"/>
  <c r="N49" i="9"/>
  <c r="O49" i="9"/>
  <c r="N50" i="9"/>
  <c r="O50" i="9"/>
  <c r="N51" i="9"/>
  <c r="O51" i="9"/>
  <c r="N52" i="9"/>
  <c r="O52" i="9"/>
  <c r="N53" i="9"/>
  <c r="O53" i="9"/>
  <c r="N54" i="9"/>
  <c r="O54" i="9"/>
  <c r="N55" i="9"/>
  <c r="O55" i="9"/>
  <c r="N56" i="9"/>
  <c r="O56" i="9"/>
  <c r="N57" i="9"/>
  <c r="O57" i="9"/>
  <c r="N58" i="9"/>
  <c r="O58" i="9"/>
  <c r="N59" i="9"/>
  <c r="O59" i="9"/>
  <c r="N60" i="9"/>
  <c r="O60" i="9"/>
  <c r="N61" i="9"/>
  <c r="O61" i="9"/>
  <c r="N62" i="9"/>
  <c r="O62" i="9"/>
  <c r="N63" i="9"/>
  <c r="O63" i="9"/>
  <c r="N64" i="9"/>
  <c r="O64" i="9"/>
  <c r="N65" i="9"/>
  <c r="O65" i="9"/>
  <c r="N66" i="9"/>
  <c r="O66" i="9"/>
  <c r="N67" i="9"/>
  <c r="O67" i="9"/>
  <c r="N68" i="9"/>
  <c r="O68" i="9"/>
  <c r="N69" i="9"/>
  <c r="O69" i="9"/>
  <c r="N70" i="9"/>
  <c r="O70" i="9"/>
  <c r="N71" i="9"/>
  <c r="O71" i="9"/>
  <c r="N72" i="9"/>
  <c r="O72" i="9"/>
  <c r="N73" i="9"/>
  <c r="O73" i="9"/>
  <c r="N74" i="9"/>
  <c r="O74" i="9"/>
  <c r="N75" i="9"/>
  <c r="O75" i="9"/>
  <c r="N76" i="9"/>
  <c r="O76" i="9"/>
  <c r="N77" i="9"/>
  <c r="O77" i="9"/>
  <c r="N78" i="9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N89" i="9"/>
  <c r="O89" i="9"/>
  <c r="N90" i="9"/>
  <c r="O90" i="9"/>
  <c r="N91" i="9"/>
  <c r="O91" i="9"/>
  <c r="N92" i="9"/>
  <c r="O92" i="9"/>
  <c r="N93" i="9"/>
  <c r="O93" i="9"/>
  <c r="N94" i="9"/>
  <c r="O94" i="9"/>
  <c r="N95" i="9"/>
  <c r="O95" i="9"/>
  <c r="N96" i="9"/>
  <c r="O96" i="9"/>
  <c r="N97" i="9"/>
  <c r="O97" i="9"/>
  <c r="N98" i="9"/>
  <c r="O98" i="9"/>
  <c r="N99" i="9"/>
  <c r="O99" i="9"/>
  <c r="N100" i="9"/>
  <c r="O100" i="9"/>
  <c r="N101" i="9"/>
  <c r="O101" i="9"/>
  <c r="N102" i="9"/>
  <c r="O102" i="9"/>
  <c r="N103" i="9"/>
  <c r="O103" i="9"/>
  <c r="N104" i="9"/>
  <c r="O104" i="9"/>
  <c r="N105" i="9"/>
  <c r="O105" i="9"/>
  <c r="N106" i="9"/>
  <c r="O106" i="9"/>
  <c r="N107" i="9"/>
  <c r="O107" i="9"/>
  <c r="N108" i="9"/>
  <c r="O108" i="9"/>
  <c r="N109" i="9"/>
  <c r="O109" i="9"/>
  <c r="N110" i="9"/>
  <c r="O110" i="9"/>
  <c r="N111" i="9"/>
  <c r="O111" i="9"/>
  <c r="N112" i="9"/>
  <c r="O112" i="9"/>
  <c r="N113" i="9"/>
  <c r="O113" i="9"/>
  <c r="N114" i="9"/>
  <c r="O114" i="9"/>
  <c r="N115" i="9"/>
  <c r="O115" i="9"/>
  <c r="N116" i="9"/>
  <c r="O116" i="9"/>
  <c r="N117" i="9"/>
  <c r="O117" i="9"/>
  <c r="N118" i="9"/>
  <c r="O118" i="9"/>
  <c r="N119" i="9"/>
  <c r="O119" i="9"/>
  <c r="N120" i="9"/>
  <c r="O120" i="9"/>
  <c r="N121" i="9"/>
  <c r="O121" i="9"/>
  <c r="N122" i="9"/>
  <c r="O122" i="9"/>
  <c r="N123" i="9"/>
  <c r="O123" i="9"/>
  <c r="N124" i="9"/>
  <c r="O124" i="9"/>
  <c r="N125" i="9"/>
  <c r="O125" i="9"/>
  <c r="N126" i="9"/>
  <c r="O126" i="9"/>
  <c r="N127" i="9"/>
  <c r="O127" i="9"/>
  <c r="N128" i="9"/>
  <c r="O128" i="9"/>
  <c r="N129" i="9"/>
  <c r="O129" i="9"/>
  <c r="N130" i="9"/>
  <c r="O130" i="9"/>
  <c r="N131" i="9"/>
  <c r="O131" i="9"/>
  <c r="N132" i="9"/>
  <c r="O132" i="9"/>
  <c r="N133" i="9"/>
  <c r="O133" i="9"/>
  <c r="N134" i="9"/>
  <c r="O134" i="9"/>
  <c r="N135" i="9"/>
  <c r="O135" i="9"/>
  <c r="N136" i="9"/>
  <c r="O136" i="9"/>
  <c r="N137" i="9"/>
  <c r="O137" i="9"/>
  <c r="N138" i="9"/>
  <c r="O138" i="9"/>
  <c r="N139" i="9"/>
  <c r="O139" i="9"/>
  <c r="N140" i="9"/>
  <c r="O140" i="9"/>
  <c r="N141" i="9"/>
  <c r="O141" i="9"/>
  <c r="N142" i="9"/>
  <c r="O142" i="9"/>
  <c r="N143" i="9"/>
  <c r="O143" i="9"/>
  <c r="N144" i="9"/>
  <c r="O144" i="9"/>
  <c r="N145" i="9"/>
  <c r="O145" i="9"/>
  <c r="N146" i="9"/>
  <c r="O146" i="9"/>
  <c r="N147" i="9"/>
  <c r="O147" i="9"/>
  <c r="N148" i="9"/>
  <c r="O148" i="9"/>
  <c r="N149" i="9"/>
  <c r="O149" i="9"/>
  <c r="N150" i="9"/>
  <c r="O150" i="9"/>
  <c r="N151" i="9"/>
  <c r="O151" i="9"/>
  <c r="N152" i="9"/>
  <c r="O152" i="9"/>
  <c r="N153" i="9"/>
  <c r="O153" i="9"/>
  <c r="N154" i="9"/>
  <c r="O154" i="9"/>
  <c r="N155" i="9"/>
  <c r="O155" i="9"/>
  <c r="N156" i="9"/>
  <c r="O156" i="9"/>
  <c r="N157" i="9"/>
  <c r="O157" i="9"/>
  <c r="N158" i="9"/>
  <c r="O158" i="9"/>
  <c r="N159" i="9"/>
  <c r="O159" i="9"/>
  <c r="N160" i="9"/>
  <c r="O160" i="9"/>
  <c r="N161" i="9"/>
  <c r="O161" i="9"/>
  <c r="N162" i="9"/>
  <c r="O162" i="9"/>
  <c r="N163" i="9"/>
  <c r="O163" i="9"/>
  <c r="N164" i="9"/>
  <c r="O164" i="9"/>
  <c r="N165" i="9"/>
  <c r="O165" i="9"/>
  <c r="N166" i="9"/>
  <c r="O166" i="9"/>
  <c r="N167" i="9"/>
  <c r="O167" i="9"/>
  <c r="N168" i="9"/>
  <c r="O168" i="9"/>
  <c r="N169" i="9"/>
  <c r="O169" i="9"/>
  <c r="N170" i="9"/>
  <c r="O170" i="9"/>
  <c r="N171" i="9"/>
  <c r="O171" i="9"/>
  <c r="N172" i="9"/>
  <c r="O172" i="9"/>
  <c r="K6" i="9"/>
  <c r="N6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88" i="9"/>
  <c r="G288" i="9"/>
  <c r="F289" i="9"/>
  <c r="G289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F314" i="9"/>
  <c r="G314" i="9"/>
  <c r="F315" i="9"/>
  <c r="G315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F338" i="9"/>
  <c r="G338" i="9"/>
  <c r="F339" i="9"/>
  <c r="G339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F366" i="9"/>
  <c r="G366" i="9"/>
  <c r="F367" i="9"/>
  <c r="G36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F396" i="9"/>
  <c r="G396" i="9"/>
  <c r="F397" i="9"/>
  <c r="G397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F417" i="9"/>
  <c r="G417" i="9"/>
  <c r="F418" i="9"/>
  <c r="G418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F441" i="9"/>
  <c r="G441" i="9"/>
  <c r="F442" i="9"/>
  <c r="G442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F463" i="9"/>
  <c r="G463" i="9"/>
  <c r="F464" i="9"/>
  <c r="G464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F479" i="9"/>
  <c r="G479" i="9"/>
  <c r="F480" i="9"/>
  <c r="G480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F498" i="9"/>
  <c r="G498" i="9"/>
  <c r="F499" i="9"/>
  <c r="G499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F516" i="9"/>
  <c r="G516" i="9"/>
  <c r="F517" i="9"/>
  <c r="G517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F534" i="9"/>
  <c r="G534" i="9"/>
  <c r="F535" i="9"/>
  <c r="G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F558" i="9"/>
  <c r="G558" i="9"/>
  <c r="F559" i="9"/>
  <c r="G559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F579" i="9"/>
  <c r="G579" i="9"/>
  <c r="F580" i="9"/>
  <c r="G580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F601" i="9"/>
  <c r="G601" i="9"/>
  <c r="F602" i="9"/>
  <c r="G602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F622" i="9"/>
  <c r="G622" i="9"/>
  <c r="F623" i="9"/>
  <c r="G623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F641" i="9"/>
  <c r="G641" i="9"/>
  <c r="F642" i="9"/>
  <c r="G642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F664" i="9"/>
  <c r="G664" i="9"/>
  <c r="C6" i="9"/>
  <c r="F6" i="9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30" i="12"/>
  <c r="N31" i="12"/>
  <c r="N32" i="12"/>
  <c r="N33" i="12"/>
  <c r="N28" i="12"/>
  <c r="N29" i="12"/>
  <c r="N34" i="12"/>
  <c r="N35" i="12"/>
  <c r="N36" i="12"/>
  <c r="N37" i="12"/>
  <c r="N39" i="12"/>
  <c r="N38" i="12"/>
  <c r="N40" i="12"/>
  <c r="N41" i="12"/>
  <c r="N42" i="12"/>
  <c r="N43" i="12"/>
  <c r="N44" i="12"/>
  <c r="N45" i="12"/>
  <c r="N46" i="12"/>
  <c r="N47" i="12"/>
  <c r="N48" i="12"/>
  <c r="N50" i="12"/>
  <c r="N51" i="12"/>
  <c r="N52" i="12"/>
  <c r="N49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3" i="12"/>
  <c r="N114" i="12"/>
  <c r="N115" i="12"/>
  <c r="N116" i="12"/>
  <c r="N117" i="12"/>
  <c r="N118" i="12"/>
  <c r="N119" i="12"/>
  <c r="N120" i="12"/>
  <c r="N112" i="12"/>
  <c r="N121" i="12"/>
  <c r="N123" i="12"/>
  <c r="N124" i="12"/>
  <c r="N125" i="12"/>
  <c r="N122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30" i="12"/>
  <c r="O31" i="12"/>
  <c r="O32" i="12"/>
  <c r="O33" i="12"/>
  <c r="O28" i="12"/>
  <c r="O29" i="12"/>
  <c r="O34" i="12"/>
  <c r="O35" i="12"/>
  <c r="O36" i="12"/>
  <c r="O37" i="12"/>
  <c r="O39" i="12"/>
  <c r="O38" i="12"/>
  <c r="O40" i="12"/>
  <c r="O41" i="12"/>
  <c r="O42" i="12"/>
  <c r="O43" i="12"/>
  <c r="O44" i="12"/>
  <c r="O45" i="12"/>
  <c r="O46" i="12"/>
  <c r="O47" i="12"/>
  <c r="O48" i="12"/>
  <c r="O50" i="12"/>
  <c r="O51" i="12"/>
  <c r="O52" i="12"/>
  <c r="O49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3" i="12"/>
  <c r="O114" i="12"/>
  <c r="O115" i="12"/>
  <c r="O116" i="12"/>
  <c r="O117" i="12"/>
  <c r="O118" i="12"/>
  <c r="O119" i="12"/>
  <c r="O120" i="12"/>
  <c r="O112" i="12"/>
  <c r="O121" i="12"/>
  <c r="O123" i="12"/>
  <c r="O124" i="12"/>
  <c r="O125" i="12"/>
  <c r="O122" i="12"/>
  <c r="AY11" i="9"/>
  <c r="AY9" i="9"/>
  <c r="AY8" i="9"/>
  <c r="AY7" i="9"/>
  <c r="AY16" i="9"/>
  <c r="AQ11" i="9"/>
  <c r="AQ9" i="9"/>
  <c r="AQ8" i="9"/>
  <c r="AQ7" i="9"/>
  <c r="AQ16" i="9"/>
  <c r="E11" i="8"/>
  <c r="E14" i="8"/>
  <c r="AY13" i="9"/>
  <c r="AY14" i="9"/>
  <c r="AY15" i="9"/>
  <c r="AQ13" i="9"/>
  <c r="AQ14" i="9"/>
  <c r="AQ15" i="9"/>
  <c r="S11" i="9"/>
  <c r="S9" i="9"/>
  <c r="S8" i="9"/>
  <c r="S7" i="9"/>
  <c r="S16" i="9"/>
  <c r="E10" i="8"/>
  <c r="S13" i="9"/>
  <c r="S14" i="9"/>
  <c r="S15" i="9"/>
  <c r="M8" i="13"/>
  <c r="D6" i="12"/>
  <c r="L53" i="3"/>
  <c r="K10" i="13"/>
  <c r="K11" i="13"/>
  <c r="K12" i="13"/>
  <c r="L9" i="13"/>
  <c r="M9" i="13"/>
  <c r="E8" i="8"/>
  <c r="F9" i="8"/>
  <c r="C7" i="9"/>
  <c r="C14" i="9"/>
  <c r="L51" i="3"/>
  <c r="L50" i="3"/>
  <c r="AI11" i="9"/>
  <c r="AI9" i="9"/>
  <c r="AI8" i="9"/>
  <c r="AI7" i="9"/>
  <c r="AI15" i="9"/>
  <c r="AA7" i="9"/>
  <c r="AA16" i="9"/>
  <c r="AA9" i="9"/>
  <c r="AA11" i="9"/>
  <c r="AA8" i="9"/>
  <c r="K11" i="9"/>
  <c r="K9" i="9"/>
  <c r="K8" i="9"/>
  <c r="K7" i="9"/>
  <c r="K16" i="9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/>
  <c r="M75" i="3"/>
  <c r="I14" i="5"/>
  <c r="M41" i="3"/>
  <c r="H14" i="5"/>
  <c r="L41" i="3"/>
  <c r="S13" i="5"/>
  <c r="R13" i="5"/>
  <c r="Q13" i="5"/>
  <c r="P13" i="5"/>
  <c r="N13" i="5"/>
  <c r="O74" i="3"/>
  <c r="O13" i="5"/>
  <c r="M13" i="5"/>
  <c r="L74" i="3"/>
  <c r="M74" i="3"/>
  <c r="I13" i="5"/>
  <c r="M40" i="3"/>
  <c r="H13" i="5"/>
  <c r="L40" i="3"/>
  <c r="S12" i="5"/>
  <c r="R12" i="5"/>
  <c r="Q12" i="5"/>
  <c r="P12" i="5"/>
  <c r="O12" i="5"/>
  <c r="N12" i="5"/>
  <c r="M12" i="5"/>
  <c r="L73" i="3"/>
  <c r="M73" i="3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L71" i="3"/>
  <c r="M71" i="3"/>
  <c r="U72" i="3"/>
  <c r="I10" i="5"/>
  <c r="M37" i="3"/>
  <c r="H10" i="5"/>
  <c r="L37" i="3"/>
  <c r="S9" i="5"/>
  <c r="R9" i="5"/>
  <c r="Q9" i="5"/>
  <c r="P9" i="5"/>
  <c r="O9" i="5"/>
  <c r="N9" i="5"/>
  <c r="M9" i="5"/>
  <c r="L70" i="3"/>
  <c r="M70" i="3"/>
  <c r="U70" i="3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O67" i="3"/>
  <c r="M6" i="5"/>
  <c r="L67" i="3"/>
  <c r="M67" i="3"/>
  <c r="I6" i="5"/>
  <c r="M33" i="3"/>
  <c r="H6" i="5"/>
  <c r="L33" i="3"/>
  <c r="S5" i="5"/>
  <c r="R5" i="5"/>
  <c r="Q5" i="5"/>
  <c r="P5" i="5"/>
  <c r="O5" i="5"/>
  <c r="N5" i="5"/>
  <c r="M5" i="5"/>
  <c r="L66" i="3"/>
  <c r="M66" i="3"/>
  <c r="I5" i="5"/>
  <c r="M32" i="3"/>
  <c r="H5" i="5"/>
  <c r="L32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/>
  <c r="N74" i="3"/>
  <c r="AA15" i="9"/>
  <c r="AI16" i="9"/>
  <c r="AA14" i="9"/>
  <c r="E9" i="8"/>
  <c r="AI14" i="9"/>
  <c r="AA13" i="9"/>
  <c r="E13" i="8"/>
  <c r="C15" i="9"/>
  <c r="E12" i="8"/>
  <c r="C16" i="9"/>
  <c r="K14" i="9"/>
  <c r="K13" i="9"/>
  <c r="K15" i="9"/>
  <c r="C13" i="9"/>
  <c r="AI13" i="9"/>
  <c r="N66" i="3"/>
  <c r="O66" i="3"/>
  <c r="R66" i="3"/>
  <c r="N68" i="3"/>
  <c r="O68" i="3"/>
  <c r="O72" i="3"/>
  <c r="N70" i="3"/>
  <c r="R70" i="3"/>
  <c r="N67" i="3"/>
  <c r="R67" i="3"/>
  <c r="N34" i="3"/>
  <c r="P34" i="3"/>
  <c r="O73" i="3"/>
  <c r="U67" i="3"/>
  <c r="O75" i="3"/>
  <c r="U74" i="3"/>
  <c r="O69" i="3"/>
  <c r="O71" i="3"/>
  <c r="R74" i="3"/>
  <c r="N72" i="3"/>
  <c r="R72" i="3"/>
  <c r="N69" i="3"/>
  <c r="N71" i="3"/>
  <c r="U71" i="3"/>
  <c r="R73" i="3"/>
  <c r="U75" i="3"/>
  <c r="N41" i="3"/>
  <c r="P41" i="3"/>
  <c r="U73" i="3"/>
  <c r="U68" i="3"/>
  <c r="N75" i="3"/>
  <c r="R75" i="3"/>
  <c r="K13" i="13"/>
  <c r="L10" i="13"/>
  <c r="Q32" i="3"/>
  <c r="S33" i="3"/>
  <c r="N32" i="3"/>
  <c r="P32" i="3"/>
  <c r="Q34" i="3"/>
  <c r="S34" i="3"/>
  <c r="Q36" i="3"/>
  <c r="S36" i="3"/>
  <c r="N36" i="3"/>
  <c r="P36" i="3"/>
  <c r="Q40" i="3"/>
  <c r="S40" i="3"/>
  <c r="Q38" i="3"/>
  <c r="N38" i="3"/>
  <c r="P38" i="3"/>
  <c r="N40" i="3"/>
  <c r="P40" i="3"/>
  <c r="S35" i="3"/>
  <c r="Q35" i="3"/>
  <c r="N35" i="3"/>
  <c r="P35" i="3"/>
  <c r="S37" i="3"/>
  <c r="Q37" i="3"/>
  <c r="S39" i="3"/>
  <c r="Q39" i="3"/>
  <c r="N39" i="3"/>
  <c r="P39" i="3"/>
  <c r="Q33" i="3"/>
  <c r="N33" i="3"/>
  <c r="P33" i="3"/>
  <c r="S38" i="3"/>
  <c r="N37" i="3"/>
  <c r="P37" i="3"/>
  <c r="Q41" i="3"/>
  <c r="S41" i="3"/>
  <c r="R68" i="3"/>
  <c r="R71" i="3"/>
  <c r="R69" i="3"/>
  <c r="M10" i="13"/>
  <c r="L11" i="13"/>
  <c r="K14" i="13"/>
  <c r="K15" i="13"/>
  <c r="L12" i="13"/>
  <c r="M11" i="13"/>
  <c r="L13" i="13"/>
  <c r="M12" i="13"/>
  <c r="K16" i="13"/>
  <c r="K17" i="13"/>
  <c r="L14" i="13"/>
  <c r="M13" i="13"/>
  <c r="L15" i="13"/>
  <c r="M14" i="13"/>
  <c r="K18" i="13"/>
  <c r="K19" i="13"/>
  <c r="L16" i="13"/>
  <c r="M15" i="13"/>
  <c r="L17" i="13"/>
  <c r="M16" i="13"/>
  <c r="K20" i="13"/>
  <c r="K21" i="13"/>
  <c r="L18" i="13"/>
  <c r="M17" i="13"/>
  <c r="L19" i="13"/>
  <c r="M18" i="13"/>
  <c r="K22" i="13"/>
  <c r="K23" i="13"/>
  <c r="L20" i="13"/>
  <c r="M19" i="13"/>
  <c r="K24" i="13"/>
  <c r="L21" i="13"/>
  <c r="M20" i="13"/>
  <c r="L22" i="13"/>
  <c r="M21" i="13"/>
  <c r="K25" i="13"/>
  <c r="K26" i="13"/>
  <c r="L23" i="13"/>
  <c r="M22" i="13"/>
  <c r="L24" i="13"/>
  <c r="M23" i="13"/>
  <c r="K27" i="13"/>
  <c r="K28" i="13"/>
  <c r="L25" i="13"/>
  <c r="M24" i="13"/>
  <c r="L26" i="13"/>
  <c r="M25" i="13"/>
  <c r="K29" i="13"/>
  <c r="K30" i="13"/>
  <c r="L27" i="13"/>
  <c r="M26" i="13"/>
  <c r="L28" i="13"/>
  <c r="M27" i="13"/>
  <c r="K31" i="13"/>
  <c r="K32" i="13"/>
  <c r="L29" i="13"/>
  <c r="M28" i="13"/>
  <c r="L30" i="13"/>
  <c r="M29" i="13"/>
  <c r="K33" i="13"/>
  <c r="K34" i="13"/>
  <c r="L31" i="13"/>
  <c r="M30" i="13"/>
  <c r="L32" i="13"/>
  <c r="M31" i="13"/>
  <c r="K35" i="13"/>
  <c r="K36" i="13"/>
  <c r="L33" i="13"/>
  <c r="M32" i="13"/>
  <c r="L34" i="13"/>
  <c r="M33" i="13"/>
  <c r="K37" i="13"/>
  <c r="K38" i="13"/>
  <c r="L35" i="13"/>
  <c r="M34" i="13"/>
  <c r="L36" i="13"/>
  <c r="M35" i="13"/>
  <c r="L37" i="13"/>
  <c r="M36" i="13"/>
  <c r="L38" i="13"/>
  <c r="M38" i="13"/>
  <c r="M37" i="13"/>
</calcChain>
</file>

<file path=xl/sharedStrings.xml><?xml version="1.0" encoding="utf-8"?>
<sst xmlns="http://schemas.openxmlformats.org/spreadsheetml/2006/main" count="7127" uniqueCount="542">
  <si>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</si>
  <si>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</si>
  <si>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</si>
  <si>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</si>
  <si>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</si>
  <si>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</si>
  <si>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</si>
  <si>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</si>
  <si>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</si>
  <si>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</si>
  <si>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</si>
  <si>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</si>
  <si>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</si>
  <si>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</si>
  <si>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</si>
  <si>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</si>
  <si>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</si>
  <si>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</si>
  <si>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</si>
  <si>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</si>
  <si>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</si>
  <si>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</si>
  <si>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</si>
  <si>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</si>
  <si>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</si>
  <si>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</si>
  <si>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</si>
  <si>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</si>
  <si>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</si>
  <si>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</si>
  <si>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</si>
  <si>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</si>
  <si>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</si>
  <si>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</si>
  <si>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</si>
  <si>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</si>
  <si>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</si>
  <si>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</si>
  <si>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</si>
  <si>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</si>
  <si>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</si>
  <si>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</si>
  <si>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</si>
  <si>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</si>
  <si>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</si>
  <si>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</si>
  <si>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</si>
  <si>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</si>
  <si>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</si>
  <si>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</si>
  <si>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</si>
  <si>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</si>
  <si>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</si>
  <si>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</si>
  <si>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</si>
  <si>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</si>
  <si>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</si>
  <si>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</si>
  <si>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</si>
  <si>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</si>
  <si>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</si>
  <si>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</si>
  <si>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</si>
  <si>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</si>
  <si>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</si>
  <si>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</si>
  <si>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</si>
  <si>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</si>
  <si>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</si>
  <si>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</si>
  <si>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</si>
  <si>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</si>
  <si>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</si>
  <si>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</si>
  <si>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</si>
  <si>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</si>
  <si>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</si>
  <si>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</si>
  <si>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</si>
  <si>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</si>
  <si>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</si>
  <si>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</si>
  <si>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</si>
  <si>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</si>
  <si>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</si>
  <si>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</si>
  <si>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</si>
  <si>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</si>
  <si>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</si>
  <si>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</si>
  <si>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</si>
  <si>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</si>
  <si>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</si>
  <si>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</si>
  <si>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</si>
  <si>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</si>
  <si>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</si>
  <si>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</si>
  <si>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</si>
  <si>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</si>
  <si>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</si>
  <si>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</si>
  <si>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</si>
  <si>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</si>
  <si>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</si>
  <si>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</si>
  <si>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</si>
  <si>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</si>
  <si>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</si>
  <si>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</si>
  <si>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</si>
  <si>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</si>
  <si>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</si>
  <si>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</si>
  <si>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</si>
  <si>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</si>
  <si>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</si>
  <si>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</si>
  <si>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</si>
  <si>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</si>
  <si>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</si>
  <si>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</si>
  <si>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</si>
  <si>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</si>
  <si>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</si>
  <si>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</si>
  <si>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</si>
  <si>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</si>
  <si>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</si>
  <si>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</si>
  <si>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</si>
  <si>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</si>
  <si>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</si>
  <si>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</si>
  <si>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</si>
  <si>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</si>
  <si>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</si>
  <si>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</si>
  <si>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</si>
  <si>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</si>
  <si>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</si>
  <si>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</si>
  <si>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</si>
  <si>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</si>
  <si>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</si>
  <si>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</si>
  <si>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</si>
  <si>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</si>
  <si>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</si>
  <si>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</si>
  <si>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</si>
  <si>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</si>
  <si>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</si>
  <si>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</si>
  <si>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</si>
  <si>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</si>
  <si>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</si>
  <si>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</si>
  <si>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</si>
  <si>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</si>
  <si>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</si>
  <si>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</si>
  <si>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</si>
  <si>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</si>
  <si>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</si>
  <si>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</si>
  <si>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</si>
  <si>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</si>
  <si>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</si>
  <si>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</si>
  <si>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</si>
  <si>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</si>
  <si>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</si>
  <si>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</si>
  <si>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</si>
  <si>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</si>
  <si>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</si>
  <si>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</si>
  <si>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</si>
  <si>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</si>
  <si>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</si>
  <si>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</si>
  <si>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</si>
  <si>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</si>
  <si>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</si>
  <si>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</si>
  <si>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</si>
  <si>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</si>
  <si>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</si>
  <si>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</si>
  <si>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</si>
  <si>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</si>
  <si>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</si>
  <si>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</si>
  <si>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</si>
  <si>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</si>
  <si>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</si>
  <si>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</si>
  <si>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</si>
  <si>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</si>
  <si>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</si>
  <si>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</si>
  <si>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</si>
  <si>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</si>
  <si>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</si>
  <si>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</si>
  <si>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</si>
  <si>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</si>
  <si>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</si>
  <si>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</si>
  <si>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</si>
  <si>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</si>
  <si>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</si>
  <si>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</si>
  <si>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</si>
  <si>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</si>
  <si>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</si>
  <si>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</si>
  <si>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</si>
  <si>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</si>
  <si>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</si>
  <si>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</si>
  <si>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</si>
  <si>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</si>
  <si>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</si>
  <si>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</si>
  <si>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</si>
  <si>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</si>
  <si>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</si>
  <si>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</si>
  <si>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</si>
  <si>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</si>
  <si>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</si>
  <si>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</si>
  <si>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</si>
  <si>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</si>
  <si>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</si>
  <si>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</si>
  <si>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</si>
  <si>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</si>
  <si>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</si>
  <si>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</si>
  <si>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</si>
  <si>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</si>
  <si>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</si>
  <si>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</si>
  <si>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</si>
  <si>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</si>
  <si>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</si>
  <si>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</si>
  <si>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</si>
  <si>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</si>
  <si>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</si>
  <si>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</si>
  <si>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</si>
  <si>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</si>
  <si>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</si>
  <si>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</si>
  <si>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</si>
  <si>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</si>
  <si>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</si>
  <si>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</si>
  <si>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</si>
  <si>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</si>
  <si>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</si>
  <si>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</si>
  <si>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</si>
  <si>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</si>
  <si>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</si>
  <si>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</si>
  <si>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</si>
  <si>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</si>
  <si>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</si>
  <si>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</si>
  <si>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</si>
  <si>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</si>
  <si>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</si>
  <si>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</si>
  <si>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</si>
  <si>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</si>
  <si>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</si>
  <si>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</si>
  <si>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</si>
  <si>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</si>
  <si>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</si>
  <si>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</si>
  <si>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</si>
  <si>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</si>
  <si>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</si>
  <si>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</si>
  <si>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</si>
  <si>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</si>
  <si>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</si>
  <si>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</si>
  <si>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</si>
  <si>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</si>
  <si>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</si>
  <si>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</si>
  <si>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</si>
  <si>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</si>
  <si>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</si>
  <si>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</si>
  <si>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</si>
  <si>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</si>
  <si>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</si>
  <si>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</si>
  <si>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</si>
  <si>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</si>
  <si>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</si>
  <si>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</si>
  <si>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</si>
  <si>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</si>
  <si>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</si>
  <si>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</si>
  <si>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</si>
  <si>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</si>
  <si>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</si>
  <si>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</si>
  <si>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</si>
  <si>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</si>
  <si>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</si>
  <si>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</si>
  <si>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</si>
  <si>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</si>
  <si>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</si>
  <si>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</si>
  <si>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</si>
  <si>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</si>
  <si>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</si>
  <si>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</si>
  <si>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</si>
  <si>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</si>
  <si>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</si>
  <si>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</si>
  <si>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</si>
  <si>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</si>
  <si>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</si>
  <si>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</si>
  <si>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</si>
  <si>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</si>
  <si>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</si>
  <si>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</si>
  <si>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</si>
  <si>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</si>
  <si>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</si>
  <si>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</si>
  <si>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</si>
  <si>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</si>
  <si>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</si>
  <si>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</si>
  <si>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</si>
  <si>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</si>
  <si>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</si>
  <si>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</si>
  <si>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</si>
  <si>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</si>
  <si>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</si>
  <si>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</si>
  <si>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</si>
  <si>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</si>
  <si>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</si>
  <si>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</si>
  <si>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</si>
  <si>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</si>
  <si>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</si>
  <si>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</si>
  <si>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</si>
  <si>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</si>
  <si>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</si>
  <si>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</si>
  <si>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</si>
  <si>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</si>
  <si>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</si>
  <si>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</si>
  <si>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</si>
  <si>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</si>
  <si>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</si>
  <si>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</si>
  <si>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</si>
  <si>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</si>
  <si>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</si>
  <si>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</si>
  <si>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</si>
  <si>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</si>
  <si>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</si>
  <si>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</si>
  <si>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</si>
  <si>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</si>
  <si>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</si>
  <si>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</si>
  <si>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</si>
  <si>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</si>
  <si>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</si>
  <si>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</si>
  <si>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</si>
  <si>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</si>
  <si>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</si>
  <si>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</si>
  <si>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</si>
  <si>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</si>
  <si>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</si>
  <si>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</si>
  <si>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</si>
  <si>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</si>
  <si>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</si>
  <si>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</si>
  <si>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</si>
  <si>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</si>
  <si>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</si>
  <si>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</si>
  <si>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</si>
  <si>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</si>
  <si>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</si>
  <si>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</si>
  <si>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</si>
  <si>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</si>
  <si>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</si>
  <si>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</si>
  <si>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</si>
  <si>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</si>
  <si>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</si>
  <si>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</si>
  <si>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</si>
  <si>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</si>
  <si>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</si>
  <si>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</si>
  <si>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</si>
  <si>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</si>
  <si>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</si>
  <si>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</si>
  <si>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</si>
  <si>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</si>
  <si>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</si>
  <si>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</si>
  <si>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</si>
  <si>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</si>
  <si>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</si>
  <si>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</si>
  <si>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</si>
  <si>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</si>
  <si>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</si>
  <si>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</si>
  <si>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</si>
  <si>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</si>
  <si>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</si>
  <si>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</si>
  <si>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</si>
  <si>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</si>
  <si>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</si>
  <si>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</si>
  <si>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</si>
  <si>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</si>
  <si>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</si>
  <si>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</si>
  <si>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</si>
  <si>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</si>
  <si>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</si>
  <si>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</si>
  <si>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</si>
  <si>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</si>
  <si>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</si>
  <si>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</si>
  <si>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</si>
  <si>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</si>
  <si>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</si>
  <si>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</si>
  <si>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</si>
  <si>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</si>
  <si>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</si>
  <si>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</si>
  <si>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</si>
  <si>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</si>
  <si>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</si>
  <si>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</si>
  <si>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</si>
  <si>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</si>
  <si>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</si>
  <si>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</si>
  <si>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</si>
  <si>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</si>
  <si>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</si>
  <si>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</si>
  <si>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</si>
  <si>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</si>
  <si>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</si>
  <si>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</si>
  <si>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</si>
  <si>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</si>
  <si>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</si>
  <si>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</si>
  <si>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</si>
  <si>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</si>
  <si>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</si>
  <si>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</si>
  <si>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</si>
  <si>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</si>
  <si>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SP_GoblinSubmarine</t>
  </si>
  <si>
    <t>PF_GoblinSubmarine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</si>
  <si>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</si>
  <si>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</si>
  <si>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</si>
  <si>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</si>
  <si>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</si>
  <si>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</si>
  <si>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</si>
  <si>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</si>
  <si>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</si>
  <si>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</si>
  <si>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</si>
  <si>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</si>
  <si>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</si>
  <si>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</si>
  <si>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</si>
  <si>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</si>
  <si>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</si>
  <si>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</si>
  <si>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</si>
  <si>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</si>
  <si>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</si>
  <si>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</si>
  <si>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</si>
  <si>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</si>
  <si>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</si>
  <si>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</si>
  <si>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</si>
  <si>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</si>
  <si>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</si>
  <si>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</si>
  <si>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</si>
  <si>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</si>
  <si>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</si>
  <si>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Vehicles/PF_GoblinSubmarine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</si>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</sst>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13146880"/>
        <c:axId val="79045376"/>
      </c:barChart>
      <c:catAx>
        <c:axId val="1131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45376"/>
        <c:crosses val="autoZero"/>
        <c:auto val="1"/>
        <c:lblAlgn val="ctr"/>
        <c:lblOffset val="100"/>
        <c:noMultiLvlLbl val="0"/>
      </c:catAx>
      <c:valAx>
        <c:axId val="790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4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106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8512"/>
        <c:axId val="78530432"/>
      </c:lineChart>
      <c:catAx>
        <c:axId val="785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530432"/>
        <c:crosses val="autoZero"/>
        <c:auto val="1"/>
        <c:lblAlgn val="ctr"/>
        <c:lblOffset val="100"/>
        <c:noMultiLvlLbl val="0"/>
      </c:catAx>
      <c:valAx>
        <c:axId val="78530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52851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82624"/>
        <c:axId val="79084544"/>
      </c:lineChart>
      <c:catAx>
        <c:axId val="7908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84544"/>
        <c:crosses val="autoZero"/>
        <c:auto val="1"/>
        <c:lblAlgn val="ctr"/>
        <c:lblOffset val="100"/>
        <c:noMultiLvlLbl val="0"/>
      </c:catAx>
      <c:valAx>
        <c:axId val="79084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08262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277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50049</c:v>
                </c:pt>
                <c:pt idx="1">
                  <c:v>13699</c:v>
                </c:pt>
                <c:pt idx="2">
                  <c:v>7207</c:v>
                </c:pt>
                <c:pt idx="3">
                  <c:v>29652</c:v>
                </c:pt>
                <c:pt idx="4">
                  <c:v>17318</c:v>
                </c:pt>
                <c:pt idx="5">
                  <c:v>19962</c:v>
                </c:pt>
                <c:pt idx="6">
                  <c:v>41781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67680"/>
        <c:axId val="100169216"/>
      </c:barChart>
      <c:catAx>
        <c:axId val="10016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169216"/>
        <c:crosses val="autoZero"/>
        <c:auto val="1"/>
        <c:lblAlgn val="ctr"/>
        <c:lblOffset val="100"/>
        <c:noMultiLvlLbl val="0"/>
      </c:catAx>
      <c:valAx>
        <c:axId val="10016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86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93792"/>
        <c:axId val="100195328"/>
      </c:barChart>
      <c:catAx>
        <c:axId val="1001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95328"/>
        <c:crosses val="autoZero"/>
        <c:auto val="1"/>
        <c:lblAlgn val="ctr"/>
        <c:lblOffset val="100"/>
        <c:noMultiLvlLbl val="0"/>
      </c:catAx>
      <c:valAx>
        <c:axId val="1001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O125" totalsRowShown="0" headerRowDxfId="28" dataDxfId="27">
  <autoFilter ref="D11:O125"/>
  <sortState ref="D12:O125">
    <sortCondition ref="E11:E125"/>
  </sortState>
  <tableColumns count="12">
    <tableColumn id="1" name="Content Sku" dataDxfId="26"/>
    <tableColumn id="2" name="Spawner Prefab" dataDxfId="25"/>
    <tableColumn id="3" name="Entity Prefab" dataDxfId="24"/>
    <tableColumn id="4" name="Respawn Min" dataDxfId="23"/>
    <tableColumn id="5" name="Respawn Max" dataDxfId="22"/>
    <tableColumn id="6" name="HP Given" dataDxfId="21"/>
    <tableColumn id="7" name="XP Given" dataDxfId="20"/>
    <tableColumn id="8" name="Edible Tier" dataDxfId="19"/>
    <tableColumn id="9" name="BurnableTier" dataDxfId="18"/>
    <tableColumn id="10" name="Damage" dataDxfId="17"/>
    <tableColumn id="11" name="Total in &quot;Medieval_Final_Village&quot;" dataDxfId="16">
      <calculatedColumnFormula>COUNTIF(Table7[Spawner],Table1[[#This Row],[Spawner Prefab]])</calculatedColumnFormula>
    </tableColumn>
    <tableColumn id="12" name="Percentage" dataDxfId="15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107" totalsRowShown="0">
  <autoFilter ref="E7:G2107"/>
  <sortState ref="E8:G2185">
    <sortCondition ref="E7:E218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2" totalsRowShown="0">
  <autoFilter ref="J21:P172"/>
  <sortState ref="J22:P172">
    <sortCondition ref="J21:J172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5">
    <sortCondition ref="B21:B665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6" totalsRowShown="0">
  <autoFilter ref="Z21:AF426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6" totalsRowShown="0">
  <autoFilter ref="AH21:AN176"/>
  <sortState ref="AH22:AN176">
    <sortCondition ref="AH21:AH17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99">
    <sortCondition ref="R21:R99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2" totalsRowShown="0">
  <autoFilter ref="AP21:AV202"/>
  <sortState ref="AP22:AV202">
    <sortCondition ref="AP21:AP202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5"/>
  <sheetViews>
    <sheetView topLeftCell="A4" workbookViewId="0">
      <selection activeCell="O12" sqref="O12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437</v>
      </c>
      <c r="M11" s="1" t="s">
        <v>188</v>
      </c>
      <c r="N11" s="1" t="s">
        <v>468</v>
      </c>
      <c r="O11" s="83" t="s">
        <v>499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8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449</v>
      </c>
      <c r="E16" s="79" t="s">
        <v>450</v>
      </c>
      <c r="F16" s="79" t="s">
        <v>451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14</v>
      </c>
      <c r="O16" s="82">
        <f>ROUND((Table1[[#This Row],[Total in "Medieval_Final_Village"]]/SUM(Table1[Total in "Medieval_Final_Village"]))*100,1)</f>
        <v>0.7</v>
      </c>
    </row>
    <row r="17" spans="4:15" x14ac:dyDescent="0.25">
      <c r="D17" s="79" t="s">
        <v>449</v>
      </c>
      <c r="E17" s="79" t="s">
        <v>452</v>
      </c>
      <c r="F17" s="79" t="s">
        <v>453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454</v>
      </c>
      <c r="E18" s="79" t="s">
        <v>440</v>
      </c>
      <c r="F18" s="79" t="s">
        <v>441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</row>
    <row r="19" spans="4:15" x14ac:dyDescent="0.25">
      <c r="D19" s="79" t="s">
        <v>455</v>
      </c>
      <c r="E19" s="79" t="s">
        <v>456</v>
      </c>
      <c r="F19" s="79" t="s">
        <v>457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>
        <v>0</v>
      </c>
      <c r="K27" s="80">
        <v>0</v>
      </c>
      <c r="L27" s="80">
        <v>0</v>
      </c>
      <c r="M27" s="80">
        <v>0</v>
      </c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</row>
    <row r="29" spans="4:15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</row>
    <row r="30" spans="4:15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3.6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</row>
    <row r="39" spans="4:15" x14ac:dyDescent="0.25">
      <c r="D39" s="79" t="s">
        <v>107</v>
      </c>
      <c r="E39" s="79" t="s">
        <v>516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</row>
    <row r="40" spans="4:15" x14ac:dyDescent="0.25">
      <c r="D40" s="79" t="s">
        <v>71</v>
      </c>
      <c r="E40" s="79" t="s">
        <v>500</v>
      </c>
      <c r="F40" s="79" t="s">
        <v>501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433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517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518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519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520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521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458</v>
      </c>
      <c r="E47" s="79" t="s">
        <v>442</v>
      </c>
      <c r="F47" s="79" t="s">
        <v>443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459</v>
      </c>
      <c r="E48" s="79" t="s">
        <v>444</v>
      </c>
      <c r="F48" s="79" t="s">
        <v>445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434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0</v>
      </c>
      <c r="O49" s="82">
        <f>ROUND((Table1[[#This Row],[Total in "Medieval_Final_Village"]]/SUM(Table1[Total in "Medieval_Final_Village"]))*100,1)</f>
        <v>0</v>
      </c>
    </row>
    <row r="50" spans="4:15" x14ac:dyDescent="0.25">
      <c r="D50" s="79" t="s">
        <v>126</v>
      </c>
      <c r="E50" s="79" t="s">
        <v>67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2</v>
      </c>
      <c r="O50" s="82">
        <f>ROUND((Table1[[#This Row],[Total in "Medieval_Final_Village"]]/SUM(Table1[Total in "Medieval_Final_Village"]))*100,1)</f>
        <v>0.1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446</v>
      </c>
      <c r="E53" s="79" t="s">
        <v>447</v>
      </c>
      <c r="F53" s="79" t="s">
        <v>448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0.9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104</v>
      </c>
      <c r="O56" s="82">
        <f>ROUND((Table1[[#This Row],[Total in "Medieval_Final_Village"]]/SUM(Table1[Total in "Medieval_Final_Village"]))*100,1)</f>
        <v>4.9000000000000004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42</v>
      </c>
      <c r="O58" s="82">
        <f>ROUND((Table1[[#This Row],[Total in "Medieval_Final_Village"]]/SUM(Table1[Total in "Medieval_Final_Village"]))*100,1)</f>
        <v>2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1.8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382</v>
      </c>
      <c r="E63" s="79" t="s">
        <v>496</v>
      </c>
      <c r="F63" s="79" t="s">
        <v>497</v>
      </c>
      <c r="G63" s="80">
        <v>300</v>
      </c>
      <c r="H63" s="80">
        <v>300</v>
      </c>
      <c r="I63" s="80">
        <v>10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382</v>
      </c>
      <c r="E64" s="79" t="s">
        <v>507</v>
      </c>
      <c r="F64" s="79" t="s">
        <v>508</v>
      </c>
      <c r="G64" s="80">
        <v>40</v>
      </c>
      <c r="H64" s="80">
        <v>45</v>
      </c>
      <c r="I64" s="80">
        <v>10</v>
      </c>
      <c r="J64" s="80">
        <v>83</v>
      </c>
      <c r="K64" s="80">
        <v>1</v>
      </c>
      <c r="L64" s="80">
        <v>1</v>
      </c>
      <c r="M64" s="80">
        <v>15</v>
      </c>
      <c r="N64" s="82">
        <f>COUNTIF(Table7[Spawner],Table1[[#This Row],[Spawner Prefab]])</f>
        <v>0</v>
      </c>
      <c r="O64" s="82">
        <f>ROUND((Table1[[#This Row],[Total in "Medieval_Final_Village"]]/SUM(Table1[Total in "Medieval_Final_Village"]))*100,1)</f>
        <v>0</v>
      </c>
    </row>
    <row r="65" spans="4:15" x14ac:dyDescent="0.25">
      <c r="D65" s="79" t="s">
        <v>382</v>
      </c>
      <c r="E65" s="79" t="s">
        <v>509</v>
      </c>
      <c r="F65" s="79" t="s">
        <v>510</v>
      </c>
      <c r="G65" s="80">
        <v>40</v>
      </c>
      <c r="H65" s="80">
        <v>45</v>
      </c>
      <c r="I65" s="80">
        <v>10</v>
      </c>
      <c r="J65" s="80">
        <v>83</v>
      </c>
      <c r="K65" s="80">
        <v>1</v>
      </c>
      <c r="L65" s="80">
        <v>1</v>
      </c>
      <c r="M65" s="80">
        <v>15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</row>
    <row r="66" spans="4:15" x14ac:dyDescent="0.25">
      <c r="D66" s="79" t="s">
        <v>86</v>
      </c>
      <c r="E66" s="79" t="s">
        <v>129</v>
      </c>
      <c r="F66" s="79" t="s">
        <v>22</v>
      </c>
      <c r="G66" s="80">
        <v>500</v>
      </c>
      <c r="H66" s="80">
        <v>500</v>
      </c>
      <c r="I66" s="80">
        <v>0</v>
      </c>
      <c r="J66" s="80">
        <v>75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16</v>
      </c>
      <c r="O66" s="82">
        <f>ROUND((Table1[[#This Row],[Total in "Medieval_Final_Village"]]/SUM(Table1[Total in "Medieval_Final_Village"]))*100,1)</f>
        <v>0.8</v>
      </c>
    </row>
    <row r="67" spans="4:15" x14ac:dyDescent="0.25">
      <c r="D67" s="79" t="s">
        <v>86</v>
      </c>
      <c r="E67" s="79" t="s">
        <v>129</v>
      </c>
      <c r="F67" s="79" t="s">
        <v>22</v>
      </c>
      <c r="G67" s="80">
        <v>500</v>
      </c>
      <c r="H67" s="80">
        <v>500</v>
      </c>
      <c r="I67" s="80">
        <v>0</v>
      </c>
      <c r="J67" s="80">
        <v>75</v>
      </c>
      <c r="K67" s="80">
        <v>0</v>
      </c>
      <c r="L67" s="80">
        <v>0</v>
      </c>
      <c r="M67" s="80" t="s">
        <v>9</v>
      </c>
      <c r="N67" s="82">
        <f>COUNTIF(Table7[Spawner],Table1[[#This Row],[Spawner Prefab]])</f>
        <v>16</v>
      </c>
      <c r="O67" s="82">
        <f>ROUND((Table1[[#This Row],[Total in "Medieval_Final_Village"]]/SUM(Table1[Total in "Medieval_Final_Village"]))*100,1)</f>
        <v>0.8</v>
      </c>
    </row>
    <row r="68" spans="4:15" x14ac:dyDescent="0.25">
      <c r="D68" s="79" t="s">
        <v>460</v>
      </c>
      <c r="E68" s="79" t="s">
        <v>461</v>
      </c>
      <c r="F68" s="79" t="s">
        <v>462</v>
      </c>
      <c r="G68" s="80">
        <v>200</v>
      </c>
      <c r="H68" s="80">
        <v>200</v>
      </c>
      <c r="I68" s="80">
        <v>20</v>
      </c>
      <c r="J68" s="80">
        <v>50</v>
      </c>
      <c r="K68" s="80">
        <v>0</v>
      </c>
      <c r="L68" s="80">
        <v>0</v>
      </c>
      <c r="M68" s="80" t="s">
        <v>9</v>
      </c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80</v>
      </c>
      <c r="E69" s="79" t="s">
        <v>511</v>
      </c>
      <c r="F69" s="79" t="s">
        <v>512</v>
      </c>
      <c r="G69" s="80">
        <v>310</v>
      </c>
      <c r="H69" s="80">
        <v>310</v>
      </c>
      <c r="I69" s="80">
        <v>50</v>
      </c>
      <c r="J69" s="80">
        <v>55</v>
      </c>
      <c r="K69" s="80">
        <v>2</v>
      </c>
      <c r="L69" s="80">
        <v>1</v>
      </c>
      <c r="M69" s="80">
        <v>75</v>
      </c>
      <c r="N69" s="82">
        <f>COUNTIF(Table7[Spawner],Table1[[#This Row],[Spawner Prefab]])</f>
        <v>0</v>
      </c>
      <c r="O69" s="82">
        <f>ROUND((Table1[[#This Row],[Total in "Medieval_Final_Village"]]/SUM(Table1[Total in "Medieval_Final_Village"]))*100,1)</f>
        <v>0</v>
      </c>
    </row>
    <row r="70" spans="4:15" x14ac:dyDescent="0.25">
      <c r="D70" s="79" t="s">
        <v>9</v>
      </c>
      <c r="E70" s="79" t="s">
        <v>144</v>
      </c>
      <c r="F70" s="79" t="s">
        <v>27</v>
      </c>
      <c r="G70" s="80">
        <v>450</v>
      </c>
      <c r="H70" s="80">
        <v>450</v>
      </c>
      <c r="I70" s="80" t="s">
        <v>9</v>
      </c>
      <c r="J70" s="80">
        <v>0</v>
      </c>
      <c r="K70" s="80">
        <v>0</v>
      </c>
      <c r="L70" s="80">
        <v>0</v>
      </c>
      <c r="M70" s="80">
        <v>0</v>
      </c>
      <c r="N70" s="82">
        <f>COUNTIF(Table7[Spawner],Table1[[#This Row],[Spawner Prefab]])</f>
        <v>6</v>
      </c>
      <c r="O70" s="82">
        <f>ROUND((Table1[[#This Row],[Total in "Medieval_Final_Village"]]/SUM(Table1[Total in "Medieval_Final_Village"]))*100,1)</f>
        <v>0.3</v>
      </c>
    </row>
    <row r="71" spans="4:15" x14ac:dyDescent="0.25">
      <c r="D71" s="79" t="s">
        <v>117</v>
      </c>
      <c r="E71" s="79" t="s">
        <v>49</v>
      </c>
      <c r="F71" s="79" t="s">
        <v>29</v>
      </c>
      <c r="G71" s="80">
        <v>180</v>
      </c>
      <c r="H71" s="80">
        <v>180</v>
      </c>
      <c r="I71" s="80">
        <v>20</v>
      </c>
      <c r="J71" s="80">
        <v>25</v>
      </c>
      <c r="K71" s="80">
        <v>0</v>
      </c>
      <c r="L71" s="80">
        <v>0</v>
      </c>
      <c r="M71" s="80">
        <v>25</v>
      </c>
      <c r="N71" s="82">
        <f>COUNTIF(Table7[Spawner],Table1[[#This Row],[Spawner Prefab]])</f>
        <v>19</v>
      </c>
      <c r="O71" s="82">
        <f>ROUND((Table1[[#This Row],[Total in "Medieval_Final_Village"]]/SUM(Table1[Total in "Medieval_Final_Village"]))*100,1)</f>
        <v>0.9</v>
      </c>
    </row>
    <row r="72" spans="4:15" x14ac:dyDescent="0.25">
      <c r="D72" s="79" t="s">
        <v>76</v>
      </c>
      <c r="E72" s="79" t="s">
        <v>17</v>
      </c>
      <c r="F72" s="79" t="s">
        <v>7</v>
      </c>
      <c r="G72" s="80">
        <v>220</v>
      </c>
      <c r="H72" s="80">
        <v>220</v>
      </c>
      <c r="I72" s="80">
        <v>25</v>
      </c>
      <c r="J72" s="80">
        <v>83</v>
      </c>
      <c r="K72" s="80">
        <v>1</v>
      </c>
      <c r="L72" s="80">
        <v>1</v>
      </c>
      <c r="M72" s="80" t="s">
        <v>9</v>
      </c>
      <c r="N72" s="82">
        <f>COUNTIF(Table7[Spawner],Table1[[#This Row],[Spawner Prefab]])</f>
        <v>4</v>
      </c>
      <c r="O72" s="82">
        <f>ROUND((Table1[[#This Row],[Total in "Medieval_Final_Village"]]/SUM(Table1[Total in "Medieval_Final_Village"]))*100,1)</f>
        <v>0.2</v>
      </c>
    </row>
    <row r="73" spans="4:15" x14ac:dyDescent="0.25">
      <c r="D73" s="79" t="s">
        <v>76</v>
      </c>
      <c r="E73" s="79" t="s">
        <v>19</v>
      </c>
      <c r="F73" s="79" t="s">
        <v>18</v>
      </c>
      <c r="G73" s="80">
        <v>220</v>
      </c>
      <c r="H73" s="80">
        <v>220</v>
      </c>
      <c r="I73" s="80">
        <v>25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6</v>
      </c>
      <c r="O73" s="82">
        <f>ROUND((Table1[[#This Row],[Total in "Medieval_Final_Village"]]/SUM(Table1[Total in "Medieval_Final_Village"]))*100,1)</f>
        <v>0.3</v>
      </c>
    </row>
    <row r="74" spans="4:15" x14ac:dyDescent="0.25">
      <c r="D74" s="79" t="s">
        <v>88</v>
      </c>
      <c r="E74" s="79" t="s">
        <v>26</v>
      </c>
      <c r="F74" s="79" t="s">
        <v>24</v>
      </c>
      <c r="G74" s="80">
        <v>200</v>
      </c>
      <c r="H74" s="80">
        <v>200</v>
      </c>
      <c r="I74" s="80">
        <v>20</v>
      </c>
      <c r="J74" s="80">
        <v>75</v>
      </c>
      <c r="K74" s="80">
        <v>0</v>
      </c>
      <c r="L74" s="80">
        <v>0</v>
      </c>
      <c r="M74" s="80">
        <v>40</v>
      </c>
      <c r="N74" s="82">
        <f>COUNTIF(Table7[Spawner],Table1[[#This Row],[Spawner Prefab]])</f>
        <v>18</v>
      </c>
      <c r="O74" s="82">
        <f>ROUND((Table1[[#This Row],[Total in "Medieval_Final_Village"]]/SUM(Table1[Total in "Medieval_Final_Village"]))*100,1)</f>
        <v>0.9</v>
      </c>
    </row>
    <row r="75" spans="4:15" x14ac:dyDescent="0.25">
      <c r="D75" s="79" t="s">
        <v>118</v>
      </c>
      <c r="E75" s="79" t="s">
        <v>130</v>
      </c>
      <c r="F75" s="79" t="s">
        <v>30</v>
      </c>
      <c r="G75" s="80">
        <v>170</v>
      </c>
      <c r="H75" s="80">
        <v>170</v>
      </c>
      <c r="I75" s="80">
        <v>10</v>
      </c>
      <c r="J75" s="80">
        <v>70</v>
      </c>
      <c r="K75" s="80">
        <v>2</v>
      </c>
      <c r="L75" s="80">
        <v>2</v>
      </c>
      <c r="M75" s="80">
        <v>5</v>
      </c>
      <c r="N75" s="82">
        <f>COUNTIF(Table7[Spawner],Table1[[#This Row],[Spawner Prefab]])</f>
        <v>39</v>
      </c>
      <c r="O75" s="82">
        <f>ROUND((Table1[[#This Row],[Total in "Medieval_Final_Village"]]/SUM(Table1[Total in "Medieval_Final_Village"]))*100,1)</f>
        <v>1.8</v>
      </c>
    </row>
    <row r="76" spans="4:15" x14ac:dyDescent="0.25">
      <c r="D76" s="79" t="s">
        <v>77</v>
      </c>
      <c r="E76" s="79" t="s">
        <v>15</v>
      </c>
      <c r="F76" s="79" t="s">
        <v>8</v>
      </c>
      <c r="G76" s="80">
        <v>280</v>
      </c>
      <c r="H76" s="80">
        <v>280</v>
      </c>
      <c r="I76" s="80">
        <v>20</v>
      </c>
      <c r="J76" s="80">
        <v>75</v>
      </c>
      <c r="K76" s="80">
        <v>0</v>
      </c>
      <c r="L76" s="80">
        <v>0</v>
      </c>
      <c r="M76" s="80">
        <v>13</v>
      </c>
      <c r="N76" s="82">
        <f>COUNTIF(Table7[Spawner],Table1[[#This Row],[Spawner Prefab]])</f>
        <v>0</v>
      </c>
      <c r="O76" s="82">
        <f>ROUND((Table1[[#This Row],[Total in "Medieval_Final_Village"]]/SUM(Table1[Total in "Medieval_Final_Village"]))*100,1)</f>
        <v>0</v>
      </c>
    </row>
    <row r="77" spans="4:15" x14ac:dyDescent="0.25">
      <c r="D77" s="79" t="s">
        <v>77</v>
      </c>
      <c r="E77" s="79" t="s">
        <v>513</v>
      </c>
      <c r="F77" s="79" t="s">
        <v>514</v>
      </c>
      <c r="G77" s="80">
        <v>280</v>
      </c>
      <c r="H77" s="80">
        <v>280</v>
      </c>
      <c r="I77" s="80">
        <v>20</v>
      </c>
      <c r="J77" s="80">
        <v>75</v>
      </c>
      <c r="K77" s="80">
        <v>0</v>
      </c>
      <c r="L77" s="80">
        <v>0</v>
      </c>
      <c r="M77" s="80">
        <v>13</v>
      </c>
      <c r="N77" s="82">
        <f>COUNTIF(Table7[Spawner],Table1[[#This Row],[Spawner Prefab]])</f>
        <v>0</v>
      </c>
      <c r="O77" s="82">
        <f>ROUND((Table1[[#This Row],[Total in "Medieval_Final_Village"]]/SUM(Table1[Total in "Medieval_Final_Village"]))*100,1)</f>
        <v>0</v>
      </c>
    </row>
    <row r="78" spans="4:15" x14ac:dyDescent="0.25">
      <c r="D78" s="79" t="s">
        <v>119</v>
      </c>
      <c r="E78" s="79" t="s">
        <v>46</v>
      </c>
      <c r="F78" s="79" t="s">
        <v>31</v>
      </c>
      <c r="G78" s="80">
        <v>2500</v>
      </c>
      <c r="H78" s="80">
        <v>2500</v>
      </c>
      <c r="I78" s="80">
        <v>0</v>
      </c>
      <c r="J78" s="80">
        <v>263</v>
      </c>
      <c r="K78" s="80">
        <v>5</v>
      </c>
      <c r="L78" s="80">
        <v>5</v>
      </c>
      <c r="M78" s="80">
        <v>440</v>
      </c>
      <c r="N78" s="82">
        <f>COUNTIF(Table7[Spawner],Table1[[#This Row],[Spawner Prefab]])</f>
        <v>16</v>
      </c>
      <c r="O78" s="82">
        <f>ROUND((Table1[[#This Row],[Total in "Medieval_Final_Village"]]/SUM(Table1[Total in "Medieval_Final_Village"]))*100,1)</f>
        <v>0.8</v>
      </c>
    </row>
    <row r="79" spans="4:15" x14ac:dyDescent="0.25">
      <c r="D79" s="79" t="s">
        <v>119</v>
      </c>
      <c r="E79" s="79" t="s">
        <v>47</v>
      </c>
      <c r="F79" s="79" t="s">
        <v>32</v>
      </c>
      <c r="G79" s="80">
        <v>2500</v>
      </c>
      <c r="H79" s="80">
        <v>2500</v>
      </c>
      <c r="I79" s="80">
        <v>0</v>
      </c>
      <c r="J79" s="80">
        <v>263</v>
      </c>
      <c r="K79" s="80">
        <v>5</v>
      </c>
      <c r="L79" s="80">
        <v>5</v>
      </c>
      <c r="M79" s="80">
        <v>440</v>
      </c>
      <c r="N79" s="82">
        <f>COUNTIF(Table7[Spawner],Table1[[#This Row],[Spawner Prefab]])</f>
        <v>8</v>
      </c>
      <c r="O79" s="82">
        <f>ROUND((Table1[[#This Row],[Total in "Medieval_Final_Village"]]/SUM(Table1[Total in "Medieval_Final_Village"]))*100,1)</f>
        <v>0.4</v>
      </c>
    </row>
    <row r="80" spans="4:15" x14ac:dyDescent="0.25">
      <c r="D80" s="79" t="s">
        <v>120</v>
      </c>
      <c r="E80" s="79" t="s">
        <v>48</v>
      </c>
      <c r="F80" s="79" t="s">
        <v>33</v>
      </c>
      <c r="G80" s="80">
        <v>2000</v>
      </c>
      <c r="H80" s="80">
        <v>2000</v>
      </c>
      <c r="I80" s="80">
        <v>0</v>
      </c>
      <c r="J80" s="80">
        <v>175</v>
      </c>
      <c r="K80" s="80">
        <v>5</v>
      </c>
      <c r="L80" s="80">
        <v>5</v>
      </c>
      <c r="M80" s="80">
        <v>150</v>
      </c>
      <c r="N80" s="82">
        <f>COUNTIF(Table7[Spawner],Table1[[#This Row],[Spawner Prefab]])</f>
        <v>4</v>
      </c>
      <c r="O80" s="82">
        <f>ROUND((Table1[[#This Row],[Total in "Medieval_Final_Village"]]/SUM(Table1[Total in "Medieval_Final_Village"]))*100,1)</f>
        <v>0.2</v>
      </c>
    </row>
    <row r="81" spans="4:15" x14ac:dyDescent="0.25">
      <c r="D81" s="79" t="s">
        <v>120</v>
      </c>
      <c r="E81" s="79" t="s">
        <v>290</v>
      </c>
      <c r="F81" s="79" t="s">
        <v>291</v>
      </c>
      <c r="G81" s="80">
        <v>2000</v>
      </c>
      <c r="H81" s="80">
        <v>2000</v>
      </c>
      <c r="I81" s="80">
        <v>0</v>
      </c>
      <c r="J81" s="80">
        <v>175</v>
      </c>
      <c r="K81" s="80">
        <v>5</v>
      </c>
      <c r="L81" s="80">
        <v>5</v>
      </c>
      <c r="M81" s="80">
        <v>150</v>
      </c>
      <c r="N81" s="82">
        <f>COUNTIF(Table7[Spawner],Table1[[#This Row],[Spawner Prefab]])</f>
        <v>20</v>
      </c>
      <c r="O81" s="82">
        <f>ROUND((Table1[[#This Row],[Total in "Medieval_Final_Village"]]/SUM(Table1[Total in "Medieval_Final_Village"]))*100,1)</f>
        <v>0.9</v>
      </c>
    </row>
    <row r="82" spans="4:15" x14ac:dyDescent="0.25">
      <c r="D82" s="79" t="s">
        <v>90</v>
      </c>
      <c r="E82" s="79" t="s">
        <v>522</v>
      </c>
      <c r="F82" s="79" t="s">
        <v>523</v>
      </c>
      <c r="G82" s="80">
        <v>200</v>
      </c>
      <c r="H82" s="80">
        <v>200</v>
      </c>
      <c r="I82" s="80">
        <v>8</v>
      </c>
      <c r="J82" s="80">
        <v>75</v>
      </c>
      <c r="K82" s="80">
        <v>0</v>
      </c>
      <c r="L82" s="80">
        <v>0</v>
      </c>
      <c r="M82" s="80" t="s">
        <v>9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90</v>
      </c>
      <c r="E83" s="79" t="s">
        <v>524</v>
      </c>
      <c r="F83" s="79" t="s">
        <v>523</v>
      </c>
      <c r="G83" s="80">
        <v>200</v>
      </c>
      <c r="H83" s="80">
        <v>200</v>
      </c>
      <c r="I83" s="80">
        <v>8</v>
      </c>
      <c r="J83" s="80">
        <v>75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90</v>
      </c>
      <c r="E84" s="79" t="s">
        <v>525</v>
      </c>
      <c r="F84" s="79" t="s">
        <v>523</v>
      </c>
      <c r="G84" s="80">
        <v>200</v>
      </c>
      <c r="H84" s="80">
        <v>200</v>
      </c>
      <c r="I84" s="80">
        <v>8</v>
      </c>
      <c r="J84" s="80">
        <v>75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0</v>
      </c>
      <c r="O84" s="82">
        <f>ROUND((Table1[[#This Row],[Total in "Medieval_Final_Village"]]/SUM(Table1[Total in "Medieval_Final_Village"]))*100,1)</f>
        <v>0</v>
      </c>
    </row>
    <row r="85" spans="4:15" x14ac:dyDescent="0.25">
      <c r="D85" s="79" t="s">
        <v>292</v>
      </c>
      <c r="E85" s="79" t="s">
        <v>293</v>
      </c>
      <c r="F85" s="79" t="s">
        <v>294</v>
      </c>
      <c r="G85" s="80">
        <v>1500</v>
      </c>
      <c r="H85" s="80">
        <v>1500</v>
      </c>
      <c r="I85" s="80">
        <v>2</v>
      </c>
      <c r="J85" s="80">
        <v>130</v>
      </c>
      <c r="K85" s="80">
        <v>4</v>
      </c>
      <c r="L85" s="80">
        <v>4</v>
      </c>
      <c r="M85" s="80">
        <v>35</v>
      </c>
      <c r="N85" s="82">
        <f>COUNTIF(Table7[Spawner],Table1[[#This Row],[Spawner Prefab]])</f>
        <v>33</v>
      </c>
      <c r="O85" s="82">
        <f>ROUND((Table1[[#This Row],[Total in "Medieval_Final_Village"]]/SUM(Table1[Total in "Medieval_Final_Village"]))*100,1)</f>
        <v>1.6</v>
      </c>
    </row>
    <row r="86" spans="4:15" x14ac:dyDescent="0.25">
      <c r="D86" s="79" t="s">
        <v>292</v>
      </c>
      <c r="E86" s="79" t="s">
        <v>295</v>
      </c>
      <c r="F86" s="79" t="s">
        <v>296</v>
      </c>
      <c r="G86" s="80">
        <v>1500</v>
      </c>
      <c r="H86" s="80">
        <v>1500</v>
      </c>
      <c r="I86" s="80">
        <v>2</v>
      </c>
      <c r="J86" s="80">
        <v>130</v>
      </c>
      <c r="K86" s="80">
        <v>4</v>
      </c>
      <c r="L86" s="80">
        <v>4</v>
      </c>
      <c r="M86" s="80">
        <v>35</v>
      </c>
      <c r="N86" s="82">
        <f>COUNTIF(Table7[Spawner],Table1[[#This Row],[Spawner Prefab]])</f>
        <v>34</v>
      </c>
      <c r="O86" s="82">
        <f>ROUND((Table1[[#This Row],[Total in "Medieval_Final_Village"]]/SUM(Table1[Total in "Medieval_Final_Village"]))*100,1)</f>
        <v>1.6</v>
      </c>
    </row>
    <row r="87" spans="4:15" x14ac:dyDescent="0.25">
      <c r="D87" s="79" t="s">
        <v>122</v>
      </c>
      <c r="E87" s="79" t="s">
        <v>297</v>
      </c>
      <c r="F87" s="79" t="s">
        <v>298</v>
      </c>
      <c r="G87" s="80">
        <v>200</v>
      </c>
      <c r="H87" s="80">
        <v>200</v>
      </c>
      <c r="I87" s="80">
        <v>10</v>
      </c>
      <c r="J87" s="80">
        <v>55</v>
      </c>
      <c r="K87" s="80">
        <v>1</v>
      </c>
      <c r="L87" s="80">
        <v>1</v>
      </c>
      <c r="M87" s="80" t="s">
        <v>9</v>
      </c>
      <c r="N87" s="82">
        <f>COUNTIF(Table7[Spawner],Table1[[#This Row],[Spawner Prefab]])</f>
        <v>6</v>
      </c>
      <c r="O87" s="82">
        <f>ROUND((Table1[[#This Row],[Total in "Medieval_Final_Village"]]/SUM(Table1[Total in "Medieval_Final_Village"]))*100,1)</f>
        <v>0.3</v>
      </c>
    </row>
    <row r="88" spans="4:15" x14ac:dyDescent="0.25">
      <c r="D88" s="79" t="s">
        <v>121</v>
      </c>
      <c r="E88" s="79" t="s">
        <v>299</v>
      </c>
      <c r="F88" s="79" t="s">
        <v>300</v>
      </c>
      <c r="G88" s="80">
        <v>140</v>
      </c>
      <c r="H88" s="80">
        <v>140</v>
      </c>
      <c r="I88" s="80">
        <v>6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6</v>
      </c>
      <c r="O88" s="82">
        <f>ROUND((Table1[[#This Row],[Total in "Medieval_Final_Village"]]/SUM(Table1[Total in "Medieval_Final_Village"]))*100,1)</f>
        <v>0.3</v>
      </c>
    </row>
    <row r="89" spans="4:15" x14ac:dyDescent="0.25">
      <c r="D89" s="79" t="s">
        <v>421</v>
      </c>
      <c r="E89" s="79" t="s">
        <v>392</v>
      </c>
      <c r="F89" s="79" t="s">
        <v>393</v>
      </c>
      <c r="G89" s="80">
        <v>120</v>
      </c>
      <c r="H89" s="80">
        <v>120</v>
      </c>
      <c r="I89" s="80">
        <v>6</v>
      </c>
      <c r="J89" s="80">
        <v>50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10</v>
      </c>
      <c r="O89" s="82">
        <f>ROUND((Table1[[#This Row],[Total in "Medieval_Final_Village"]]/SUM(Table1[Total in "Medieval_Final_Village"]))*100,1)</f>
        <v>0.5</v>
      </c>
    </row>
    <row r="90" spans="4:15" x14ac:dyDescent="0.25">
      <c r="D90" s="79" t="s">
        <v>301</v>
      </c>
      <c r="E90" s="79" t="s">
        <v>302</v>
      </c>
      <c r="F90" s="79" t="s">
        <v>303</v>
      </c>
      <c r="G90" s="80">
        <v>170</v>
      </c>
      <c r="H90" s="80">
        <v>170</v>
      </c>
      <c r="I90" s="80">
        <v>5</v>
      </c>
      <c r="J90" s="80">
        <v>28</v>
      </c>
      <c r="K90" s="80">
        <v>1</v>
      </c>
      <c r="L90" s="80">
        <v>1</v>
      </c>
      <c r="M90" s="80">
        <v>2</v>
      </c>
      <c r="N90" s="82">
        <f>COUNTIF(Table7[Spawner],Table1[[#This Row],[Spawner Prefab]])</f>
        <v>12</v>
      </c>
      <c r="O90" s="82">
        <f>ROUND((Table1[[#This Row],[Total in "Medieval_Final_Village"]]/SUM(Table1[Total in "Medieval_Final_Village"]))*100,1)</f>
        <v>0.6</v>
      </c>
    </row>
    <row r="91" spans="4:15" x14ac:dyDescent="0.25">
      <c r="D91" s="79" t="s">
        <v>304</v>
      </c>
      <c r="E91" s="79" t="s">
        <v>305</v>
      </c>
      <c r="F91" s="79" t="s">
        <v>306</v>
      </c>
      <c r="G91" s="80">
        <v>220</v>
      </c>
      <c r="H91" s="80">
        <v>220</v>
      </c>
      <c r="I91" s="80">
        <v>8</v>
      </c>
      <c r="J91" s="80">
        <v>35</v>
      </c>
      <c r="K91" s="80">
        <v>2</v>
      </c>
      <c r="L91" s="80">
        <v>2</v>
      </c>
      <c r="M91" s="80">
        <v>8</v>
      </c>
      <c r="N91" s="82">
        <f>COUNTIF(Table7[Spawner],Table1[[#This Row],[Spawner Prefab]])</f>
        <v>25</v>
      </c>
      <c r="O91" s="82">
        <f>ROUND((Table1[[#This Row],[Total in "Medieval_Final_Village"]]/SUM(Table1[Total in "Medieval_Final_Village"]))*100,1)</f>
        <v>1.2</v>
      </c>
    </row>
    <row r="92" spans="4:15" x14ac:dyDescent="0.25">
      <c r="D92" s="79" t="s">
        <v>307</v>
      </c>
      <c r="E92" s="79" t="s">
        <v>308</v>
      </c>
      <c r="F92" s="79" t="s">
        <v>309</v>
      </c>
      <c r="G92" s="80">
        <v>120</v>
      </c>
      <c r="H92" s="80">
        <v>120</v>
      </c>
      <c r="I92" s="80">
        <v>2</v>
      </c>
      <c r="J92" s="80">
        <v>25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44</v>
      </c>
      <c r="O92" s="82">
        <f>ROUND((Table1[[#This Row],[Total in "Medieval_Final_Village"]]/SUM(Table1[Total in "Medieval_Final_Village"]))*100,1)</f>
        <v>2.1</v>
      </c>
    </row>
    <row r="93" spans="4:15" x14ac:dyDescent="0.25">
      <c r="D93" s="79" t="s">
        <v>463</v>
      </c>
      <c r="E93" s="79" t="s">
        <v>464</v>
      </c>
      <c r="F93" s="79" t="s">
        <v>465</v>
      </c>
      <c r="G93" s="80">
        <v>280</v>
      </c>
      <c r="H93" s="80">
        <v>280</v>
      </c>
      <c r="I93" s="80">
        <v>20</v>
      </c>
      <c r="J93" s="80">
        <v>35</v>
      </c>
      <c r="K93" s="80">
        <v>2</v>
      </c>
      <c r="L93" s="80">
        <v>2</v>
      </c>
      <c r="M93" s="80" t="s">
        <v>9</v>
      </c>
      <c r="N93" s="82">
        <f>COUNTIF(Table7[Spawner],Table1[[#This Row],[Spawner Prefab]])</f>
        <v>19</v>
      </c>
      <c r="O93" s="82">
        <f>ROUND((Table1[[#This Row],[Total in "Medieval_Final_Village"]]/SUM(Table1[Total in "Medieval_Final_Village"]))*100,1)</f>
        <v>0.9</v>
      </c>
    </row>
    <row r="94" spans="4:15" x14ac:dyDescent="0.25">
      <c r="D94" s="79" t="s">
        <v>78</v>
      </c>
      <c r="E94" s="79" t="s">
        <v>310</v>
      </c>
      <c r="F94" s="79" t="s">
        <v>311</v>
      </c>
      <c r="G94" s="80">
        <v>260</v>
      </c>
      <c r="H94" s="80">
        <v>260</v>
      </c>
      <c r="I94" s="80">
        <v>15</v>
      </c>
      <c r="J94" s="80">
        <v>75</v>
      </c>
      <c r="K94" s="80">
        <v>0</v>
      </c>
      <c r="L94" s="80">
        <v>0</v>
      </c>
      <c r="M94" s="80" t="s">
        <v>9</v>
      </c>
      <c r="N94" s="82">
        <f>COUNTIF(Table7[Spawner],Table1[[#This Row],[Spawner Prefab]])</f>
        <v>0</v>
      </c>
      <c r="O94" s="82">
        <f>ROUND((Table1[[#This Row],[Total in "Medieval_Final_Village"]]/SUM(Table1[Total in "Medieval_Final_Village"]))*100,1)</f>
        <v>0</v>
      </c>
    </row>
    <row r="95" spans="4:15" x14ac:dyDescent="0.25">
      <c r="D95" s="79" t="s">
        <v>78</v>
      </c>
      <c r="E95" s="79" t="s">
        <v>312</v>
      </c>
      <c r="F95" s="79" t="s">
        <v>313</v>
      </c>
      <c r="G95" s="80">
        <v>260</v>
      </c>
      <c r="H95" s="80">
        <v>260</v>
      </c>
      <c r="I95" s="80">
        <v>15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0</v>
      </c>
      <c r="O95" s="82">
        <f>ROUND((Table1[[#This Row],[Total in "Medieval_Final_Village"]]/SUM(Table1[Total in "Medieval_Final_Village"]))*100,1)</f>
        <v>0</v>
      </c>
    </row>
    <row r="96" spans="4:15" x14ac:dyDescent="0.25">
      <c r="D96" s="79" t="s">
        <v>73</v>
      </c>
      <c r="E96" s="79" t="s">
        <v>357</v>
      </c>
      <c r="F96" s="79" t="s">
        <v>358</v>
      </c>
      <c r="G96" s="80">
        <v>130</v>
      </c>
      <c r="H96" s="80">
        <v>130</v>
      </c>
      <c r="I96" s="80">
        <v>15</v>
      </c>
      <c r="J96" s="80">
        <v>50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2</v>
      </c>
      <c r="O96" s="82">
        <f>ROUND((Table1[[#This Row],[Total in "Medieval_Final_Village"]]/SUM(Table1[Total in "Medieval_Final_Village"]))*100,1)</f>
        <v>0.1</v>
      </c>
    </row>
    <row r="97" spans="4:15" x14ac:dyDescent="0.25">
      <c r="D97" s="79" t="s">
        <v>314</v>
      </c>
      <c r="E97" s="79" t="s">
        <v>315</v>
      </c>
      <c r="F97" s="79" t="s">
        <v>316</v>
      </c>
      <c r="G97" s="80">
        <v>350</v>
      </c>
      <c r="H97" s="80">
        <v>350</v>
      </c>
      <c r="I97" s="80">
        <v>30</v>
      </c>
      <c r="J97" s="80">
        <v>83</v>
      </c>
      <c r="K97" s="80">
        <v>1</v>
      </c>
      <c r="L97" s="80">
        <v>1</v>
      </c>
      <c r="M97" s="80">
        <v>15</v>
      </c>
      <c r="N97" s="82">
        <f>COUNTIF(Table7[Spawner],Table1[[#This Row],[Spawner Prefab]])</f>
        <v>2</v>
      </c>
      <c r="O97" s="82">
        <f>ROUND((Table1[[#This Row],[Total in "Medieval_Final_Village"]]/SUM(Table1[Total in "Medieval_Final_Village"]))*100,1)</f>
        <v>0.1</v>
      </c>
    </row>
    <row r="98" spans="4:15" x14ac:dyDescent="0.25">
      <c r="D98" s="79" t="s">
        <v>79</v>
      </c>
      <c r="E98" s="79" t="s">
        <v>317</v>
      </c>
      <c r="F98" s="79" t="s">
        <v>318</v>
      </c>
      <c r="G98" s="80">
        <v>200</v>
      </c>
      <c r="H98" s="80">
        <v>200</v>
      </c>
      <c r="I98" s="80">
        <v>7</v>
      </c>
      <c r="J98" s="80">
        <v>75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50</v>
      </c>
      <c r="O98" s="82">
        <f>ROUND((Table1[[#This Row],[Total in "Medieval_Final_Village"]]/SUM(Table1[Total in "Medieval_Final_Village"]))*100,1)</f>
        <v>2.4</v>
      </c>
    </row>
    <row r="99" spans="4:15" x14ac:dyDescent="0.25">
      <c r="D99" s="79" t="s">
        <v>79</v>
      </c>
      <c r="E99" s="79" t="s">
        <v>319</v>
      </c>
      <c r="F99" s="79" t="s">
        <v>320</v>
      </c>
      <c r="G99" s="80">
        <v>200</v>
      </c>
      <c r="H99" s="80">
        <v>200</v>
      </c>
      <c r="I99" s="80">
        <v>7</v>
      </c>
      <c r="J99" s="80">
        <v>75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321</v>
      </c>
      <c r="E100" s="79" t="s">
        <v>322</v>
      </c>
      <c r="F100" s="79" t="s">
        <v>323</v>
      </c>
      <c r="G100" s="80">
        <v>300</v>
      </c>
      <c r="H100" s="80">
        <v>300</v>
      </c>
      <c r="I100" s="80">
        <v>30</v>
      </c>
      <c r="J100" s="80">
        <v>105</v>
      </c>
      <c r="K100" s="80">
        <v>2</v>
      </c>
      <c r="L100" s="80">
        <v>2</v>
      </c>
      <c r="M100" s="80" t="s">
        <v>9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80</v>
      </c>
      <c r="E101" s="79" t="s">
        <v>324</v>
      </c>
      <c r="F101" s="79" t="s">
        <v>325</v>
      </c>
      <c r="G101" s="80">
        <v>310</v>
      </c>
      <c r="H101" s="80">
        <v>310</v>
      </c>
      <c r="I101" s="80">
        <v>50</v>
      </c>
      <c r="J101" s="80">
        <v>55</v>
      </c>
      <c r="K101" s="80">
        <v>2</v>
      </c>
      <c r="L101" s="80">
        <v>1</v>
      </c>
      <c r="M101" s="80">
        <v>55</v>
      </c>
      <c r="N101" s="82">
        <f>COUNTIF(Table7[Spawner],Table1[[#This Row],[Spawner Prefab]])</f>
        <v>0</v>
      </c>
      <c r="O101" s="82">
        <f>ROUND((Table1[[#This Row],[Total in "Medieval_Final_Village"]]/SUM(Table1[Total in "Medieval_Final_Village"]))*100,1)</f>
        <v>0</v>
      </c>
    </row>
    <row r="102" spans="4:15" x14ac:dyDescent="0.25">
      <c r="D102" s="79" t="s">
        <v>80</v>
      </c>
      <c r="E102" s="79" t="s">
        <v>326</v>
      </c>
      <c r="F102" s="79" t="s">
        <v>327</v>
      </c>
      <c r="G102" s="80">
        <v>310</v>
      </c>
      <c r="H102" s="80">
        <v>310</v>
      </c>
      <c r="I102" s="80">
        <v>50</v>
      </c>
      <c r="J102" s="80">
        <v>55</v>
      </c>
      <c r="K102" s="80">
        <v>2</v>
      </c>
      <c r="L102" s="80">
        <v>1</v>
      </c>
      <c r="M102" s="80">
        <v>55</v>
      </c>
      <c r="N102" s="82">
        <f>COUNTIF(Table7[Spawner],Table1[[#This Row],[Spawner Prefab]])</f>
        <v>0</v>
      </c>
      <c r="O102" s="82">
        <f>ROUND((Table1[[#This Row],[Total in "Medieval_Final_Village"]]/SUM(Table1[Total in "Medieval_Final_Village"]))*100,1)</f>
        <v>0</v>
      </c>
    </row>
    <row r="103" spans="4:15" x14ac:dyDescent="0.25">
      <c r="D103" s="79" t="s">
        <v>80</v>
      </c>
      <c r="E103" s="79" t="s">
        <v>328</v>
      </c>
      <c r="F103" s="79" t="s">
        <v>329</v>
      </c>
      <c r="G103" s="80">
        <v>310</v>
      </c>
      <c r="H103" s="80">
        <v>310</v>
      </c>
      <c r="I103" s="80">
        <v>50</v>
      </c>
      <c r="J103" s="80">
        <v>55</v>
      </c>
      <c r="K103" s="80">
        <v>2</v>
      </c>
      <c r="L103" s="80">
        <v>1</v>
      </c>
      <c r="M103" s="80">
        <v>40</v>
      </c>
      <c r="N103" s="82">
        <f>COUNTIF(Table7[Spawner],Table1[[#This Row],[Spawner Prefab]])</f>
        <v>0</v>
      </c>
      <c r="O103" s="82">
        <f>ROUND((Table1[[#This Row],[Total in "Medieval_Final_Village"]]/SUM(Table1[Total in "Medieval_Final_Village"]))*100,1)</f>
        <v>0</v>
      </c>
    </row>
    <row r="104" spans="4:15" x14ac:dyDescent="0.25">
      <c r="D104" s="79" t="s">
        <v>89</v>
      </c>
      <c r="E104" s="79" t="s">
        <v>330</v>
      </c>
      <c r="F104" s="79" t="s">
        <v>331</v>
      </c>
      <c r="G104" s="80">
        <v>180</v>
      </c>
      <c r="H104" s="80">
        <v>180</v>
      </c>
      <c r="I104" s="80">
        <v>10</v>
      </c>
      <c r="J104" s="80">
        <v>75</v>
      </c>
      <c r="K104" s="80">
        <v>0</v>
      </c>
      <c r="L104" s="80">
        <v>0</v>
      </c>
      <c r="M104" s="80">
        <v>5</v>
      </c>
      <c r="N104" s="82">
        <f>COUNTIF(Table7[Spawner],Table1[[#This Row],[Spawner Prefab]])</f>
        <v>14</v>
      </c>
      <c r="O104" s="82">
        <f>ROUND((Table1[[#This Row],[Total in "Medieval_Final_Village"]]/SUM(Table1[Total in "Medieval_Final_Village"]))*100,1)</f>
        <v>0.7</v>
      </c>
    </row>
    <row r="105" spans="4:15" x14ac:dyDescent="0.25">
      <c r="D105" s="79" t="s">
        <v>332</v>
      </c>
      <c r="E105" s="79" t="s">
        <v>333</v>
      </c>
      <c r="F105" s="79" t="s">
        <v>334</v>
      </c>
      <c r="G105" s="80">
        <v>170</v>
      </c>
      <c r="H105" s="80">
        <v>170</v>
      </c>
      <c r="I105" s="80">
        <v>20</v>
      </c>
      <c r="J105" s="80">
        <v>70</v>
      </c>
      <c r="K105" s="80">
        <v>2</v>
      </c>
      <c r="L105" s="80">
        <v>2</v>
      </c>
      <c r="M105" s="80">
        <v>10</v>
      </c>
      <c r="N105" s="82">
        <f>COUNTIF(Table7[Spawner],Table1[[#This Row],[Spawner Prefab]])</f>
        <v>10</v>
      </c>
      <c r="O105" s="82">
        <f>ROUND((Table1[[#This Row],[Total in "Medieval_Final_Village"]]/SUM(Table1[Total in "Medieval_Final_Village"]))*100,1)</f>
        <v>0.5</v>
      </c>
    </row>
    <row r="106" spans="4:15" x14ac:dyDescent="0.25">
      <c r="D106" s="79" t="s">
        <v>81</v>
      </c>
      <c r="E106" s="79" t="s">
        <v>335</v>
      </c>
      <c r="F106" s="79" t="s">
        <v>336</v>
      </c>
      <c r="G106" s="80">
        <v>170</v>
      </c>
      <c r="H106" s="80">
        <v>170</v>
      </c>
      <c r="I106" s="80">
        <v>20</v>
      </c>
      <c r="J106" s="80">
        <v>70</v>
      </c>
      <c r="K106" s="80">
        <v>2</v>
      </c>
      <c r="L106" s="80">
        <v>2</v>
      </c>
      <c r="M106" s="80">
        <v>25</v>
      </c>
      <c r="N106" s="82">
        <f>COUNTIF(Table7[Spawner],Table1[[#This Row],[Spawner Prefab]])</f>
        <v>65</v>
      </c>
      <c r="O106" s="82">
        <f>ROUND((Table1[[#This Row],[Total in "Medieval_Final_Village"]]/SUM(Table1[Total in "Medieval_Final_Village"]))*100,1)</f>
        <v>3.1</v>
      </c>
    </row>
    <row r="107" spans="4:15" x14ac:dyDescent="0.25">
      <c r="D107" s="79" t="s">
        <v>82</v>
      </c>
      <c r="E107" s="79" t="s">
        <v>337</v>
      </c>
      <c r="F107" s="79" t="s">
        <v>338</v>
      </c>
      <c r="G107" s="80">
        <v>150</v>
      </c>
      <c r="H107" s="80">
        <v>150</v>
      </c>
      <c r="I107" s="80">
        <v>4</v>
      </c>
      <c r="J107" s="80">
        <v>25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225</v>
      </c>
      <c r="O107" s="82">
        <f>ROUND((Table1[[#This Row],[Total in "Medieval_Final_Village"]]/SUM(Table1[Total in "Medieval_Final_Village"]))*100,1)</f>
        <v>10.7</v>
      </c>
    </row>
    <row r="108" spans="4:15" x14ac:dyDescent="0.25">
      <c r="D108" s="79" t="s">
        <v>82</v>
      </c>
      <c r="E108" s="79" t="s">
        <v>339</v>
      </c>
      <c r="F108" s="79" t="s">
        <v>340</v>
      </c>
      <c r="G108" s="80">
        <v>150</v>
      </c>
      <c r="H108" s="80">
        <v>150</v>
      </c>
      <c r="I108" s="80">
        <v>4</v>
      </c>
      <c r="J108" s="80">
        <v>25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29</v>
      </c>
      <c r="O108" s="82">
        <f>ROUND((Table1[[#This Row],[Total in "Medieval_Final_Village"]]/SUM(Table1[Total in "Medieval_Final_Village"]))*100,1)</f>
        <v>1.4</v>
      </c>
    </row>
    <row r="109" spans="4:15" x14ac:dyDescent="0.25">
      <c r="D109" s="79" t="s">
        <v>123</v>
      </c>
      <c r="E109" s="79" t="s">
        <v>342</v>
      </c>
      <c r="F109" s="79" t="s">
        <v>341</v>
      </c>
      <c r="G109" s="80">
        <v>180</v>
      </c>
      <c r="H109" s="80">
        <v>180</v>
      </c>
      <c r="I109" s="80">
        <v>3</v>
      </c>
      <c r="J109" s="80">
        <v>25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34</v>
      </c>
      <c r="O109" s="82">
        <f>ROUND((Table1[[#This Row],[Total in "Medieval_Final_Village"]]/SUM(Table1[Total in "Medieval_Final_Village"]))*100,1)</f>
        <v>1.6</v>
      </c>
    </row>
    <row r="110" spans="4:15" x14ac:dyDescent="0.25">
      <c r="D110" s="79" t="s">
        <v>359</v>
      </c>
      <c r="E110" s="79" t="s">
        <v>360</v>
      </c>
      <c r="F110" s="79" t="s">
        <v>361</v>
      </c>
      <c r="G110" s="80">
        <v>420</v>
      </c>
      <c r="H110" s="80">
        <v>420</v>
      </c>
      <c r="I110" s="80">
        <v>150</v>
      </c>
      <c r="J110" s="80">
        <v>83</v>
      </c>
      <c r="K110" s="80">
        <v>1</v>
      </c>
      <c r="L110" s="80">
        <v>2</v>
      </c>
      <c r="M110" s="80">
        <v>60</v>
      </c>
      <c r="N110" s="82">
        <f>COUNTIF(Table7[Spawner],Table1[[#This Row],[Spawner Prefab]])</f>
        <v>15</v>
      </c>
      <c r="O110" s="82">
        <f>ROUND((Table1[[#This Row],[Total in "Medieval_Final_Village"]]/SUM(Table1[Total in "Medieval_Final_Village"]))*100,1)</f>
        <v>0.7</v>
      </c>
    </row>
    <row r="111" spans="4:15" x14ac:dyDescent="0.25">
      <c r="D111" s="79" t="s">
        <v>126</v>
      </c>
      <c r="E111" s="79" t="s">
        <v>362</v>
      </c>
      <c r="F111" s="79" t="s">
        <v>363</v>
      </c>
      <c r="G111" s="80">
        <v>140</v>
      </c>
      <c r="H111" s="80">
        <v>140</v>
      </c>
      <c r="I111" s="80">
        <v>2</v>
      </c>
      <c r="J111" s="80">
        <v>25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</row>
    <row r="112" spans="4:15" x14ac:dyDescent="0.25">
      <c r="D112" s="79" t="s">
        <v>83</v>
      </c>
      <c r="E112" s="79" t="s">
        <v>435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12</v>
      </c>
      <c r="O112" s="82">
        <f>ROUND((Table1[[#This Row],[Total in "Medieval_Final_Village"]]/SUM(Table1[Total in "Medieval_Final_Village"]))*100,1)</f>
        <v>0.6</v>
      </c>
    </row>
    <row r="113" spans="4:15" x14ac:dyDescent="0.25">
      <c r="D113" s="79" t="s">
        <v>83</v>
      </c>
      <c r="E113" s="79" t="s">
        <v>364</v>
      </c>
      <c r="F113" s="79" t="s">
        <v>365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31</v>
      </c>
      <c r="O113" s="82">
        <f>ROUND((Table1[[#This Row],[Total in "Medieval_Final_Village"]]/SUM(Table1[Total in "Medieval_Final_Village"]))*100,1)</f>
        <v>1.5</v>
      </c>
    </row>
    <row r="114" spans="4:15" x14ac:dyDescent="0.25">
      <c r="D114" s="79" t="s">
        <v>83</v>
      </c>
      <c r="E114" s="79" t="s">
        <v>366</v>
      </c>
      <c r="F114" s="79" t="s">
        <v>367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13</v>
      </c>
      <c r="O114" s="82">
        <f>ROUND((Table1[[#This Row],[Total in "Medieval_Final_Village"]]/SUM(Table1[Total in "Medieval_Final_Village"]))*100,1)</f>
        <v>0.6</v>
      </c>
    </row>
    <row r="115" spans="4:15" x14ac:dyDescent="0.25">
      <c r="D115" s="79" t="s">
        <v>84</v>
      </c>
      <c r="E115" s="79" t="s">
        <v>368</v>
      </c>
      <c r="F115" s="79" t="s">
        <v>369</v>
      </c>
      <c r="G115" s="80">
        <v>220</v>
      </c>
      <c r="H115" s="80">
        <v>220</v>
      </c>
      <c r="I115" s="80">
        <v>15</v>
      </c>
      <c r="J115" s="80">
        <v>50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3</v>
      </c>
      <c r="O115" s="82">
        <f>ROUND((Table1[[#This Row],[Total in "Medieval_Final_Village"]]/SUM(Table1[Total in "Medieval_Final_Village"]))*100,1)</f>
        <v>0.1</v>
      </c>
    </row>
    <row r="116" spans="4:15" x14ac:dyDescent="0.25">
      <c r="D116" s="79" t="s">
        <v>84</v>
      </c>
      <c r="E116" s="79" t="s">
        <v>370</v>
      </c>
      <c r="F116" s="79" t="s">
        <v>371</v>
      </c>
      <c r="G116" s="80">
        <v>220</v>
      </c>
      <c r="H116" s="80">
        <v>220</v>
      </c>
      <c r="I116" s="80">
        <v>15</v>
      </c>
      <c r="J116" s="80">
        <v>50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1</v>
      </c>
      <c r="O116" s="82">
        <f>ROUND((Table1[[#This Row],[Total in "Medieval_Final_Village"]]/SUM(Table1[Total in "Medieval_Final_Village"]))*100,1)</f>
        <v>0</v>
      </c>
    </row>
    <row r="117" spans="4:15" x14ac:dyDescent="0.25">
      <c r="D117" s="79" t="s">
        <v>78</v>
      </c>
      <c r="E117" s="79" t="s">
        <v>469</v>
      </c>
      <c r="F117" s="79" t="s">
        <v>470</v>
      </c>
      <c r="G117" s="80">
        <v>220</v>
      </c>
      <c r="H117" s="80">
        <v>220</v>
      </c>
      <c r="I117" s="80">
        <v>15</v>
      </c>
      <c r="J117" s="80">
        <v>75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</row>
    <row r="118" spans="4:15" x14ac:dyDescent="0.25">
      <c r="D118" s="79" t="s">
        <v>78</v>
      </c>
      <c r="E118" s="79" t="s">
        <v>471</v>
      </c>
      <c r="F118" s="79" t="s">
        <v>498</v>
      </c>
      <c r="G118" s="80">
        <v>220</v>
      </c>
      <c r="H118" s="80">
        <v>220</v>
      </c>
      <c r="I118" s="80">
        <v>15</v>
      </c>
      <c r="J118" s="80">
        <v>75</v>
      </c>
      <c r="K118" s="80">
        <v>0</v>
      </c>
      <c r="L118" s="80">
        <v>0</v>
      </c>
      <c r="M118" s="80" t="s">
        <v>9</v>
      </c>
      <c r="N118" s="82">
        <f>COUNTIF(Table7[Spawner],Table1[[#This Row],[Spawner Prefab]])</f>
        <v>3</v>
      </c>
      <c r="O118" s="82">
        <f>ROUND((Table1[[#This Row],[Total in "Medieval_Final_Village"]]/SUM(Table1[Total in "Medieval_Final_Village"]))*100,1)</f>
        <v>0.1</v>
      </c>
    </row>
    <row r="119" spans="4:15" x14ac:dyDescent="0.25">
      <c r="D119" s="79" t="s">
        <v>84</v>
      </c>
      <c r="E119" s="79" t="s">
        <v>526</v>
      </c>
      <c r="F119" s="79" t="s">
        <v>527</v>
      </c>
      <c r="G119" s="80">
        <v>220</v>
      </c>
      <c r="H119" s="80">
        <v>220</v>
      </c>
      <c r="I119" s="80">
        <v>15</v>
      </c>
      <c r="J119" s="80">
        <v>50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</row>
    <row r="120" spans="4:15" x14ac:dyDescent="0.25">
      <c r="D120" s="79" t="s">
        <v>83</v>
      </c>
      <c r="E120" s="79" t="s">
        <v>528</v>
      </c>
      <c r="F120" s="79" t="s">
        <v>367</v>
      </c>
      <c r="G120" s="80">
        <v>220</v>
      </c>
      <c r="H120" s="80">
        <v>220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0</v>
      </c>
      <c r="O120" s="82">
        <f>ROUND((Table1[[#This Row],[Total in "Medieval_Final_Village"]]/SUM(Table1[Total in "Medieval_Final_Village"]))*100,1)</f>
        <v>0</v>
      </c>
    </row>
    <row r="121" spans="4:15" x14ac:dyDescent="0.25">
      <c r="D121" s="79" t="s">
        <v>124</v>
      </c>
      <c r="E121" s="79" t="s">
        <v>372</v>
      </c>
      <c r="F121" s="79" t="s">
        <v>373</v>
      </c>
      <c r="G121" s="80">
        <v>300</v>
      </c>
      <c r="H121" s="80">
        <v>300</v>
      </c>
      <c r="I121" s="80">
        <v>20</v>
      </c>
      <c r="J121" s="80">
        <v>55</v>
      </c>
      <c r="K121" s="80">
        <v>1</v>
      </c>
      <c r="L121" s="80">
        <v>1</v>
      </c>
      <c r="M121" s="80">
        <v>40</v>
      </c>
      <c r="N121" s="82">
        <f>COUNTIF(Table7[Spawner],Table1[[#This Row],[Spawner Prefab]])</f>
        <v>20</v>
      </c>
      <c r="O121" s="82">
        <f>ROUND((Table1[[#This Row],[Total in "Medieval_Final_Village"]]/SUM(Table1[Total in "Medieval_Final_Village"]))*100,1)</f>
        <v>0.9</v>
      </c>
    </row>
    <row r="122" spans="4:15" x14ac:dyDescent="0.25">
      <c r="D122" s="79" t="s">
        <v>90</v>
      </c>
      <c r="E122" s="79" t="s">
        <v>436</v>
      </c>
      <c r="F122" s="79" t="s">
        <v>375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84</v>
      </c>
      <c r="O122" s="82">
        <f>ROUND((Table1[[#This Row],[Total in "Medieval_Final_Village"]]/SUM(Table1[Total in "Medieval_Final_Village"]))*100,1)</f>
        <v>4</v>
      </c>
    </row>
    <row r="123" spans="4:15" x14ac:dyDescent="0.25">
      <c r="D123" s="79" t="s">
        <v>90</v>
      </c>
      <c r="E123" s="79" t="s">
        <v>374</v>
      </c>
      <c r="F123" s="79" t="s">
        <v>375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4</v>
      </c>
      <c r="O123" s="82">
        <f>ROUND((Table1[[#This Row],[Total in "Medieval_Final_Village"]]/SUM(Table1[Total in "Medieval_Final_Village"]))*100,1)</f>
        <v>0.2</v>
      </c>
    </row>
    <row r="124" spans="4:15" x14ac:dyDescent="0.25">
      <c r="D124" s="79" t="s">
        <v>90</v>
      </c>
      <c r="E124" s="79" t="s">
        <v>376</v>
      </c>
      <c r="F124" s="79" t="s">
        <v>377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378</v>
      </c>
      <c r="F125" s="79" t="s">
        <v>379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1</v>
      </c>
      <c r="O125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0" workbookViewId="0">
      <selection activeCell="N66" sqref="N66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P51" sqref="P5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419</v>
      </c>
      <c r="E8">
        <f ca="1">DATA_SCENES_UNITY_1!C6</f>
        <v>50049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13699</v>
      </c>
      <c r="F9">
        <f ca="1">ROUNDUP(E8*0.1,0)</f>
        <v>5005</v>
      </c>
    </row>
    <row r="10" spans="3:13" x14ac:dyDescent="0.25">
      <c r="C10" t="s">
        <v>265</v>
      </c>
      <c r="D10" t="s">
        <v>489</v>
      </c>
      <c r="E10">
        <f ca="1">DATA_SCENES_UNITY_1!S6</f>
        <v>7207</v>
      </c>
    </row>
    <row r="11" spans="3:13" x14ac:dyDescent="0.25">
      <c r="C11" t="s">
        <v>265</v>
      </c>
      <c r="D11" t="s">
        <v>495</v>
      </c>
      <c r="E11">
        <f ca="1">DATA_SCENES_UNITY_1!AQ6</f>
        <v>19962</v>
      </c>
    </row>
    <row r="12" spans="3:13" x14ac:dyDescent="0.25">
      <c r="C12" t="s">
        <v>265</v>
      </c>
      <c r="D12" t="s">
        <v>266</v>
      </c>
      <c r="E12">
        <f ca="1">DATA_SCENES_UNITY_1!AA6</f>
        <v>29652</v>
      </c>
    </row>
    <row r="13" spans="3:13" x14ac:dyDescent="0.25">
      <c r="C13" t="s">
        <v>265</v>
      </c>
      <c r="D13" t="s">
        <v>420</v>
      </c>
      <c r="E13">
        <f ca="1">DATA_SCENES_UNITY_1!AI6</f>
        <v>17318</v>
      </c>
    </row>
    <row r="14" spans="3:13" x14ac:dyDescent="0.25">
      <c r="C14" t="s">
        <v>265</v>
      </c>
      <c r="D14" t="s">
        <v>494</v>
      </c>
      <c r="E14">
        <f ca="1">DATA_SCENES_UNITY_1!AY6</f>
        <v>41781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tabSelected="1" workbookViewId="0">
      <selection activeCell="G26" sqref="G26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workbookViewId="0">
      <selection activeCell="AQ16" sqref="AQ1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6" x14ac:dyDescent="0.25">
      <c r="B2" t="s">
        <v>288</v>
      </c>
    </row>
    <row r="4" spans="2:56" x14ac:dyDescent="0.25">
      <c r="B4" s="1" t="s">
        <v>268</v>
      </c>
      <c r="C4" s="1" t="s">
        <v>265</v>
      </c>
      <c r="F4" s="84"/>
      <c r="G4" s="84"/>
      <c r="J4" s="1" t="s">
        <v>268</v>
      </c>
      <c r="K4" s="1" t="s">
        <v>265</v>
      </c>
      <c r="N4" s="84"/>
      <c r="O4" s="84"/>
      <c r="R4" s="1" t="s">
        <v>268</v>
      </c>
      <c r="S4" s="1" t="s">
        <v>265</v>
      </c>
      <c r="V4" s="84"/>
      <c r="W4" s="84"/>
      <c r="Z4" s="1" t="s">
        <v>268</v>
      </c>
      <c r="AA4" s="1" t="s">
        <v>265</v>
      </c>
      <c r="AD4" s="84"/>
      <c r="AE4" s="84"/>
      <c r="AH4" s="1" t="s">
        <v>268</v>
      </c>
      <c r="AI4" s="1" t="s">
        <v>265</v>
      </c>
      <c r="AL4" s="84"/>
      <c r="AM4" s="84"/>
      <c r="AP4" s="1" t="s">
        <v>268</v>
      </c>
      <c r="AQ4" s="1" t="s">
        <v>265</v>
      </c>
      <c r="AT4" s="84"/>
      <c r="AU4" s="84"/>
      <c r="AX4" s="1" t="s">
        <v>268</v>
      </c>
      <c r="AY4" s="1" t="s">
        <v>265</v>
      </c>
      <c r="BB4" s="84"/>
      <c r="BC4" s="84"/>
    </row>
    <row r="5" spans="2:56" x14ac:dyDescent="0.25">
      <c r="B5" s="1" t="s">
        <v>221</v>
      </c>
      <c r="C5" s="1" t="s">
        <v>398</v>
      </c>
      <c r="E5" s="1" t="s">
        <v>534</v>
      </c>
      <c r="F5" s="1">
        <v>201</v>
      </c>
      <c r="G5" s="1">
        <v>108</v>
      </c>
      <c r="H5" s="1" t="s">
        <v>535</v>
      </c>
      <c r="J5" s="1" t="s">
        <v>221</v>
      </c>
      <c r="K5" s="1" t="s">
        <v>399</v>
      </c>
      <c r="M5" s="1" t="s">
        <v>534</v>
      </c>
      <c r="N5" s="1">
        <v>90</v>
      </c>
      <c r="O5" s="1">
        <v>120</v>
      </c>
      <c r="P5" s="1" t="s">
        <v>535</v>
      </c>
      <c r="R5" s="1" t="s">
        <v>221</v>
      </c>
      <c r="S5" s="1" t="s">
        <v>475</v>
      </c>
      <c r="U5" s="1" t="s">
        <v>534</v>
      </c>
      <c r="V5" s="1">
        <v>60</v>
      </c>
      <c r="W5" s="1">
        <v>120</v>
      </c>
      <c r="X5" s="1" t="s">
        <v>535</v>
      </c>
      <c r="Z5" s="1" t="s">
        <v>221</v>
      </c>
      <c r="AA5" s="1" t="s">
        <v>412</v>
      </c>
      <c r="AC5" s="1" t="s">
        <v>534</v>
      </c>
      <c r="AD5" s="1">
        <v>170</v>
      </c>
      <c r="AE5" s="1">
        <v>120</v>
      </c>
      <c r="AF5" s="1" t="s">
        <v>535</v>
      </c>
      <c r="AH5" s="1" t="s">
        <v>221</v>
      </c>
      <c r="AI5" s="1" t="s">
        <v>418</v>
      </c>
      <c r="AK5" s="1" t="s">
        <v>534</v>
      </c>
      <c r="AL5" s="1">
        <v>150</v>
      </c>
      <c r="AM5" s="1">
        <v>30</v>
      </c>
      <c r="AN5" s="1" t="s">
        <v>535</v>
      </c>
      <c r="AP5" s="1" t="s">
        <v>221</v>
      </c>
      <c r="AQ5" s="1" t="s">
        <v>479</v>
      </c>
      <c r="AS5" s="1" t="s">
        <v>534</v>
      </c>
      <c r="AT5" s="1">
        <v>220</v>
      </c>
      <c r="AU5" s="1">
        <v>110</v>
      </c>
      <c r="AV5" s="1" t="s">
        <v>535</v>
      </c>
      <c r="AX5" s="1" t="s">
        <v>221</v>
      </c>
      <c r="AY5" s="1" t="s">
        <v>481</v>
      </c>
      <c r="BA5" s="1" t="s">
        <v>534</v>
      </c>
      <c r="BB5" s="1">
        <v>200</v>
      </c>
      <c r="BC5" s="1">
        <v>115</v>
      </c>
      <c r="BD5" s="1" t="s">
        <v>535</v>
      </c>
    </row>
    <row r="6" spans="2:56" x14ac:dyDescent="0.25">
      <c r="B6" s="1" t="s">
        <v>222</v>
      </c>
      <c r="C6" s="72">
        <f ca="1">ROUNDUP(SUM(Table245[total xp]),0)</f>
        <v>50049</v>
      </c>
      <c r="E6" s="1" t="s">
        <v>536</v>
      </c>
      <c r="F6" s="1">
        <f ca="1">ROUND(C6/(F5*G5),1)</f>
        <v>2.2999999999999998</v>
      </c>
      <c r="G6" s="1" t="s">
        <v>537</v>
      </c>
      <c r="J6" s="1" t="s">
        <v>222</v>
      </c>
      <c r="K6" s="72">
        <f ca="1">ROUNDUP(SUM(Table3[total xp]),0)</f>
        <v>13699</v>
      </c>
      <c r="M6" s="1" t="s">
        <v>536</v>
      </c>
      <c r="N6" s="1">
        <f ca="1">ROUND(K6/(N5*O5),1)</f>
        <v>1.3</v>
      </c>
      <c r="O6" s="1" t="s">
        <v>537</v>
      </c>
      <c r="R6" s="1" t="s">
        <v>222</v>
      </c>
      <c r="S6" s="72">
        <f ca="1">ROUNDUP(SUM(Table39[total xp]),0)</f>
        <v>7207</v>
      </c>
      <c r="U6" s="1" t="s">
        <v>536</v>
      </c>
      <c r="V6" s="1">
        <f ca="1">ROUND(S6/(V5*W5),1)</f>
        <v>1</v>
      </c>
      <c r="W6" s="1" t="s">
        <v>537</v>
      </c>
      <c r="Z6" s="1" t="s">
        <v>222</v>
      </c>
      <c r="AA6" s="72">
        <f ca="1">ROUNDUP(SUM(Table2[total xp]),0)</f>
        <v>29652</v>
      </c>
      <c r="AC6" s="1" t="s">
        <v>536</v>
      </c>
      <c r="AD6" s="1">
        <f ca="1">ROUND(AA6/(AD5*AE5),1)</f>
        <v>1.5</v>
      </c>
      <c r="AE6" s="1" t="s">
        <v>537</v>
      </c>
      <c r="AH6" s="1" t="s">
        <v>222</v>
      </c>
      <c r="AI6" s="72">
        <f ca="1">ROUNDUP(SUM(Table6[total xp]),0)</f>
        <v>17318</v>
      </c>
      <c r="AK6" s="1" t="s">
        <v>536</v>
      </c>
      <c r="AL6" s="1">
        <f ca="1">ROUND(AI6/(AL5*AM5),1)</f>
        <v>3.8</v>
      </c>
      <c r="AM6" s="1" t="s">
        <v>537</v>
      </c>
      <c r="AP6" s="1" t="s">
        <v>222</v>
      </c>
      <c r="AQ6" s="72">
        <f ca="1">ROUNDUP(SUM(Table610[total xp]),0)</f>
        <v>19962</v>
      </c>
      <c r="AS6" s="1" t="s">
        <v>536</v>
      </c>
      <c r="AT6" s="1">
        <f ca="1">ROUND(AQ6/(AT5*AU5),1)</f>
        <v>0.8</v>
      </c>
      <c r="AU6" s="1" t="s">
        <v>537</v>
      </c>
      <c r="AX6" s="1" t="s">
        <v>222</v>
      </c>
      <c r="AY6" s="72">
        <f ca="1">ROUNDUP(SUM(Table61011[total xp]),0)</f>
        <v>41781</v>
      </c>
      <c r="BA6" s="1" t="s">
        <v>536</v>
      </c>
      <c r="BB6" s="1">
        <f ca="1">ROUND(AY6/(BB5*BC5),1)</f>
        <v>1.8</v>
      </c>
      <c r="BC6" s="1" t="s">
        <v>537</v>
      </c>
    </row>
    <row r="7" spans="2:56" x14ac:dyDescent="0.25">
      <c r="B7" s="1" t="s">
        <v>348</v>
      </c>
      <c r="C7" s="72">
        <f>COUNTA(Table245[spawner_sku])</f>
        <v>643</v>
      </c>
      <c r="E7" s="1" t="s">
        <v>538</v>
      </c>
      <c r="F7" s="1">
        <f>ROUND(C7/(F5*G5),4)</f>
        <v>2.9600000000000001E-2</v>
      </c>
      <c r="G7" s="1" t="s">
        <v>539</v>
      </c>
      <c r="J7" s="1" t="s">
        <v>348</v>
      </c>
      <c r="K7" s="72">
        <f>COUNTA(Table3[spawner_sku])</f>
        <v>151</v>
      </c>
      <c r="M7" s="1" t="s">
        <v>538</v>
      </c>
      <c r="N7" s="1">
        <f>ROUND(K7/(N5*O5),4)</f>
        <v>1.4E-2</v>
      </c>
      <c r="O7" s="1" t="s">
        <v>539</v>
      </c>
      <c r="R7" s="1" t="s">
        <v>348</v>
      </c>
      <c r="S7" s="72">
        <f>COUNTA(Table39[spawner_sku])</f>
        <v>78</v>
      </c>
      <c r="U7" s="1" t="s">
        <v>538</v>
      </c>
      <c r="V7" s="1">
        <f>ROUND(S7/(V5*W5),4)</f>
        <v>1.0800000000000001E-2</v>
      </c>
      <c r="W7" s="1" t="s">
        <v>539</v>
      </c>
      <c r="Z7" s="1" t="s">
        <v>348</v>
      </c>
      <c r="AA7" s="72">
        <f>COUNTA(Table2[spawner_sku])</f>
        <v>405</v>
      </c>
      <c r="AC7" s="1" t="s">
        <v>538</v>
      </c>
      <c r="AD7" s="1">
        <f>ROUND(AA7/(AD5*AE5),4)</f>
        <v>1.9900000000000001E-2</v>
      </c>
      <c r="AE7" s="1" t="s">
        <v>539</v>
      </c>
      <c r="AH7" s="1" t="s">
        <v>348</v>
      </c>
      <c r="AI7" s="72">
        <f>COUNTA(Table6[spawner_sku])</f>
        <v>155</v>
      </c>
      <c r="AK7" s="1" t="s">
        <v>538</v>
      </c>
      <c r="AL7" s="1">
        <f>ROUND(AI7/(AL5*AM5),4)</f>
        <v>3.44E-2</v>
      </c>
      <c r="AM7" s="1" t="s">
        <v>539</v>
      </c>
      <c r="AP7" s="1" t="s">
        <v>348</v>
      </c>
      <c r="AQ7" s="72">
        <f>COUNTA(Table610[spawner_sku])</f>
        <v>181</v>
      </c>
      <c r="AS7" s="1" t="s">
        <v>538</v>
      </c>
      <c r="AT7" s="1">
        <f>ROUND(AQ7/(AT5*AU5),4)</f>
        <v>7.4999999999999997E-3</v>
      </c>
      <c r="AU7" s="1" t="s">
        <v>539</v>
      </c>
      <c r="AX7" s="1" t="s">
        <v>348</v>
      </c>
      <c r="AY7" s="72">
        <f>COUNTA(Table61011[spawner_sku])</f>
        <v>485</v>
      </c>
      <c r="BA7" s="1" t="s">
        <v>538</v>
      </c>
      <c r="BB7" s="1">
        <f>ROUND(AY7/(BB5*BC5),4)</f>
        <v>2.1100000000000001E-2</v>
      </c>
      <c r="BC7" s="1" t="s">
        <v>539</v>
      </c>
    </row>
    <row r="8" spans="2:56" x14ac:dyDescent="0.25">
      <c r="B8" s="1" t="s">
        <v>353</v>
      </c>
      <c r="C8" s="75">
        <f>COUNTIF(Table245[Aggresive],"yes")</f>
        <v>277</v>
      </c>
      <c r="J8" s="1" t="s">
        <v>353</v>
      </c>
      <c r="K8" s="75">
        <f>COUNTIF(Table3[Aggressive],"yes")</f>
        <v>70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106</v>
      </c>
      <c r="AX8" s="1" t="s">
        <v>353</v>
      </c>
      <c r="AY8" s="75">
        <f>COUNTIF(Table61011[Aggressive],"yes")</f>
        <v>211</v>
      </c>
    </row>
    <row r="9" spans="2:56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81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273</v>
      </c>
      <c r="AH9" s="1" t="s">
        <v>354</v>
      </c>
      <c r="AI9" s="75">
        <f>COUNTIF(Table6[Aggressive],"no")</f>
        <v>86</v>
      </c>
      <c r="AP9" s="1" t="s">
        <v>354</v>
      </c>
      <c r="AQ9" s="75">
        <f>COUNTIF(Table610[Aggressive],"no")</f>
        <v>75</v>
      </c>
      <c r="AX9" s="1" t="s">
        <v>354</v>
      </c>
      <c r="AY9" s="75">
        <f>COUNTIF(Table61011[Aggressive],"no")</f>
        <v>274</v>
      </c>
    </row>
    <row r="11" spans="2:56" x14ac:dyDescent="0.25">
      <c r="B11" s="1" t="s">
        <v>349</v>
      </c>
      <c r="C11" s="72">
        <f>SUM(Table245[entity_spawned (AVG)])</f>
        <v>1014</v>
      </c>
      <c r="E11" s="1" t="s">
        <v>540</v>
      </c>
      <c r="F11" s="1">
        <f>ROUND(C11/(F5*G5),4)</f>
        <v>4.6699999999999998E-2</v>
      </c>
      <c r="G11" s="1" t="s">
        <v>541</v>
      </c>
      <c r="J11" s="1" t="s">
        <v>349</v>
      </c>
      <c r="K11" s="72">
        <f>SUM(Table3[entity_spawned (AVG)])</f>
        <v>292</v>
      </c>
      <c r="M11" s="1" t="s">
        <v>540</v>
      </c>
      <c r="N11" s="1">
        <f>ROUND(K11/(N5*O5),4)</f>
        <v>2.7E-2</v>
      </c>
      <c r="O11" s="1" t="s">
        <v>541</v>
      </c>
      <c r="R11" s="1" t="s">
        <v>349</v>
      </c>
      <c r="S11" s="72">
        <f>SUM(Table39[entity_spawned (AVG)])</f>
        <v>114</v>
      </c>
      <c r="U11" s="1" t="s">
        <v>540</v>
      </c>
      <c r="V11" s="1">
        <f>ROUND(S11/(V5*W5),4)</f>
        <v>1.5800000000000002E-2</v>
      </c>
      <c r="W11" s="1" t="s">
        <v>541</v>
      </c>
      <c r="Z11" s="1" t="s">
        <v>349</v>
      </c>
      <c r="AA11" s="72">
        <f>SUM(Table2[entity_spawned (AVG)])</f>
        <v>612</v>
      </c>
      <c r="AC11" s="1" t="s">
        <v>540</v>
      </c>
      <c r="AD11" s="1">
        <f>ROUND(AA11/(AD5*AE5),4)</f>
        <v>0.03</v>
      </c>
      <c r="AE11" s="1" t="s">
        <v>541</v>
      </c>
      <c r="AH11" s="1" t="s">
        <v>349</v>
      </c>
      <c r="AI11" s="72">
        <f>SUM(Table6[entity_spawned (AVG)])</f>
        <v>276</v>
      </c>
      <c r="AK11" s="1" t="s">
        <v>540</v>
      </c>
      <c r="AL11" s="1">
        <f>ROUND(AI11/(AL5*AM5),4)</f>
        <v>6.13E-2</v>
      </c>
      <c r="AM11" s="1" t="s">
        <v>541</v>
      </c>
      <c r="AP11" s="1" t="s">
        <v>349</v>
      </c>
      <c r="AQ11" s="72">
        <f>SUM(Table610[entity_spawned (AVG)])</f>
        <v>264</v>
      </c>
      <c r="AS11" s="1" t="s">
        <v>540</v>
      </c>
      <c r="AT11" s="1">
        <f>ROUND(AQ11/(AT5*AU5),4)</f>
        <v>1.09E-2</v>
      </c>
      <c r="AU11" s="1" t="s">
        <v>541</v>
      </c>
      <c r="AX11" s="1" t="s">
        <v>349</v>
      </c>
      <c r="AY11" s="72">
        <f>SUM(Table61011[entity_spawned (AVG)])</f>
        <v>800</v>
      </c>
      <c r="BA11" s="1" t="s">
        <v>540</v>
      </c>
      <c r="BB11" s="1">
        <f>ROUND(AY11/(BB5*BC5),4)</f>
        <v>3.4799999999999998E-2</v>
      </c>
      <c r="BC11" s="1" t="s">
        <v>541</v>
      </c>
    </row>
    <row r="12" spans="2:56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6" x14ac:dyDescent="0.25">
      <c r="B13" s="1" t="s">
        <v>394</v>
      </c>
      <c r="C13" s="72" t="str">
        <f>CONCATENATE(ROUND(((COUNTIF(Table245[activating_chance],"=100"))/C7)*100,0),"%")</f>
        <v>75%</v>
      </c>
      <c r="J13" s="1" t="s">
        <v>394</v>
      </c>
      <c r="K13" s="72" t="str">
        <f>CONCATENATE(ROUND(((COUNTIF(Table3[activating_chance],"=100"))/K7)*100,0),"%")</f>
        <v>83%</v>
      </c>
      <c r="R13" s="1" t="s">
        <v>394</v>
      </c>
      <c r="S13" s="72" t="str">
        <f>CONCATENATE(ROUND(((COUNTIF(Table39[activating_chance],"=100"))/S7)*100,0),"%")</f>
        <v>86%</v>
      </c>
      <c r="Z13" s="1" t="s">
        <v>394</v>
      </c>
      <c r="AA13" s="72" t="str">
        <f>CONCATENATE(ROUND(((COUNTIF(Table2[activating_chance],"=100"))/AA7)*100,0),"%")</f>
        <v>83%</v>
      </c>
      <c r="AH13" s="1" t="s">
        <v>394</v>
      </c>
      <c r="AI13" s="72" t="str">
        <f>CONCATENATE(ROUND(((COUNTIF(Table6[activating_chance],"=100"))/AI7)*100,0),"%")</f>
        <v>90%</v>
      </c>
      <c r="AP13" s="1" t="s">
        <v>394</v>
      </c>
      <c r="AQ13" s="72" t="str">
        <f>CONCATENATE(ROUND(((COUNTIF(Table610[activating_chance],"=100"))/AQ7)*100,0),"%")</f>
        <v>88%</v>
      </c>
      <c r="AX13" s="1" t="s">
        <v>394</v>
      </c>
      <c r="AY13" s="72" t="str">
        <f>CONCATENATE(ROUND(((COUNTIF(Table61011[activating_chance],"=100"))/AY7)*100,0),"%")</f>
        <v>86%</v>
      </c>
    </row>
    <row r="14" spans="2:56" x14ac:dyDescent="0.25">
      <c r="B14" s="1" t="s">
        <v>395</v>
      </c>
      <c r="C14" s="72" t="str">
        <f>CONCATENATE(ROUND((((COUNTIFS(Table245[activating_chance],"&lt;100",Table245[activating_chance],"&gt;=75")))/C7)*100,0),"%")</f>
        <v>14%</v>
      </c>
      <c r="J14" s="1" t="s">
        <v>395</v>
      </c>
      <c r="K14" s="72" t="str">
        <f>CONCATENATE(ROUND((((COUNTIFS(Table3[activating_chance],"&lt;100",Table3[activating_chance],"&gt;=75")))/K7)*100,0),"%")</f>
        <v>7%</v>
      </c>
      <c r="R14" s="1" t="s">
        <v>395</v>
      </c>
      <c r="S14" s="72" t="str">
        <f>CONCATENATE(ROUND((((COUNTIFS(Table39[activating_chance],"&lt;100",Table39[activating_chance],"&gt;=75")))/S7)*100,0),"%")</f>
        <v>5%</v>
      </c>
      <c r="Z14" s="1" t="s">
        <v>395</v>
      </c>
      <c r="AA14" s="72" t="str">
        <f>CONCATENATE(ROUND((((COUNTIFS(Table2[activating_chance],"&lt;100",Table2[activating_chance],"&gt;=75")))/AA7)*100,0),"%")</f>
        <v>12%</v>
      </c>
      <c r="AH14" s="1" t="s">
        <v>395</v>
      </c>
      <c r="AI14" s="72" t="str">
        <f>CONCATENATE(ROUND((((COUNTIFS(Table6[activating_chance],"&lt;100",Table6[activating_chance],"&gt;=75")))/AI7)*100,0),"%")</f>
        <v>6%</v>
      </c>
      <c r="AP14" s="1" t="s">
        <v>395</v>
      </c>
      <c r="AQ14" s="72" t="str">
        <f>CONCATENATE(ROUND((((COUNTIFS(Table610[activating_chance],"&lt;100",Table610[activating_chance],"&gt;=75")))/AQ7)*100,0),"%")</f>
        <v>1%</v>
      </c>
      <c r="AX14" s="1" t="s">
        <v>395</v>
      </c>
      <c r="AY14" s="72" t="str">
        <f>CONCATENATE(ROUND((((COUNTIFS(Table61011[activating_chance],"&lt;100",Table61011[activating_chance],"&gt;=75")))/AY7)*100,0),"%")</f>
        <v>8%</v>
      </c>
    </row>
    <row r="15" spans="2:56" x14ac:dyDescent="0.25">
      <c r="B15" s="1" t="s">
        <v>396</v>
      </c>
      <c r="C15" s="1" t="str">
        <f>CONCATENATE(ROUND((((COUNTIFS(Table245[activating_chance],"&lt;75",Table245[activating_chance],"&gt;=25")))/C7)*100,0),"%")</f>
        <v>9%</v>
      </c>
      <c r="J15" s="1" t="s">
        <v>396</v>
      </c>
      <c r="K15" s="1" t="str">
        <f>CONCATENATE(ROUND((((COUNTIFS(Table3[activating_chance],"&lt;75",Table3[activating_chance],"&gt;=25")))/K7)*100,0),"%")</f>
        <v>9%</v>
      </c>
      <c r="R15" s="1" t="s">
        <v>396</v>
      </c>
      <c r="S15" s="1" t="str">
        <f>CONCATENATE(ROUND((((COUNTIFS(Table39[activating_chance],"&lt;75",Table39[activating_chance],"&gt;=25")))/S7)*100,0),"%")</f>
        <v>9%</v>
      </c>
      <c r="Z15" s="1" t="s">
        <v>396</v>
      </c>
      <c r="AA15" s="1" t="str">
        <f>CONCATENATE(ROUND((((COUNTIFS(Table2[activating_chance],"&lt;75",Table2[activating_chance],"&gt;=25")))/AA7)*100,0),"%")</f>
        <v>4%</v>
      </c>
      <c r="AH15" s="1" t="s">
        <v>396</v>
      </c>
      <c r="AI15" s="1" t="str">
        <f>CONCATENATE(ROUND((((COUNTIFS(Table6[activating_chance],"&lt;75",Table6[activating_chance],"&gt;=25")))/AI7)*100,0),"%")</f>
        <v>4%</v>
      </c>
      <c r="AP15" s="1" t="s">
        <v>396</v>
      </c>
      <c r="AQ15" s="1" t="str">
        <f>CONCATENATE(ROUND((((COUNTIFS(Table610[activating_chance],"&lt;75",Table610[activating_chance],"&gt;=25")))/AQ7)*100,0),"%")</f>
        <v>11%</v>
      </c>
      <c r="AX15" s="1" t="s">
        <v>396</v>
      </c>
      <c r="AY15" s="1" t="str">
        <f>CONCATENATE(ROUND((((COUNTIFS(Table61011[activating_chance],"&lt;75",Table61011[activating_chance],"&gt;=25")))/AY7)*100,0),"%")</f>
        <v>5%</v>
      </c>
    </row>
    <row r="16" spans="2:56" x14ac:dyDescent="0.25">
      <c r="B16" s="1" t="s">
        <v>397</v>
      </c>
      <c r="C16" s="1" t="str">
        <f>CONCATENATE(ROUND((((COUNTIFS(Table245[activating_chance],"&gt;1",Table245[activating_chance],"&lt;25")))/C7)*100,0),"%")</f>
        <v>1%</v>
      </c>
      <c r="J16" s="1" t="s">
        <v>397</v>
      </c>
      <c r="K16" s="1" t="str">
        <f>CONCATENATE(ROUND((((COUNTIFS(Table3[activating_chance],"&gt;1",Table3[activating_chance],"&lt;25")))/K7)*100,0),"%")</f>
        <v>1%</v>
      </c>
      <c r="R16" s="1" t="s">
        <v>397</v>
      </c>
      <c r="S16" s="1" t="str">
        <f>CONCATENATE(ROUND((((COUNTIFS(Table39[activating_chance],"&gt;1",Table39[activating_chance],"&lt;25")))/S7)*100,0),"%")</f>
        <v>0%</v>
      </c>
      <c r="Z16" s="1" t="s">
        <v>397</v>
      </c>
      <c r="AA16" s="1" t="str">
        <f>CONCATENATE(ROUND((((COUNTIFS(Table2[activating_chance],"&gt;1",Table2[activating_chance],"&lt;25")))/AA7)*100,0),"%")</f>
        <v>1%</v>
      </c>
      <c r="AH16" s="1" t="s">
        <v>397</v>
      </c>
      <c r="AI16" s="1" t="str">
        <f>CONCATENATE(ROUND((((COUNTIFS(Table6[activating_chance],"&gt;1",Table6[activating_chance],"&lt;25")))/AI7)*100,0),"%")</f>
        <v>0%</v>
      </c>
      <c r="AP16" s="1" t="s">
        <v>397</v>
      </c>
      <c r="AQ16" s="1" t="str">
        <f>CONCATENATE(ROUND((((COUNTIFS(Table610[activating_chance],"&gt;1",Table610[activating_chance],"&lt;25")))/AQ7)*100,0),"%")</f>
        <v>0%</v>
      </c>
      <c r="AX16" s="1" t="s">
        <v>397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488</v>
      </c>
      <c r="C18" s="1" t="s">
        <v>419</v>
      </c>
      <c r="J18" s="1" t="s">
        <v>488</v>
      </c>
      <c r="K18" s="1" t="s">
        <v>267</v>
      </c>
      <c r="R18" s="1" t="s">
        <v>488</v>
      </c>
      <c r="S18" s="1" t="s">
        <v>489</v>
      </c>
      <c r="Z18" s="1" t="s">
        <v>488</v>
      </c>
      <c r="AA18" s="1" t="s">
        <v>490</v>
      </c>
      <c r="AH18" s="1" t="s">
        <v>488</v>
      </c>
      <c r="AI18" s="1" t="s">
        <v>491</v>
      </c>
      <c r="AP18" s="1" t="s">
        <v>488</v>
      </c>
      <c r="AQ18" s="1" t="s">
        <v>492</v>
      </c>
      <c r="AX18" s="1" t="s">
        <v>488</v>
      </c>
      <c r="AY18" s="1" t="s">
        <v>493</v>
      </c>
    </row>
    <row r="21" spans="2:56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</row>
    <row r="22" spans="2:56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</row>
    <row r="23" spans="2:56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</row>
    <row r="24" spans="2:56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</row>
    <row r="25" spans="2:56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</row>
    <row r="26" spans="2:56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</row>
    <row r="27" spans="2:56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</row>
    <row r="28" spans="2:56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</row>
    <row r="29" spans="2:56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</row>
    <row r="30" spans="2:56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</row>
    <row r="31" spans="2:56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</row>
    <row r="32" spans="2:56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476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</row>
    <row r="33" spans="2:56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476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</row>
    <row r="34" spans="2:56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476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</row>
    <row r="35" spans="2:56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476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</row>
    <row r="36" spans="2:56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</row>
    <row r="37" spans="2:56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</row>
    <row r="38" spans="2:56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</row>
    <row r="39" spans="2:56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</row>
    <row r="40" spans="2:56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</row>
    <row r="41" spans="2:56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</row>
    <row r="42" spans="2:56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</row>
    <row r="43" spans="2:56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</row>
    <row r="44" spans="2:56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f ca="1">ROUND((Table39[[#This Row],[XP]]*Table39[[#This Row],[entity_spawned (AVG)]])*(Table39[[#This Row],[activating_chance]]/100),0)</f>
        <v>195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</row>
    <row r="45" spans="2:56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f ca="1">ROUND((Table39[[#This Row],[XP]]*Table39[[#This Row],[entity_spawned (AVG)]])*(Table39[[#This Row],[activating_chance]]/100),0)</f>
        <v>263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</row>
    <row r="46" spans="2:56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f ca="1">ROUND((Table39[[#This Row],[XP]]*Table39[[#This Row],[entity_spawned (AVG)]])*(Table39[[#This Row],[activating_chance]]/100),0)</f>
        <v>263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</row>
    <row r="47" spans="2:56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f ca="1">ROUND((Table39[[#This Row],[XP]]*Table39[[#This Row],[entity_spawned (AVG)]])*(Table39[[#This Row],[activating_chance]]/100),0)</f>
        <v>263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</row>
    <row r="48" spans="2:56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f ca="1">ROUND((Table39[[#This Row],[XP]]*Table39[[#This Row],[entity_spawned (AVG)]])*(Table39[[#This Row],[activating_chance]]/100),0)</f>
        <v>263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</row>
    <row r="49" spans="2:56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502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f ca="1">ROUND((Table39[[#This Row],[XP]]*Table39[[#This Row],[entity_spawned (AVG)]])*(Table39[[#This Row],[activating_chance]]/100),0)</f>
        <v>50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</row>
    <row r="50" spans="2:56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503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f ca="1">ROUND((Table39[[#This Row],[XP]]*Table39[[#This Row],[entity_spawned (AVG)]])*(Table39[[#This Row],[activating_chance]]/100),0)</f>
        <v>55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</row>
    <row r="51" spans="2:56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410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</row>
    <row r="52" spans="2:56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410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f ca="1">ROUND((Table39[[#This Row],[XP]]*Table39[[#This Row],[entity_spawned (AVG)]])*(Table39[[#This Row],[activating_chance]]/100),0)</f>
        <v>75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</row>
    <row r="53" spans="2:56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410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f ca="1">ROUND((Table39[[#This Row],[XP]]*Table39[[#This Row],[entity_spawned (AVG)]])*(Table39[[#This Row],[activating_chance]]/100),0)</f>
        <v>75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</row>
    <row r="54" spans="2:56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f ca="1">ROUND((Table39[[#This Row],[XP]]*Table39[[#This Row],[entity_spawned (AVG)]])*(Table39[[#This Row],[activating_chance]]/100),0)</f>
        <v>75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</row>
    <row r="55" spans="2:56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f ca="1">ROUND((Table39[[#This Row],[XP]]*Table39[[#This Row],[entity_spawned (AVG)]])*(Table39[[#This Row],[activating_chance]]/100),0)</f>
        <v>75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</row>
    <row r="56" spans="2:56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472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f ca="1">ROUND((Table39[[#This Row],[XP]]*Table39[[#This Row],[entity_spawned (AVG)]])*(Table39[[#This Row],[activating_chance]]/100),0)</f>
        <v>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</row>
    <row r="57" spans="2:56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472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f ca="1">ROUND((Table39[[#This Row],[XP]]*Table39[[#This Row],[entity_spawned (AVG)]])*(Table39[[#This Row],[activating_chance]]/100),0)</f>
        <v>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40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</row>
    <row r="58" spans="2:56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472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f ca="1">ROUND((Table39[[#This Row],[XP]]*Table39[[#This Row],[entity_spawned (AVG)]])*(Table39[[#This Row],[activating_chance]]/100),0)</f>
        <v>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40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95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</row>
    <row r="59" spans="2:56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472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f ca="1">ROUND((Table39[[#This Row],[XP]]*Table39[[#This Row],[entity_spawned (AVG)]])*(Table39[[#This Row],[activating_chance]]/100),0)</f>
        <v>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40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</row>
    <row r="60" spans="2:56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472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f ca="1">ROUND((Table39[[#This Row],[XP]]*Table39[[#This Row],[entity_spawned (AVG)]])*(Table39[[#This Row],[activating_chance]]/100),0)</f>
        <v>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40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</row>
    <row r="61" spans="2:56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472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f ca="1">ROUND((Table39[[#This Row],[XP]]*Table39[[#This Row],[entity_spawned (AVG)]])*(Table39[[#This Row],[activating_chance]]/100),0)</f>
        <v>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40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95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</row>
    <row r="62" spans="2:56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472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f ca="1">ROUND((Table39[[#This Row],[XP]]*Table39[[#This Row],[entity_spawned (AVG)]])*(Table39[[#This Row],[activating_chance]]/100),0)</f>
        <v>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345</v>
      </c>
      <c r="AQ62">
        <v>1</v>
      </c>
      <c r="AR62">
        <v>300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Prefab])),10,1,1,"Entities"))</f>
        <v>195</v>
      </c>
      <c r="AU62" s="76">
        <f ca="1">ROUND((Table610[[#This Row],[XP]]*Table610[[#This Row],[entity_spawned (AVG)]])*(Table610[[#This Row],[activating_chance]]/100),0)</f>
        <v>195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</row>
    <row r="63" spans="2:56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472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f ca="1">ROUND((Table39[[#This Row],[XP]]*Table39[[#This Row],[entity_spawned (AVG)]])*(Table39[[#This Row],[activating_chance]]/100),0)</f>
        <v>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345</v>
      </c>
      <c r="AQ63">
        <v>1</v>
      </c>
      <c r="AR63">
        <v>300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195</v>
      </c>
      <c r="AU63" s="76">
        <f ca="1">ROUND((Table610[[#This Row],[XP]]*Table610[[#This Row],[entity_spawned (AVG)]])*(Table610[[#This Row],[activating_chance]]/100),0)</f>
        <v>195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</row>
    <row r="64" spans="2:56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472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f ca="1">ROUND((Table39[[#This Row],[XP]]*Table39[[#This Row],[entity_spawned (AVG)]])*(Table39[[#This Row],[activating_chance]]/100),0)</f>
        <v>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345</v>
      </c>
      <c r="AQ64">
        <v>1</v>
      </c>
      <c r="AR64">
        <v>300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195</v>
      </c>
      <c r="AU64" s="76">
        <f ca="1">ROUND((Table610[[#This Row],[XP]]*Table610[[#This Row],[entity_spawned (AVG)]])*(Table610[[#This Row],[activating_chance]]/100),0)</f>
        <v>195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</row>
    <row r="65" spans="2:56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472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f ca="1">ROUND((Table39[[#This Row],[XP]]*Table39[[#This Row],[entity_spawned (AVG)]])*(Table39[[#This Row],[activating_chance]]/100),0)</f>
        <v>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</row>
    <row r="66" spans="2:56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530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f ca="1">ROUND((Table39[[#This Row],[XP]]*Table39[[#This Row],[entity_spawned (AVG)]])*(Table39[[#This Row],[activating_chance]]/100),0)</f>
        <v>25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</row>
    <row r="67" spans="2:56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352</v>
      </c>
      <c r="Q67" s="73"/>
      <c r="R67" t="s">
        <v>530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f ca="1">ROUND((Table39[[#This Row],[XP]]*Table39[[#This Row],[entity_spawned (AVG)]])*(Table39[[#This Row],[activating_chance]]/100),0)</f>
        <v>25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</row>
    <row r="68" spans="2:56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175</v>
      </c>
      <c r="W68" s="76">
        <f ca="1">ROUND((Table39[[#This Row],[XP]]*Table39[[#This Row],[entity_spawned (AVG)]])*(Table39[[#This Row],[activating_chance]]/100),0)</f>
        <v>88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</row>
    <row r="69" spans="2:56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175</v>
      </c>
      <c r="W69" s="76">
        <f ca="1">ROUND((Table39[[#This Row],[XP]]*Table39[[#This Row],[entity_spawned (AVG)]])*(Table39[[#This Row],[activating_chance]]/100),0)</f>
        <v>88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</row>
    <row r="70" spans="2:56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80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76</v>
      </c>
      <c r="P70" t="s">
        <v>352</v>
      </c>
      <c r="Q70" s="73"/>
      <c r="R70" t="s">
        <v>417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175</v>
      </c>
      <c r="W70" s="76">
        <f ca="1">ROUND((Table39[[#This Row],[XP]]*Table39[[#This Row],[entity_spawned (AVG)]])*(Table39[[#This Row],[activating_chance]]/100),0)</f>
        <v>88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</row>
    <row r="71" spans="2:56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352</v>
      </c>
      <c r="Q71" s="73"/>
      <c r="R71" t="s">
        <v>417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175</v>
      </c>
      <c r="W71" s="76">
        <f ca="1">ROUND((Table39[[#This Row],[XP]]*Table39[[#This Row],[entity_spawned (AVG)]])*(Table39[[#This Row],[activating_chance]]/100),0)</f>
        <v>175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</row>
    <row r="72" spans="2:56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175</v>
      </c>
      <c r="W72" s="76">
        <f ca="1">ROUND((Table39[[#This Row],[XP]]*Table39[[#This Row],[entity_spawned (AVG)]])*(Table39[[#This Row],[activating_chance]]/100),0)</f>
        <v>131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239</v>
      </c>
      <c r="AQ72">
        <v>1</v>
      </c>
      <c r="AR72">
        <v>2500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263</v>
      </c>
      <c r="AU72" s="76">
        <f ca="1">ROUND((Table610[[#This Row],[XP]]*Table610[[#This Row],[entity_spawned (AVG)]])*(Table610[[#This Row],[activating_chance]]/100),0)</f>
        <v>263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</row>
    <row r="73" spans="2:56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175</v>
      </c>
      <c r="W73" s="76">
        <f ca="1">ROUND((Table39[[#This Row],[XP]]*Table39[[#This Row],[entity_spawned (AVG)]])*(Table39[[#This Row],[activating_chance]]/100),0)</f>
        <v>175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239</v>
      </c>
      <c r="AQ73">
        <v>1</v>
      </c>
      <c r="AR73">
        <v>2500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263</v>
      </c>
      <c r="AU73" s="76">
        <f ca="1">ROUND((Table610[[#This Row],[XP]]*Table610[[#This Row],[entity_spawned (AVG)]])*(Table610[[#This Row],[activating_chance]]/100),0)</f>
        <v>263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</row>
    <row r="74" spans="2:56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175</v>
      </c>
      <c r="W74" s="76">
        <f ca="1">ROUND((Table39[[#This Row],[XP]]*Table39[[#This Row],[entity_spawned (AVG)]])*(Table39[[#This Row],[activating_chance]]/100),0)</f>
        <v>175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239</v>
      </c>
      <c r="AQ74">
        <v>1</v>
      </c>
      <c r="AR74">
        <v>2500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263</v>
      </c>
      <c r="AU74" s="76">
        <f ca="1">ROUND((Table610[[#This Row],[XP]]*Table610[[#This Row],[entity_spawned (AVG)]])*(Table610[[#This Row],[activating_chance]]/100),0)</f>
        <v>263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</row>
    <row r="75" spans="2:56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175</v>
      </c>
      <c r="W75" s="76">
        <f ca="1">ROUND((Table39[[#This Row],[XP]]*Table39[[#This Row],[entity_spawned (AVG)]])*(Table39[[#This Row],[activating_chance]]/100),0)</f>
        <v>175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</row>
    <row r="76" spans="2:56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478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175</v>
      </c>
      <c r="W76" s="76">
        <f ca="1">ROUND((Table39[[#This Row],[XP]]*Table39[[#This Row],[entity_spawned (AVG)]])*(Table39[[#This Row],[activating_chance]]/100),0)</f>
        <v>175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240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</row>
    <row r="77" spans="2:56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2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190</v>
      </c>
      <c r="P77" t="s">
        <v>352</v>
      </c>
      <c r="Q77" s="73"/>
      <c r="R77" t="s">
        <v>477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175</v>
      </c>
      <c r="W77" s="76">
        <f ca="1">ROUND((Table39[[#This Row],[XP]]*Table39[[#This Row],[entity_spawned (AVG)]])*(Table39[[#This Row],[activating_chance]]/100),0)</f>
        <v>175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243</v>
      </c>
      <c r="AQ77">
        <v>1</v>
      </c>
      <c r="AR77">
        <v>1500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175</v>
      </c>
      <c r="AU77" s="76">
        <f ca="1">ROUND((Table610[[#This Row],[XP]]*Table610[[#This Row],[entity_spawned (AVG)]])*(Table610[[#This Row],[activating_chance]]/100),0)</f>
        <v>175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</row>
    <row r="78" spans="2:56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40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38</v>
      </c>
      <c r="P78" t="s">
        <v>352</v>
      </c>
      <c r="Q78" s="73"/>
      <c r="R78" t="s">
        <v>477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175</v>
      </c>
      <c r="W78" s="76">
        <f ca="1">ROUND((Table39[[#This Row],[XP]]*Table39[[#This Row],[entity_spawned (AVG)]])*(Table39[[#This Row],[activating_chance]]/100),0)</f>
        <v>175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243</v>
      </c>
      <c r="AQ78">
        <v>1</v>
      </c>
      <c r="AR78">
        <v>1500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175</v>
      </c>
      <c r="AU78" s="76">
        <f ca="1">ROUND((Table610[[#This Row],[XP]]*Table610[[#This Row],[entity_spawned (AVG)]])*(Table610[[#This Row],[activating_chance]]/100),0)</f>
        <v>175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</row>
    <row r="79" spans="2:56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352</v>
      </c>
      <c r="Q79" s="73"/>
      <c r="R79" t="s">
        <v>477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175</v>
      </c>
      <c r="W79" s="76">
        <f ca="1">ROUND((Table39[[#This Row],[XP]]*Table39[[#This Row],[entity_spawned (AVG)]])*(Table39[[#This Row],[activating_chance]]/100),0)</f>
        <v>175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243</v>
      </c>
      <c r="AQ79">
        <v>1</v>
      </c>
      <c r="AR79">
        <v>1500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175</v>
      </c>
      <c r="AU79" s="76">
        <f ca="1">ROUND((Table610[[#This Row],[XP]]*Table610[[#This Row],[entity_spawned (AVG)]])*(Table610[[#This Row],[activating_chance]]/100),0)</f>
        <v>175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</row>
    <row r="80" spans="2:56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477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175</v>
      </c>
      <c r="W80" s="76">
        <f ca="1">ROUND((Table39[[#This Row],[XP]]*Table39[[#This Row],[entity_spawned (AVG)]])*(Table39[[#This Row],[activating_chance]]/100),0)</f>
        <v>175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</row>
    <row r="81" spans="2:56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477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175</v>
      </c>
      <c r="W81" s="76">
        <f ca="1">ROUND((Table39[[#This Row],[XP]]*Table39[[#This Row],[entity_spawned (AVG)]])*(Table39[[#This Row],[activating_chance]]/100),0)</f>
        <v>175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</row>
    <row r="82" spans="2:56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235</v>
      </c>
      <c r="K82">
        <v>1</v>
      </c>
      <c r="L82">
        <v>300</v>
      </c>
      <c r="M82" s="76">
        <v>60</v>
      </c>
      <c r="N82">
        <f ca="1">INDIRECT(ADDRESS(11+(MATCH(RIGHT(Table3[[#This Row],[spawner_sku]],LEN(Table3[[#This Row],[spawner_sku]])-FIND("/",Table3[[#This Row],[spawner_sku]])),Table1[Entity Prefab])),10,1,1,"Entities"))</f>
        <v>195</v>
      </c>
      <c r="O82" s="76">
        <f ca="1">ROUND((Table3[[#This Row],[XP]]*Table3[[#This Row],[entity_spawned (AVG)]])*(Table3[[#This Row],[activating_chance]]/100),0)</f>
        <v>117</v>
      </c>
      <c r="P82" t="s">
        <v>352</v>
      </c>
      <c r="Q82" s="73"/>
      <c r="R82" t="s">
        <v>477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175</v>
      </c>
      <c r="W82" s="76">
        <f ca="1">ROUND((Table39[[#This Row],[XP]]*Table39[[#This Row],[entity_spawned (AVG)]])*(Table39[[#This Row],[activating_chance]]/100),0)</f>
        <v>175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</row>
    <row r="83" spans="2:56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235</v>
      </c>
      <c r="K83">
        <v>2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195</v>
      </c>
      <c r="O83" s="76">
        <f ca="1">ROUND((Table3[[#This Row],[XP]]*Table3[[#This Row],[entity_spawned (AVG)]])*(Table3[[#This Row],[activating_chance]]/100),0)</f>
        <v>390</v>
      </c>
      <c r="P83" t="s">
        <v>352</v>
      </c>
      <c r="Q83" s="73"/>
      <c r="R83" t="s">
        <v>477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175</v>
      </c>
      <c r="W83" s="76">
        <f ca="1">ROUND((Table39[[#This Row],[XP]]*Table39[[#This Row],[entity_spawned (AVG)]])*(Table39[[#This Row],[activating_chance]]/100),0)</f>
        <v>175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245</v>
      </c>
      <c r="AQ83">
        <v>1</v>
      </c>
      <c r="AR83">
        <v>200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351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</row>
    <row r="84" spans="2:56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2</v>
      </c>
      <c r="L84">
        <v>250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390</v>
      </c>
      <c r="P84" t="s">
        <v>352</v>
      </c>
      <c r="Q84" s="73"/>
      <c r="R84" t="s">
        <v>477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175</v>
      </c>
      <c r="W84" s="76">
        <f ca="1">ROUND((Table39[[#This Row],[XP]]*Table39[[#This Row],[entity_spawned (AVG)]])*(Table39[[#This Row],[activating_chance]]/100),0)</f>
        <v>175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245</v>
      </c>
      <c r="AQ84">
        <v>1</v>
      </c>
      <c r="AR84">
        <v>200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351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</row>
    <row r="85" spans="2:56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100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195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f ca="1">ROUND((Table39[[#This Row],[XP]]*Table39[[#This Row],[entity_spawned (AVG)]])*(Table39[[#This Row],[activating_chance]]/100),0)</f>
        <v>70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245</v>
      </c>
      <c r="AQ85">
        <v>1</v>
      </c>
      <c r="AR85">
        <v>200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351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</row>
    <row r="86" spans="2:56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f ca="1">ROUND((Table39[[#This Row],[XP]]*Table39[[#This Row],[entity_spawned (AVG)]])*(Table39[[#This Row],[activating_chance]]/100),0)</f>
        <v>70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247</v>
      </c>
      <c r="AQ86">
        <v>1</v>
      </c>
      <c r="AR86">
        <v>240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</row>
    <row r="87" spans="2:56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300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f ca="1">ROUND((Table39[[#This Row],[XP]]*Table39[[#This Row],[entity_spawned (AVG)]])*(Table39[[#This Row],[activating_chance]]/100),0)</f>
        <v>56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247</v>
      </c>
      <c r="AQ87">
        <v>1</v>
      </c>
      <c r="AR87">
        <v>240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</row>
    <row r="88" spans="2:56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f ca="1">ROUND((Table39[[#This Row],[XP]]*Table39[[#This Row],[entity_spawned (AVG)]])*(Table39[[#This Row],[activating_chance]]/100),0)</f>
        <v>56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247</v>
      </c>
      <c r="AQ88">
        <v>1</v>
      </c>
      <c r="AR88">
        <v>220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</row>
    <row r="89" spans="2:56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237</v>
      </c>
      <c r="K89">
        <v>1</v>
      </c>
      <c r="L89">
        <v>100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25</v>
      </c>
      <c r="O89" s="76">
        <f ca="1">ROUND((Table3[[#This Row],[XP]]*Table3[[#This Row],[entity_spawned (AVG)]])*(Table3[[#This Row],[activating_chance]]/100),0)</f>
        <v>25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220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175</v>
      </c>
      <c r="AU89" s="76">
        <f ca="1">ROUND((Table610[[#This Row],[XP]]*Table610[[#This Row],[entity_spawned (AVG)]])*(Table610[[#This Row],[activating_chance]]/100),0)</f>
        <v>175</v>
      </c>
      <c r="AV89" s="73" t="s">
        <v>351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</row>
    <row r="90" spans="2:56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237</v>
      </c>
      <c r="K90">
        <v>1</v>
      </c>
      <c r="L90">
        <v>180</v>
      </c>
      <c r="M90" s="76">
        <v>100</v>
      </c>
      <c r="N90">
        <f ca="1">INDIRECT(ADDRESS(11+(MATCH(RIGHT(Table3[[#This Row],[spawner_sku]],LEN(Table3[[#This Row],[spawner_sku]])-FIND("/",Table3[[#This Row],[spawner_sku]])),Table1[Entity Prefab])),10,1,1,"Entities"))</f>
        <v>25</v>
      </c>
      <c r="O90" s="76">
        <f ca="1">ROUND((Table3[[#This Row],[XP]]*Table3[[#This Row],[entity_spawned (AVG)]])*(Table3[[#This Row],[activating_chance]]/100),0)</f>
        <v>25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f ca="1">ROUND((Table39[[#This Row],[XP]]*Table39[[#This Row],[entity_spawned (AVG)]])*(Table39[[#This Row],[activating_chance]]/100),0)</f>
        <v>23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240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175</v>
      </c>
      <c r="AU90" s="76">
        <f ca="1">ROUND((Table610[[#This Row],[XP]]*Table610[[#This Row],[entity_spawned (AVG)]])*(Table610[[#This Row],[activating_chance]]/100),0)</f>
        <v>175</v>
      </c>
      <c r="AV90" s="73" t="s">
        <v>351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</row>
    <row r="91" spans="2:56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237</v>
      </c>
      <c r="K91">
        <v>1</v>
      </c>
      <c r="L91">
        <v>180</v>
      </c>
      <c r="M91" s="76">
        <v>80</v>
      </c>
      <c r="N91">
        <f ca="1">INDIRECT(ADDRESS(11+(MATCH(RIGHT(Table3[[#This Row],[spawner_sku]],LEN(Table3[[#This Row],[spawner_sku]])-FIND("/",Table3[[#This Row],[spawner_sku]])),Table1[Entity Prefab])),10,1,1,"Entities"))</f>
        <v>25</v>
      </c>
      <c r="O91" s="76">
        <f ca="1">ROUND((Table3[[#This Row],[XP]]*Table3[[#This Row],[entity_spawned (AVG)]])*(Table3[[#This Row],[activating_chance]]/100),0)</f>
        <v>20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f ca="1">ROUND((Table39[[#This Row],[XP]]*Table39[[#This Row],[entity_spawned (AVG)]])*(Table39[[#This Row],[activating_chance]]/100),0)</f>
        <v>10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175</v>
      </c>
      <c r="AU91" s="76">
        <f ca="1">ROUND((Table610[[#This Row],[XP]]*Table610[[#This Row],[entity_spawned (AVG)]])*(Table610[[#This Row],[activating_chance]]/100),0)</f>
        <v>175</v>
      </c>
      <c r="AV91" s="73" t="s">
        <v>351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</row>
    <row r="92" spans="2:56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240</v>
      </c>
      <c r="K92">
        <v>1</v>
      </c>
      <c r="L92">
        <v>2500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263</v>
      </c>
      <c r="O92" s="76">
        <f ca="1">ROUND((Table3[[#This Row],[XP]]*Table3[[#This Row],[entity_spawned (AVG)]])*(Table3[[#This Row],[activating_chance]]/100),0)</f>
        <v>263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f ca="1">ROUND((Table39[[#This Row],[XP]]*Table39[[#This Row],[entity_spawned (AVG)]])*(Table39[[#This Row],[activating_chance]]/100),0)</f>
        <v>10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175</v>
      </c>
      <c r="AU92" s="76">
        <f ca="1">ROUND((Table610[[#This Row],[XP]]*Table610[[#This Row],[entity_spawned (AVG)]])*(Table610[[#This Row],[activating_chance]]/100),0)</f>
        <v>175</v>
      </c>
      <c r="AV92" s="73" t="s">
        <v>351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</row>
    <row r="93" spans="2:56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242</v>
      </c>
      <c r="K93">
        <v>1</v>
      </c>
      <c r="L93">
        <v>2000</v>
      </c>
      <c r="M93" s="76">
        <v>100</v>
      </c>
      <c r="N93">
        <f ca="1">INDIRECT(ADDRESS(11+(MATCH(RIGHT(Table3[[#This Row],[spawner_sku]],LEN(Table3[[#This Row],[spawner_sku]])-FIND("/",Table3[[#This Row],[spawner_sku]])),Table1[Entity Prefab])),10,1,1,"Entities"))</f>
        <v>175</v>
      </c>
      <c r="O93" s="76">
        <f ca="1">ROUND((Table3[[#This Row],[XP]]*Table3[[#This Row],[entity_spawned (AVG)]])*(Table3[[#This Row],[activating_chance]]/100),0)</f>
        <v>175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f ca="1">ROUND((Table39[[#This Row],[XP]]*Table39[[#This Row],[entity_spawned (AVG)]])*(Table39[[#This Row],[activating_chance]]/100),0)</f>
        <v>10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240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175</v>
      </c>
      <c r="AU93" s="76">
        <f ca="1">ROUND((Table610[[#This Row],[XP]]*Table610[[#This Row],[entity_spawned (AVG)]])*(Table610[[#This Row],[activating_chance]]/100),0)</f>
        <v>175</v>
      </c>
      <c r="AV93" s="73" t="s">
        <v>351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</row>
    <row r="94" spans="2:56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242</v>
      </c>
      <c r="K94">
        <v>1</v>
      </c>
      <c r="L94">
        <v>2000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Prefab])),10,1,1,"Entities"))</f>
        <v>175</v>
      </c>
      <c r="O94" s="76">
        <f ca="1">ROUND((Table3[[#This Row],[XP]]*Table3[[#This Row],[entity_spawned (AVG)]])*(Table3[[#This Row],[activating_chance]]/100),0)</f>
        <v>175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480</v>
      </c>
      <c r="AQ94">
        <v>1</v>
      </c>
      <c r="AR94">
        <v>180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175</v>
      </c>
      <c r="AU94" s="76">
        <f ca="1">ROUND((Table610[[#This Row],[XP]]*Table610[[#This Row],[entity_spawned (AVG)]])*(Table610[[#This Row],[activating_chance]]/100),0)</f>
        <v>175</v>
      </c>
      <c r="AV94" s="73" t="s">
        <v>352</v>
      </c>
      <c r="AX94" t="s">
        <v>411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</row>
    <row r="95" spans="2:56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242</v>
      </c>
      <c r="K95">
        <v>1</v>
      </c>
      <c r="L95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480</v>
      </c>
      <c r="AQ95">
        <v>1</v>
      </c>
      <c r="AR95">
        <v>180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175</v>
      </c>
      <c r="AU95" s="76">
        <f ca="1">ROUND((Table610[[#This Row],[XP]]*Table610[[#This Row],[entity_spawned (AVG)]])*(Table610[[#This Row],[activating_chance]]/100),0)</f>
        <v>175</v>
      </c>
      <c r="AV95" s="73" t="s">
        <v>352</v>
      </c>
      <c r="AX95" t="s">
        <v>411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</row>
    <row r="96" spans="2:56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242</v>
      </c>
      <c r="K96">
        <v>1</v>
      </c>
      <c r="L9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480</v>
      </c>
      <c r="AQ96">
        <v>1</v>
      </c>
      <c r="AR96">
        <v>180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175</v>
      </c>
      <c r="AU96" s="76">
        <f ca="1">ROUND((Table610[[#This Row],[XP]]*Table610[[#This Row],[entity_spawned (AVG)]])*(Table610[[#This Row],[activating_chance]]/100),0)</f>
        <v>175</v>
      </c>
      <c r="AV96" s="73" t="s">
        <v>352</v>
      </c>
      <c r="AX96" t="s">
        <v>416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</row>
    <row r="97" spans="2:56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243</v>
      </c>
      <c r="K97">
        <v>1</v>
      </c>
      <c r="L97">
        <v>1500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Prefab])),10,1,1,"Entities"))</f>
        <v>175</v>
      </c>
      <c r="O97" s="76">
        <f ca="1">ROUND((Table3[[#This Row],[XP]]*Table3[[#This Row],[entity_spawned (AVG)]])*(Table3[[#This Row],[activating_chance]]/100),0)</f>
        <v>175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f ca="1">ROUND((Table39[[#This Row],[XP]]*Table39[[#This Row],[entity_spawned (AVG)]])*(Table39[[#This Row],[activating_chance]]/100),0)</f>
        <v>25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480</v>
      </c>
      <c r="AQ97">
        <v>1</v>
      </c>
      <c r="AR97">
        <v>100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175</v>
      </c>
      <c r="AU97" s="76">
        <f ca="1">ROUND((Table610[[#This Row],[XP]]*Table610[[#This Row],[entity_spawned (AVG)]])*(Table610[[#This Row],[activating_chance]]/100),0)</f>
        <v>175</v>
      </c>
      <c r="AV97" s="73" t="s">
        <v>352</v>
      </c>
      <c r="AX97" t="s">
        <v>416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</row>
    <row r="98" spans="2:56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247</v>
      </c>
      <c r="K98">
        <v>1</v>
      </c>
      <c r="L98">
        <v>220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175</v>
      </c>
      <c r="O98" s="76">
        <f ca="1">ROUND((Table3[[#This Row],[XP]]*Table3[[#This Row],[entity_spawned (AVG)]])*(Table3[[#This Row],[activating_chance]]/100),0)</f>
        <v>175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f ca="1">ROUND((Table39[[#This Row],[XP]]*Table39[[#This Row],[entity_spawned (AVG)]])*(Table39[[#This Row],[activating_chance]]/100),0)</f>
        <v>25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480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175</v>
      </c>
      <c r="AU98" s="76">
        <f ca="1">ROUND((Table610[[#This Row],[XP]]*Table610[[#This Row],[entity_spawned (AVG)]])*(Table610[[#This Row],[activating_chance]]/100),0)</f>
        <v>175</v>
      </c>
      <c r="AV98" s="73" t="s">
        <v>352</v>
      </c>
      <c r="AX98" t="s">
        <v>416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</row>
    <row r="99" spans="2:56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247</v>
      </c>
      <c r="K99">
        <v>1</v>
      </c>
      <c r="L99">
        <v>240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f ca="1">ROUND((Table39[[#This Row],[XP]]*Table39[[#This Row],[entity_spawned (AVG)]])*(Table39[[#This Row],[activating_chance]]/100),0)</f>
        <v>25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480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175</v>
      </c>
      <c r="AU99" s="76">
        <f ca="1">ROUND((Table610[[#This Row],[XP]]*Table610[[#This Row],[entity_spawned (AVG)]])*(Table610[[#This Row],[activating_chance]]/100),0)</f>
        <v>175</v>
      </c>
      <c r="AV99" s="73" t="s">
        <v>352</v>
      </c>
      <c r="AX99" t="s">
        <v>416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</row>
    <row r="100" spans="2:56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247</v>
      </c>
      <c r="K100">
        <v>1</v>
      </c>
      <c r="L100">
        <v>220</v>
      </c>
      <c r="M100" s="76">
        <v>60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105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480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175</v>
      </c>
      <c r="AU100" s="76">
        <f ca="1">ROUND((Table610[[#This Row],[XP]]*Table610[[#This Row],[entity_spawned (AVG)]])*(Table610[[#This Row],[activating_chance]]/100),0)</f>
        <v>175</v>
      </c>
      <c r="AV100" s="73" t="s">
        <v>352</v>
      </c>
      <c r="AX100" t="s">
        <v>416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</row>
    <row r="101" spans="2:56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247</v>
      </c>
      <c r="K101">
        <v>1</v>
      </c>
      <c r="L101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480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175</v>
      </c>
      <c r="AU101" s="76">
        <f ca="1">ROUND((Table610[[#This Row],[XP]]*Table610[[#This Row],[entity_spawned (AVG)]])*(Table610[[#This Row],[activating_chance]]/100),0)</f>
        <v>175</v>
      </c>
      <c r="AV101" s="73" t="s">
        <v>352</v>
      </c>
      <c r="AX101" t="s">
        <v>416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</row>
    <row r="102" spans="2:56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502</v>
      </c>
      <c r="K102">
        <v>1</v>
      </c>
      <c r="L102">
        <v>220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50</v>
      </c>
      <c r="O102" s="76">
        <f ca="1">ROUND((Table3[[#This Row],[XP]]*Table3[[#This Row],[entity_spawned (AVG)]])*(Table3[[#This Row],[activating_chance]]/100),0)</f>
        <v>50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480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175</v>
      </c>
      <c r="AU102" s="76">
        <f ca="1">ROUND((Table610[[#This Row],[XP]]*Table610[[#This Row],[entity_spawned (AVG)]])*(Table610[[#This Row],[activating_chance]]/100),0)</f>
        <v>175</v>
      </c>
      <c r="AV102" s="73" t="s">
        <v>352</v>
      </c>
      <c r="AX102" t="s">
        <v>416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</row>
    <row r="103" spans="2:56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502</v>
      </c>
      <c r="K103">
        <v>1</v>
      </c>
      <c r="L103">
        <v>220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50</v>
      </c>
      <c r="O103" s="76">
        <f ca="1">ROUND((Table3[[#This Row],[XP]]*Table3[[#This Row],[entity_spawned (AVG)]])*(Table3[[#This Row],[activating_chance]]/100),0)</f>
        <v>50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480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175</v>
      </c>
      <c r="AU103" s="76">
        <f ca="1">ROUND((Table610[[#This Row],[XP]]*Table610[[#This Row],[entity_spawned (AVG)]])*(Table610[[#This Row],[activating_chance]]/100),0)</f>
        <v>175</v>
      </c>
      <c r="AV103" s="73" t="s">
        <v>352</v>
      </c>
      <c r="AX103" t="s">
        <v>416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</row>
    <row r="104" spans="2:56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505</v>
      </c>
      <c r="K104">
        <v>1</v>
      </c>
      <c r="L104">
        <v>280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143</v>
      </c>
      <c r="O104" s="76">
        <f ca="1">ROUND((Table3[[#This Row],[XP]]*Table3[[#This Row],[entity_spawned (AVG)]])*(Table3[[#This Row],[activating_chance]]/100),0)</f>
        <v>143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480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175</v>
      </c>
      <c r="AU104" s="76">
        <f ca="1">ROUND((Table610[[#This Row],[XP]]*Table610[[#This Row],[entity_spawned (AVG)]])*(Table610[[#This Row],[activating_chance]]/100),0)</f>
        <v>175</v>
      </c>
      <c r="AV104" s="73" t="s">
        <v>352</v>
      </c>
      <c r="AX104" t="s">
        <v>416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</row>
    <row r="105" spans="2:56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505</v>
      </c>
      <c r="K105">
        <v>1</v>
      </c>
      <c r="L105">
        <v>280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143</v>
      </c>
      <c r="O105" s="76">
        <f ca="1">ROUND((Table3[[#This Row],[XP]]*Table3[[#This Row],[entity_spawned (AVG)]])*(Table3[[#This Row],[activating_chance]]/100),0)</f>
        <v>143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480</v>
      </c>
      <c r="AQ105">
        <v>1</v>
      </c>
      <c r="AR105">
        <v>100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175</v>
      </c>
      <c r="AU105" s="76">
        <f ca="1">ROUND((Table610[[#This Row],[XP]]*Table610[[#This Row],[entity_spawned (AVG)]])*(Table610[[#This Row],[activating_chance]]/100),0)</f>
        <v>175</v>
      </c>
      <c r="AV105" s="73" t="s">
        <v>352</v>
      </c>
      <c r="AX105" t="s">
        <v>416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</row>
    <row r="106" spans="2:56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472</v>
      </c>
      <c r="K106">
        <v>1</v>
      </c>
      <c r="L10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Prefab])),10,1,1,"Entities"))</f>
        <v>0</v>
      </c>
      <c r="O106" s="76">
        <f ca="1">ROUND((Table3[[#This Row],[XP]]*Table3[[#This Row],[entity_spawned (AVG)]])*(Table3[[#This Row],[activating_chance]]/100),0)</f>
        <v>0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480</v>
      </c>
      <c r="AQ106">
        <v>1</v>
      </c>
      <c r="AR10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175</v>
      </c>
      <c r="AU106" s="76">
        <f ca="1">ROUND((Table610[[#This Row],[XP]]*Table610[[#This Row],[entity_spawned (AVG)]])*(Table610[[#This Row],[activating_chance]]/100),0)</f>
        <v>175</v>
      </c>
      <c r="AV106" s="73" t="s">
        <v>352</v>
      </c>
      <c r="AX106" t="s">
        <v>416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</row>
    <row r="107" spans="2:56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472</v>
      </c>
      <c r="K107">
        <v>1</v>
      </c>
      <c r="L107">
        <v>180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0</v>
      </c>
      <c r="O107" s="76">
        <f ca="1">ROUND((Table3[[#This Row],[XP]]*Table3[[#This Row],[entity_spawned (AVG)]])*(Table3[[#This Row],[activating_chance]]/100),0)</f>
        <v>0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480</v>
      </c>
      <c r="AQ107">
        <v>1</v>
      </c>
      <c r="AR107">
        <v>100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175</v>
      </c>
      <c r="AU107" s="76">
        <f ca="1">ROUND((Table610[[#This Row],[XP]]*Table610[[#This Row],[entity_spawned (AVG)]])*(Table610[[#This Row],[activating_chance]]/100),0)</f>
        <v>175</v>
      </c>
      <c r="AV107" s="73" t="s">
        <v>352</v>
      </c>
      <c r="AX107" t="s">
        <v>416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</row>
    <row r="108" spans="2:56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472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0</v>
      </c>
      <c r="O108" s="76">
        <f ca="1">ROUND((Table3[[#This Row],[XP]]*Table3[[#This Row],[entity_spawned (AVG)]])*(Table3[[#This Row],[activating_chance]]/100),0)</f>
        <v>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480</v>
      </c>
      <c r="AQ108">
        <v>1</v>
      </c>
      <c r="AR108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175</v>
      </c>
      <c r="AU108" s="76">
        <f ca="1">ROUND((Table610[[#This Row],[XP]]*Table610[[#This Row],[entity_spawned (AVG)]])*(Table610[[#This Row],[activating_chance]]/100),0)</f>
        <v>175</v>
      </c>
      <c r="AV108" s="73" t="s">
        <v>352</v>
      </c>
      <c r="AX108" t="s">
        <v>416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</row>
    <row r="109" spans="2:56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472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0</v>
      </c>
      <c r="O109" s="76">
        <f ca="1">ROUND((Table3[[#This Row],[XP]]*Table3[[#This Row],[entity_spawned (AVG)]])*(Table3[[#This Row],[activating_chance]]/100),0)</f>
        <v>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480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175</v>
      </c>
      <c r="AU109" s="76">
        <f ca="1">ROUND((Table610[[#This Row],[XP]]*Table610[[#This Row],[entity_spawned (AVG)]])*(Table610[[#This Row],[activating_chance]]/100),0)</f>
        <v>175</v>
      </c>
      <c r="AV109" s="73" t="s">
        <v>352</v>
      </c>
      <c r="AX109" t="s">
        <v>416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</row>
    <row r="110" spans="2:56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472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0</v>
      </c>
      <c r="O110" s="76">
        <f ca="1">ROUND((Table3[[#This Row],[XP]]*Table3[[#This Row],[entity_spawned (AVG)]])*(Table3[[#This Row],[activating_chance]]/100),0)</f>
        <v>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480</v>
      </c>
      <c r="AQ110">
        <v>1</v>
      </c>
      <c r="AR110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175</v>
      </c>
      <c r="AU110" s="76">
        <f ca="1">ROUND((Table610[[#This Row],[XP]]*Table610[[#This Row],[entity_spawned (AVG)]])*(Table610[[#This Row],[activating_chance]]/100),0)</f>
        <v>175</v>
      </c>
      <c r="AV110" s="73" t="s">
        <v>352</v>
      </c>
      <c r="AX110" t="s">
        <v>416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</row>
    <row r="111" spans="2:56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249</v>
      </c>
      <c r="K111">
        <v>1</v>
      </c>
      <c r="L111">
        <v>500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83</v>
      </c>
      <c r="O111" s="76">
        <f ca="1">ROUND((Table3[[#This Row],[XP]]*Table3[[#This Row],[entity_spawned (AVG)]])*(Table3[[#This Row],[activating_chance]]/100),0)</f>
        <v>83</v>
      </c>
      <c r="P111" t="s">
        <v>351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480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175</v>
      </c>
      <c r="AU111" s="76">
        <f ca="1">ROUND((Table610[[#This Row],[XP]]*Table610[[#This Row],[entity_spawned (AVG)]])*(Table610[[#This Row],[activating_chance]]/100),0)</f>
        <v>175</v>
      </c>
      <c r="AV111" s="73" t="s">
        <v>352</v>
      </c>
      <c r="AX111" t="s">
        <v>416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</row>
    <row r="112" spans="2:56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422</v>
      </c>
      <c r="K112">
        <v>1</v>
      </c>
      <c r="L112">
        <v>300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75</v>
      </c>
      <c r="O112" s="76">
        <f ca="1">ROUND((Table3[[#This Row],[XP]]*Table3[[#This Row],[entity_spawned (AVG)]])*(Table3[[#This Row],[activating_chance]]/100),0)</f>
        <v>75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480</v>
      </c>
      <c r="AQ112">
        <v>1</v>
      </c>
      <c r="AR112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175</v>
      </c>
      <c r="AU112" s="76">
        <f ca="1">ROUND((Table610[[#This Row],[XP]]*Table610[[#This Row],[entity_spawned (AVG)]])*(Table610[[#This Row],[activating_chance]]/100),0)</f>
        <v>175</v>
      </c>
      <c r="AV112" s="73" t="s">
        <v>352</v>
      </c>
      <c r="AX112" t="s">
        <v>416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</row>
    <row r="113" spans="2:56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473</v>
      </c>
      <c r="K113">
        <v>1</v>
      </c>
      <c r="L113">
        <v>310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55</v>
      </c>
      <c r="O113" s="76">
        <f ca="1">ROUND((Table3[[#This Row],[XP]]*Table3[[#This Row],[entity_spawned (AVG)]])*(Table3[[#This Row],[activating_chance]]/100),0)</f>
        <v>55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505</v>
      </c>
      <c r="AQ113">
        <v>1</v>
      </c>
      <c r="AR113">
        <v>280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143</v>
      </c>
      <c r="AU113" s="76">
        <f ca="1">ROUND((Table610[[#This Row],[XP]]*Table610[[#This Row],[entity_spawned (AVG)]])*(Table610[[#This Row],[activating_chance]]/100),0)</f>
        <v>143</v>
      </c>
      <c r="AV113" s="73" t="s">
        <v>352</v>
      </c>
      <c r="AX113" t="s">
        <v>416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</row>
    <row r="114" spans="2:56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257</v>
      </c>
      <c r="K114">
        <v>1</v>
      </c>
      <c r="L114">
        <v>190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70</v>
      </c>
      <c r="O114" s="76">
        <f ca="1">ROUND((Table3[[#This Row],[XP]]*Table3[[#This Row],[entity_spawned (AVG)]])*(Table3[[#This Row],[activating_chance]]/100),0)</f>
        <v>70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505</v>
      </c>
      <c r="AQ114">
        <v>1</v>
      </c>
      <c r="AR114">
        <v>280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143</v>
      </c>
      <c r="AU114" s="76">
        <f ca="1">ROUND((Table610[[#This Row],[XP]]*Table610[[#This Row],[entity_spawned (AVG)]])*(Table610[[#This Row],[activating_chance]]/100),0)</f>
        <v>143</v>
      </c>
      <c r="AV114" s="73" t="s">
        <v>352</v>
      </c>
      <c r="AX114" t="s">
        <v>416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</row>
    <row r="115" spans="2:56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257</v>
      </c>
      <c r="K115">
        <v>1</v>
      </c>
      <c r="L115">
        <v>190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70</v>
      </c>
      <c r="O115" s="76">
        <f ca="1">ROUND((Table3[[#This Row],[XP]]*Table3[[#This Row],[entity_spawned (AVG)]])*(Table3[[#This Row],[activating_chance]]/100),0)</f>
        <v>70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472</v>
      </c>
      <c r="AQ115">
        <v>1</v>
      </c>
      <c r="AR115">
        <v>180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0</v>
      </c>
      <c r="AU115" s="76">
        <f ca="1">ROUND((Table610[[#This Row],[XP]]*Table610[[#This Row],[entity_spawned (AVG)]])*(Table610[[#This Row],[activating_chance]]/100),0)</f>
        <v>0</v>
      </c>
      <c r="AV115" s="73" t="s">
        <v>352</v>
      </c>
      <c r="AX115" t="s">
        <v>416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</row>
    <row r="116" spans="2:56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257</v>
      </c>
      <c r="K116">
        <v>1</v>
      </c>
      <c r="L116">
        <v>190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70</v>
      </c>
      <c r="O116" s="76">
        <f ca="1">ROUND((Table3[[#This Row],[XP]]*Table3[[#This Row],[entity_spawned (AVG)]])*(Table3[[#This Row],[activating_chance]]/100),0)</f>
        <v>70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472</v>
      </c>
      <c r="AQ116">
        <v>1</v>
      </c>
      <c r="AR11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0</v>
      </c>
      <c r="AU116" s="76">
        <f ca="1">ROUND((Table610[[#This Row],[XP]]*Table610[[#This Row],[entity_spawned (AVG)]])*(Table610[[#This Row],[activating_chance]]/100),0)</f>
        <v>0</v>
      </c>
      <c r="AV116" s="73" t="s">
        <v>352</v>
      </c>
      <c r="AX116" t="s">
        <v>416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</row>
    <row r="117" spans="2:56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257</v>
      </c>
      <c r="K117">
        <v>1</v>
      </c>
      <c r="L117">
        <v>190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70</v>
      </c>
      <c r="O117" s="76">
        <f ca="1">ROUND((Table3[[#This Row],[XP]]*Table3[[#This Row],[entity_spawned (AVG)]])*(Table3[[#This Row],[activating_chance]]/100),0)</f>
        <v>70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472</v>
      </c>
      <c r="AQ117">
        <v>1</v>
      </c>
      <c r="AR117">
        <v>180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0</v>
      </c>
      <c r="AU117" s="76">
        <f ca="1">ROUND((Table610[[#This Row],[XP]]*Table610[[#This Row],[entity_spawned (AVG)]])*(Table610[[#This Row],[activating_chance]]/100),0)</f>
        <v>0</v>
      </c>
      <c r="AV117" s="73" t="s">
        <v>352</v>
      </c>
      <c r="AX117" t="s">
        <v>416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</row>
    <row r="118" spans="2:56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258</v>
      </c>
      <c r="K118">
        <v>1</v>
      </c>
      <c r="L118">
        <v>170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25</v>
      </c>
      <c r="O118" s="76">
        <f ca="1">ROUND((Table3[[#This Row],[XP]]*Table3[[#This Row],[entity_spawned (AVG)]])*(Table3[[#This Row],[activating_chance]]/100),0)</f>
        <v>25</v>
      </c>
      <c r="P118" t="s">
        <v>351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472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</row>
    <row r="119" spans="2:56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258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25</v>
      </c>
      <c r="O119" s="76">
        <f ca="1">ROUND((Table3[[#This Row],[XP]]*Table3[[#This Row],[entity_spawned (AVG)]])*(Table3[[#This Row],[activating_chance]]/100),0)</f>
        <v>25</v>
      </c>
      <c r="P119" t="s">
        <v>351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472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</row>
    <row r="120" spans="2:56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258</v>
      </c>
      <c r="K120">
        <v>1</v>
      </c>
      <c r="L120">
        <v>190</v>
      </c>
      <c r="M120" s="76">
        <v>85</v>
      </c>
      <c r="N120">
        <f ca="1">INDIRECT(ADDRESS(11+(MATCH(RIGHT(Table3[[#This Row],[spawner_sku]],LEN(Table3[[#This Row],[spawner_sku]])-FIND("/",Table3[[#This Row],[spawner_sku]])),Table1[Entity Prefab])),10,1,1,"Entities"))</f>
        <v>25</v>
      </c>
      <c r="O120" s="76">
        <f ca="1">ROUND((Table3[[#This Row],[XP]]*Table3[[#This Row],[entity_spawned (AVG)]])*(Table3[[#This Row],[activating_chance]]/100),0)</f>
        <v>21</v>
      </c>
      <c r="P120" t="s">
        <v>351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472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</row>
    <row r="121" spans="2:56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258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25</v>
      </c>
      <c r="O121" s="76">
        <f ca="1">ROUND((Table3[[#This Row],[XP]]*Table3[[#This Row],[entity_spawned (AVG)]])*(Table3[[#This Row],[activating_chance]]/100),0)</f>
        <v>25</v>
      </c>
      <c r="P121" t="s">
        <v>351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472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</row>
    <row r="122" spans="2:56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258</v>
      </c>
      <c r="K122">
        <v>1</v>
      </c>
      <c r="L122">
        <v>170</v>
      </c>
      <c r="M122" s="76">
        <v>80</v>
      </c>
      <c r="N122">
        <f ca="1">INDIRECT(ADDRESS(11+(MATCH(RIGHT(Table3[[#This Row],[spawner_sku]],LEN(Table3[[#This Row],[spawner_sku]])-FIND("/",Table3[[#This Row],[spawner_sku]])),Table1[Entity Prefab])),10,1,1,"Entities"))</f>
        <v>25</v>
      </c>
      <c r="O122" s="76">
        <f ca="1">ROUND((Table3[[#This Row],[XP]]*Table3[[#This Row],[entity_spawned (AVG)]])*(Table3[[#This Row],[activating_chance]]/100),0)</f>
        <v>20</v>
      </c>
      <c r="P122" t="s">
        <v>351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472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</row>
    <row r="123" spans="2:56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258</v>
      </c>
      <c r="K123">
        <v>1</v>
      </c>
      <c r="L123">
        <v>150</v>
      </c>
      <c r="M123" s="76">
        <v>40</v>
      </c>
      <c r="N123">
        <f ca="1">INDIRECT(ADDRESS(11+(MATCH(RIGHT(Table3[[#This Row],[spawner_sku]],LEN(Table3[[#This Row],[spawner_sku]])-FIND("/",Table3[[#This Row],[spawner_sku]])),Table1[Entity Prefab])),10,1,1,"Entities"))</f>
        <v>25</v>
      </c>
      <c r="O123" s="76">
        <f ca="1">ROUND((Table3[[#This Row],[XP]]*Table3[[#This Row],[entity_spawned (AVG)]])*(Table3[[#This Row],[activating_chance]]/100),0)</f>
        <v>10</v>
      </c>
      <c r="P123" t="s">
        <v>351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472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</row>
    <row r="124" spans="2:56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258</v>
      </c>
      <c r="K124">
        <v>1</v>
      </c>
      <c r="L124">
        <v>170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25</v>
      </c>
      <c r="O124" s="76">
        <f ca="1">ROUND((Table3[[#This Row],[XP]]*Table3[[#This Row],[entity_spawned (AVG)]])*(Table3[[#This Row],[activating_chance]]/100),0)</f>
        <v>25</v>
      </c>
      <c r="P124" t="s">
        <v>351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472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</row>
    <row r="125" spans="2:56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258</v>
      </c>
      <c r="K125">
        <v>1</v>
      </c>
      <c r="L125">
        <v>150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25</v>
      </c>
      <c r="O125" s="76">
        <f ca="1">ROUND((Table3[[#This Row],[XP]]*Table3[[#This Row],[entity_spawned (AVG)]])*(Table3[[#This Row],[activating_chance]]/100),0)</f>
        <v>25</v>
      </c>
      <c r="P125" t="s">
        <v>351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472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472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</row>
    <row r="126" spans="2:56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258</v>
      </c>
      <c r="K126">
        <v>1</v>
      </c>
      <c r="L126">
        <v>150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25</v>
      </c>
      <c r="O126" s="76">
        <f ca="1">ROUND((Table3[[#This Row],[XP]]*Table3[[#This Row],[entity_spawned (AVG)]])*(Table3[[#This Row],[activating_chance]]/100),0)</f>
        <v>25</v>
      </c>
      <c r="P126" t="s">
        <v>351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472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472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</row>
    <row r="127" spans="2:56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472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472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</row>
    <row r="128" spans="2:56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472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472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</row>
    <row r="129" spans="2:56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150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472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472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</row>
    <row r="130" spans="2:56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180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472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472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</row>
    <row r="131" spans="2:56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180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472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472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</row>
    <row r="132" spans="2:56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180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472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472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</row>
    <row r="133" spans="2:56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200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250</v>
      </c>
      <c r="AI133">
        <v>1</v>
      </c>
      <c r="AJ133">
        <v>420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Prefab])),10,1,1,"Entities"))</f>
        <v>83</v>
      </c>
      <c r="AM133" s="76">
        <f ca="1">ROUND((Table6[[#This Row],[XP]]*Table6[[#This Row],[entity_spawned (AVG)]])*(Table6[[#This Row],[activating_chance]]/100),0)</f>
        <v>83</v>
      </c>
      <c r="AN133" s="73" t="s">
        <v>352</v>
      </c>
      <c r="AP133" t="s">
        <v>472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</row>
    <row r="134" spans="2:56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190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472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</row>
    <row r="135" spans="2:56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472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</row>
    <row r="136" spans="2:56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180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486</v>
      </c>
      <c r="AI136">
        <v>1</v>
      </c>
      <c r="AJ13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352</v>
      </c>
      <c r="AP136" t="s">
        <v>472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</row>
    <row r="137" spans="2:56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180</v>
      </c>
      <c r="M137" s="76">
        <v>70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18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486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472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</row>
    <row r="138" spans="2:56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532</v>
      </c>
      <c r="AI138">
        <v>1</v>
      </c>
      <c r="AJ138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351</v>
      </c>
      <c r="AP138" t="s">
        <v>472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</row>
    <row r="139" spans="2:56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80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20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532</v>
      </c>
      <c r="AI139">
        <v>1</v>
      </c>
      <c r="AJ139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472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</row>
    <row r="140" spans="2:56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120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532</v>
      </c>
      <c r="AI140">
        <v>1</v>
      </c>
      <c r="AJ140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472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</row>
    <row r="141" spans="2:56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200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532</v>
      </c>
      <c r="AI141">
        <v>1</v>
      </c>
      <c r="AJ141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472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</row>
    <row r="142" spans="2:56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190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532</v>
      </c>
      <c r="AI142">
        <v>1</v>
      </c>
      <c r="AJ142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472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</row>
    <row r="143" spans="2:56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160</v>
      </c>
      <c r="M143" s="76">
        <v>40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10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532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472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</row>
    <row r="144" spans="2:56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260</v>
      </c>
      <c r="K144">
        <v>1</v>
      </c>
      <c r="L144">
        <v>240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50</v>
      </c>
      <c r="O144" s="76">
        <f ca="1">ROUND((Table3[[#This Row],[XP]]*Table3[[#This Row],[entity_spawned (AVG)]])*(Table3[[#This Row],[activating_chance]]/100),0)</f>
        <v>50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413</v>
      </c>
      <c r="AI144">
        <v>1</v>
      </c>
      <c r="AJ144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351</v>
      </c>
      <c r="AP144" t="s">
        <v>249</v>
      </c>
      <c r="AQ144">
        <v>1</v>
      </c>
      <c r="AR144">
        <v>500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83</v>
      </c>
      <c r="AU144" s="76">
        <f ca="1">ROUND((Table610[[#This Row],[XP]]*Table610[[#This Row],[entity_spawned (AVG)]])*(Table610[[#This Row],[activating_chance]]/100),0)</f>
        <v>83</v>
      </c>
      <c r="AV144" s="73" t="s">
        <v>351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</row>
    <row r="145" spans="2:56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260</v>
      </c>
      <c r="K145">
        <v>1</v>
      </c>
      <c r="L145">
        <v>220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50</v>
      </c>
      <c r="O145" s="76">
        <f ca="1">ROUND((Table3[[#This Row],[XP]]*Table3[[#This Row],[entity_spawned (AVG)]])*(Table3[[#This Row],[activating_chance]]/100),0)</f>
        <v>50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417</v>
      </c>
      <c r="AI145">
        <v>6</v>
      </c>
      <c r="AJ145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175</v>
      </c>
      <c r="AM145" s="76">
        <f ca="1">ROUND((Table6[[#This Row],[XP]]*Table6[[#This Row],[entity_spawned (AVG)]])*(Table6[[#This Row],[activating_chance]]/100),0)</f>
        <v>1050</v>
      </c>
      <c r="AN145" s="73" t="s">
        <v>351</v>
      </c>
      <c r="AP145" t="s">
        <v>249</v>
      </c>
      <c r="AQ145">
        <v>1</v>
      </c>
      <c r="AR145">
        <v>500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83</v>
      </c>
      <c r="AU145" s="76">
        <f ca="1">ROUND((Table610[[#This Row],[XP]]*Table610[[#This Row],[entity_spawned (AVG)]])*(Table610[[#This Row],[activating_chance]]/100),0)</f>
        <v>83</v>
      </c>
      <c r="AV145" s="73" t="s">
        <v>351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</row>
    <row r="146" spans="2:56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260</v>
      </c>
      <c r="K146">
        <v>1</v>
      </c>
      <c r="L146">
        <v>250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50</v>
      </c>
      <c r="O146" s="76">
        <f ca="1">ROUND((Table3[[#This Row],[XP]]*Table3[[#This Row],[entity_spawned (AVG)]])*(Table3[[#This Row],[activating_chance]]/100),0)</f>
        <v>50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417</v>
      </c>
      <c r="AI146">
        <v>4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175</v>
      </c>
      <c r="AM146" s="76">
        <f ca="1">ROUND((Table6[[#This Row],[XP]]*Table6[[#This Row],[entity_spawned (AVG)]])*(Table6[[#This Row],[activating_chance]]/100),0)</f>
        <v>700</v>
      </c>
      <c r="AN146" s="73" t="s">
        <v>351</v>
      </c>
      <c r="AP146" t="s">
        <v>249</v>
      </c>
      <c r="AQ146">
        <v>1</v>
      </c>
      <c r="AR146">
        <v>500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83</v>
      </c>
      <c r="AU146" s="76">
        <f ca="1">ROUND((Table610[[#This Row],[XP]]*Table610[[#This Row],[entity_spawned (AVG)]])*(Table610[[#This Row],[activating_chance]]/100),0)</f>
        <v>83</v>
      </c>
      <c r="AV146" s="73" t="s">
        <v>351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</row>
    <row r="147" spans="2:56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260</v>
      </c>
      <c r="K147">
        <v>1</v>
      </c>
      <c r="L147">
        <v>220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Prefab])),10,1,1,"Entities"))</f>
        <v>50</v>
      </c>
      <c r="O147" s="76">
        <f ca="1">ROUND((Table3[[#This Row],[XP]]*Table3[[#This Row],[entity_spawned (AVG)]])*(Table3[[#This Row],[activating_chance]]/100),0)</f>
        <v>50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417</v>
      </c>
      <c r="AI147">
        <v>6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175</v>
      </c>
      <c r="AM147" s="76">
        <f ca="1">ROUND((Table6[[#This Row],[XP]]*Table6[[#This Row],[entity_spawned (AVG)]])*(Table6[[#This Row],[activating_chance]]/100),0)</f>
        <v>1050</v>
      </c>
      <c r="AN147" s="73" t="s">
        <v>351</v>
      </c>
      <c r="AP147" t="s">
        <v>530</v>
      </c>
      <c r="AQ147">
        <v>1</v>
      </c>
      <c r="AR147">
        <v>120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</row>
    <row r="148" spans="2:56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415</v>
      </c>
      <c r="K148">
        <v>1</v>
      </c>
      <c r="L148">
        <v>240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50</v>
      </c>
      <c r="O148" s="76">
        <f ca="1">ROUND((Table3[[#This Row],[XP]]*Table3[[#This Row],[entity_spawned (AVG)]])*(Table3[[#This Row],[activating_chance]]/100),0)</f>
        <v>50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417</v>
      </c>
      <c r="AI148">
        <v>6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175</v>
      </c>
      <c r="AM148" s="76">
        <f ca="1">ROUND((Table6[[#This Row],[XP]]*Table6[[#This Row],[entity_spawned (AVG)]])*(Table6[[#This Row],[activating_chance]]/100),0)</f>
        <v>1050</v>
      </c>
      <c r="AN148" s="73" t="s">
        <v>351</v>
      </c>
      <c r="AP148" t="s">
        <v>530</v>
      </c>
      <c r="AQ148">
        <v>1</v>
      </c>
      <c r="AR148">
        <v>100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</row>
    <row r="149" spans="2:56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415</v>
      </c>
      <c r="K149">
        <v>1</v>
      </c>
      <c r="L149">
        <v>220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Prefab])),10,1,1,"Entities"))</f>
        <v>50</v>
      </c>
      <c r="O149" s="76">
        <f ca="1">ROUND((Table3[[#This Row],[XP]]*Table3[[#This Row],[entity_spawned (AVG)]])*(Table3[[#This Row],[activating_chance]]/100),0)</f>
        <v>50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256</v>
      </c>
      <c r="AI149">
        <v>1</v>
      </c>
      <c r="AJ149">
        <v>170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70</v>
      </c>
      <c r="AM149" s="76">
        <f ca="1">ROUND((Table6[[#This Row],[XP]]*Table6[[#This Row],[entity_spawned (AVG)]])*(Table6[[#This Row],[activating_chance]]/100),0)</f>
        <v>70</v>
      </c>
      <c r="AN149" s="73" t="s">
        <v>352</v>
      </c>
      <c r="AP149" t="s">
        <v>250</v>
      </c>
      <c r="AQ149">
        <v>1</v>
      </c>
      <c r="AR149">
        <v>420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83</v>
      </c>
      <c r="AU149" s="76">
        <f ca="1">ROUND((Table610[[#This Row],[XP]]*Table610[[#This Row],[entity_spawned (AVG)]])*(Table610[[#This Row],[activating_chance]]/100),0)</f>
        <v>83</v>
      </c>
      <c r="AV149" s="73" t="s">
        <v>352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</row>
    <row r="150" spans="2:56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415</v>
      </c>
      <c r="K150">
        <v>1</v>
      </c>
      <c r="L150">
        <v>220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50</v>
      </c>
      <c r="O150" s="76">
        <f ca="1">ROUND((Table3[[#This Row],[XP]]*Table3[[#This Row],[entity_spawned (AVG)]])*(Table3[[#This Row],[activating_chance]]/100),0)</f>
        <v>50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256</v>
      </c>
      <c r="AI150">
        <v>1</v>
      </c>
      <c r="AJ150">
        <v>170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70</v>
      </c>
      <c r="AM150" s="76">
        <f ca="1">ROUND((Table6[[#This Row],[XP]]*Table6[[#This Row],[entity_spawned (AVG)]])*(Table6[[#This Row],[activating_chance]]/100),0)</f>
        <v>70</v>
      </c>
      <c r="AN150" s="73" t="s">
        <v>352</v>
      </c>
      <c r="AP150" t="s">
        <v>250</v>
      </c>
      <c r="AQ150">
        <v>1</v>
      </c>
      <c r="AR150">
        <v>420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83</v>
      </c>
      <c r="AU150" s="76">
        <f ca="1">ROUND((Table610[[#This Row],[XP]]*Table610[[#This Row],[entity_spawned (AVG)]])*(Table610[[#This Row],[activating_chance]]/100),0)</f>
        <v>83</v>
      </c>
      <c r="AV150" s="73" t="s">
        <v>352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</row>
    <row r="151" spans="2:56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415</v>
      </c>
      <c r="K151">
        <v>1</v>
      </c>
      <c r="L151">
        <v>240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50</v>
      </c>
      <c r="O151" s="76">
        <f ca="1">ROUND((Table3[[#This Row],[XP]]*Table3[[#This Row],[entity_spawned (AVG)]])*(Table3[[#This Row],[activating_chance]]/100),0)</f>
        <v>50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256</v>
      </c>
      <c r="AI151">
        <v>1</v>
      </c>
      <c r="AJ151">
        <v>170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70</v>
      </c>
      <c r="AM151" s="76">
        <f ca="1">ROUND((Table6[[#This Row],[XP]]*Table6[[#This Row],[entity_spawned (AVG)]])*(Table6[[#This Row],[activating_chance]]/100),0)</f>
        <v>70</v>
      </c>
      <c r="AN151" s="73" t="s">
        <v>352</v>
      </c>
      <c r="AP151" t="s">
        <v>417</v>
      </c>
      <c r="AQ151">
        <v>1</v>
      </c>
      <c r="AR151">
        <v>150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175</v>
      </c>
      <c r="AU151" s="76">
        <f ca="1">ROUND((Table610[[#This Row],[XP]]*Table610[[#This Row],[entity_spawned (AVG)]])*(Table610[[#This Row],[activating_chance]]/100),0)</f>
        <v>175</v>
      </c>
      <c r="AV151" s="73" t="s">
        <v>351</v>
      </c>
      <c r="AX151" t="s">
        <v>424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</row>
    <row r="152" spans="2:56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415</v>
      </c>
      <c r="K152">
        <v>1</v>
      </c>
      <c r="L152">
        <v>240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50</v>
      </c>
      <c r="O152" s="76">
        <f ca="1">ROUND((Table3[[#This Row],[XP]]*Table3[[#This Row],[entity_spawned (AVG)]])*(Table3[[#This Row],[activating_chance]]/100),0)</f>
        <v>50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417</v>
      </c>
      <c r="AQ152">
        <v>1</v>
      </c>
      <c r="AR152">
        <v>150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175</v>
      </c>
      <c r="AU152" s="76">
        <f ca="1">ROUND((Table610[[#This Row],[XP]]*Table610[[#This Row],[entity_spawned (AVG)]])*(Table610[[#This Row],[activating_chance]]/100),0)</f>
        <v>175</v>
      </c>
      <c r="AV152" s="73" t="s">
        <v>351</v>
      </c>
      <c r="AX152" t="s">
        <v>424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</row>
    <row r="153" spans="2:56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415</v>
      </c>
      <c r="K153">
        <v>1</v>
      </c>
      <c r="L153">
        <v>240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Prefab])),10,1,1,"Entities"))</f>
        <v>50</v>
      </c>
      <c r="O153" s="76">
        <f ca="1">ROUND((Table3[[#This Row],[XP]]*Table3[[#This Row],[entity_spawned (AVG)]])*(Table3[[#This Row],[activating_chance]]/100),0)</f>
        <v>50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417</v>
      </c>
      <c r="AQ153">
        <v>1</v>
      </c>
      <c r="AR153">
        <v>90</v>
      </c>
      <c r="AS153" s="76">
        <v>50</v>
      </c>
      <c r="AT153">
        <f ca="1">INDIRECT(ADDRESS(11+(MATCH(RIGHT(Table610[[#This Row],[spawner_sku]],LEN(Table610[[#This Row],[spawner_sku]])-FIND("/",Table610[[#This Row],[spawner_sku]])),Table1[Entity Prefab])),10,1,1,"Entities"))</f>
        <v>175</v>
      </c>
      <c r="AU153" s="76">
        <f ca="1">ROUND((Table610[[#This Row],[XP]]*Table610[[#This Row],[entity_spawned (AVG)]])*(Table610[[#This Row],[activating_chance]]/100),0)</f>
        <v>88</v>
      </c>
      <c r="AV153" s="73" t="s">
        <v>351</v>
      </c>
      <c r="AX153" t="s">
        <v>424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</row>
    <row r="154" spans="2:56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415</v>
      </c>
      <c r="K154">
        <v>1</v>
      </c>
      <c r="L154">
        <v>220</v>
      </c>
      <c r="M154" s="76">
        <v>100</v>
      </c>
      <c r="N154">
        <f ca="1">INDIRECT(ADDRESS(11+(MATCH(RIGHT(Table3[[#This Row],[spawner_sku]],LEN(Table3[[#This Row],[spawner_sku]])-FIND("/",Table3[[#This Row],[spawner_sku]])),Table1[Entity Prefab])),10,1,1,"Entities"))</f>
        <v>50</v>
      </c>
      <c r="O154" s="76">
        <f ca="1">ROUND((Table3[[#This Row],[XP]]*Table3[[#This Row],[entity_spawned (AVG)]])*(Table3[[#This Row],[activating_chance]]/100),0)</f>
        <v>50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175</v>
      </c>
      <c r="AU154" s="76">
        <f ca="1">ROUND((Table610[[#This Row],[XP]]*Table610[[#This Row],[entity_spawned (AVG)]])*(Table610[[#This Row],[activating_chance]]/100),0)</f>
        <v>175</v>
      </c>
      <c r="AV154" s="73" t="s">
        <v>351</v>
      </c>
      <c r="AX154" t="s">
        <v>424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</row>
    <row r="155" spans="2:56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415</v>
      </c>
      <c r="K155">
        <v>1</v>
      </c>
      <c r="L155">
        <v>220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257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417</v>
      </c>
      <c r="AQ155">
        <v>1</v>
      </c>
      <c r="AR155">
        <v>90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175</v>
      </c>
      <c r="AU155" s="76">
        <f ca="1">ROUND((Table610[[#This Row],[XP]]*Table610[[#This Row],[entity_spawned (AVG)]])*(Table610[[#This Row],[activating_chance]]/100),0)</f>
        <v>175</v>
      </c>
      <c r="AV155" s="73" t="s">
        <v>351</v>
      </c>
      <c r="AX155" t="s">
        <v>424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</row>
    <row r="156" spans="2:56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415</v>
      </c>
      <c r="K156">
        <v>1</v>
      </c>
      <c r="L156">
        <v>260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257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417</v>
      </c>
      <c r="AQ156">
        <v>6</v>
      </c>
      <c r="AR156">
        <v>150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Prefab])),10,1,1,"Entities"))</f>
        <v>175</v>
      </c>
      <c r="AU156" s="76">
        <f ca="1">ROUND((Table610[[#This Row],[XP]]*Table610[[#This Row],[entity_spawned (AVG)]])*(Table610[[#This Row],[activating_chance]]/100),0)</f>
        <v>1050</v>
      </c>
      <c r="AV156" s="73" t="s">
        <v>351</v>
      </c>
      <c r="AX156" t="s">
        <v>424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</row>
    <row r="157" spans="2:56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403</v>
      </c>
      <c r="K157">
        <v>2</v>
      </c>
      <c r="L157">
        <v>100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25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259</v>
      </c>
      <c r="AI157">
        <v>1</v>
      </c>
      <c r="AJ157">
        <v>150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25</v>
      </c>
      <c r="AM157" s="76">
        <f ca="1">ROUND((Table6[[#This Row],[XP]]*Table6[[#This Row],[entity_spawned (AVG)]])*(Table6[[#This Row],[activating_chance]]/100),0)</f>
        <v>25</v>
      </c>
      <c r="AN157" s="73" t="s">
        <v>351</v>
      </c>
      <c r="AP157" t="s">
        <v>417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175</v>
      </c>
      <c r="AU157" s="76">
        <f ca="1">ROUND((Table610[[#This Row],[XP]]*Table610[[#This Row],[entity_spawned (AVG)]])*(Table610[[#This Row],[activating_chance]]/100),0)</f>
        <v>175</v>
      </c>
      <c r="AV157" s="73" t="s">
        <v>351</v>
      </c>
      <c r="AX157" t="s">
        <v>424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</row>
    <row r="158" spans="2:56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403</v>
      </c>
      <c r="K158">
        <v>2</v>
      </c>
      <c r="L158">
        <v>100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25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259</v>
      </c>
      <c r="AI158">
        <v>1</v>
      </c>
      <c r="AJ158">
        <v>150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25</v>
      </c>
      <c r="AM158" s="76">
        <f ca="1">ROUND((Table6[[#This Row],[XP]]*Table6[[#This Row],[entity_spawned (AVG)]])*(Table6[[#This Row],[activating_chance]]/100),0)</f>
        <v>25</v>
      </c>
      <c r="AN158" s="73" t="s">
        <v>351</v>
      </c>
      <c r="AP158" t="s">
        <v>417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175</v>
      </c>
      <c r="AU158" s="76">
        <f ca="1">ROUND((Table610[[#This Row],[XP]]*Table610[[#This Row],[entity_spawned (AVG)]])*(Table610[[#This Row],[activating_chance]]/100),0)</f>
        <v>175</v>
      </c>
      <c r="AV158" s="73" t="s">
        <v>351</v>
      </c>
      <c r="AX158" t="s">
        <v>424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</row>
    <row r="159" spans="2:56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402</v>
      </c>
      <c r="K159">
        <v>1</v>
      </c>
      <c r="L159">
        <v>240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175</v>
      </c>
      <c r="O159" s="76">
        <f ca="1">ROUND((Table3[[#This Row],[XP]]*Table3[[#This Row],[entity_spawned (AVG)]])*(Table3[[#This Row],[activating_chance]]/100),0)</f>
        <v>175</v>
      </c>
      <c r="P159" t="s">
        <v>352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259</v>
      </c>
      <c r="AI159">
        <v>1</v>
      </c>
      <c r="AJ159">
        <v>150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25</v>
      </c>
      <c r="AM159" s="76">
        <f ca="1">ROUND((Table6[[#This Row],[XP]]*Table6[[#This Row],[entity_spawned (AVG)]])*(Table6[[#This Row],[activating_chance]]/100),0)</f>
        <v>25</v>
      </c>
      <c r="AN159" s="73" t="s">
        <v>351</v>
      </c>
      <c r="AP159" t="s">
        <v>417</v>
      </c>
      <c r="AQ159">
        <v>1</v>
      </c>
      <c r="AR159">
        <v>150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Prefab])),10,1,1,"Entities"))</f>
        <v>175</v>
      </c>
      <c r="AU159" s="76">
        <f ca="1">ROUND((Table610[[#This Row],[XP]]*Table610[[#This Row],[entity_spawned (AVG)]])*(Table610[[#This Row],[activating_chance]]/100),0)</f>
        <v>88</v>
      </c>
      <c r="AV159" s="73" t="s">
        <v>351</v>
      </c>
      <c r="AX159" t="s">
        <v>424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</row>
    <row r="160" spans="2:56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402</v>
      </c>
      <c r="K160">
        <v>1</v>
      </c>
      <c r="L160">
        <v>275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175</v>
      </c>
      <c r="O160" s="76">
        <f ca="1">ROUND((Table3[[#This Row],[XP]]*Table3[[#This Row],[entity_spawned (AVG)]])*(Table3[[#This Row],[activating_chance]]/100),0)</f>
        <v>175</v>
      </c>
      <c r="P160" t="s">
        <v>352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175</v>
      </c>
      <c r="AU160" s="76">
        <f ca="1">ROUND((Table610[[#This Row],[XP]]*Table610[[#This Row],[entity_spawned (AVG)]])*(Table610[[#This Row],[activating_chance]]/100),0)</f>
        <v>175</v>
      </c>
      <c r="AV160" s="73" t="s">
        <v>351</v>
      </c>
      <c r="AX160" t="s">
        <v>424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</row>
    <row r="161" spans="2:56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402</v>
      </c>
      <c r="K161">
        <v>1</v>
      </c>
      <c r="L161">
        <v>275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175</v>
      </c>
      <c r="O161" s="76">
        <f ca="1">ROUND((Table3[[#This Row],[XP]]*Table3[[#This Row],[entity_spawned (AVG)]])*(Table3[[#This Row],[activating_chance]]/100),0)</f>
        <v>175</v>
      </c>
      <c r="P161" t="s">
        <v>352</v>
      </c>
      <c r="Q161" s="73"/>
      <c r="Z161" t="s">
        <v>411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417</v>
      </c>
      <c r="AQ161">
        <v>2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175</v>
      </c>
      <c r="AU161" s="76">
        <f ca="1">ROUND((Table610[[#This Row],[XP]]*Table610[[#This Row],[entity_spawned (AVG)]])*(Table610[[#This Row],[activating_chance]]/100),0)</f>
        <v>350</v>
      </c>
      <c r="AV161" s="73" t="s">
        <v>351</v>
      </c>
      <c r="AX161" t="s">
        <v>424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</row>
    <row r="162" spans="2:56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402</v>
      </c>
      <c r="K162">
        <v>1</v>
      </c>
      <c r="L162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175</v>
      </c>
      <c r="O162" s="76">
        <f ca="1">ROUND((Table3[[#This Row],[XP]]*Table3[[#This Row],[entity_spawned (AVG)]])*(Table3[[#This Row],[activating_chance]]/100),0)</f>
        <v>175</v>
      </c>
      <c r="P162" t="s">
        <v>352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417</v>
      </c>
      <c r="AQ162">
        <v>1</v>
      </c>
      <c r="AR162">
        <v>90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Prefab])),10,1,1,"Entities"))</f>
        <v>175</v>
      </c>
      <c r="AU162" s="76">
        <f ca="1">ROUND((Table610[[#This Row],[XP]]*Table610[[#This Row],[entity_spawned (AVG)]])*(Table610[[#This Row],[activating_chance]]/100),0)</f>
        <v>175</v>
      </c>
      <c r="AV162" s="73" t="s">
        <v>351</v>
      </c>
      <c r="AX162" t="s">
        <v>424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</row>
    <row r="163" spans="2:56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402</v>
      </c>
      <c r="K163">
        <v>1</v>
      </c>
      <c r="L163">
        <v>240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175</v>
      </c>
      <c r="O163" s="76">
        <f ca="1">ROUND((Table3[[#This Row],[XP]]*Table3[[#This Row],[entity_spawned (AVG)]])*(Table3[[#This Row],[activating_chance]]/100),0)</f>
        <v>175</v>
      </c>
      <c r="P163" t="s">
        <v>352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417</v>
      </c>
      <c r="AQ163">
        <v>2</v>
      </c>
      <c r="AR163">
        <v>90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175</v>
      </c>
      <c r="AU163" s="76">
        <f ca="1">ROUND((Table610[[#This Row],[XP]]*Table610[[#This Row],[entity_spawned (AVG)]])*(Table610[[#This Row],[activating_chance]]/100),0)</f>
        <v>350</v>
      </c>
      <c r="AV163" s="73" t="s">
        <v>351</v>
      </c>
      <c r="AX163" t="s">
        <v>424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</row>
    <row r="164" spans="2:56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402</v>
      </c>
      <c r="K164">
        <v>2</v>
      </c>
      <c r="L164">
        <v>240</v>
      </c>
      <c r="M164" s="76">
        <v>30</v>
      </c>
      <c r="N164">
        <f ca="1">INDIRECT(ADDRESS(11+(MATCH(RIGHT(Table3[[#This Row],[spawner_sku]],LEN(Table3[[#This Row],[spawner_sku]])-FIND("/",Table3[[#This Row],[spawner_sku]])),Table1[Entity Prefab])),10,1,1,"Entities"))</f>
        <v>175</v>
      </c>
      <c r="O164" s="76">
        <f ca="1">ROUND((Table3[[#This Row],[XP]]*Table3[[#This Row],[entity_spawned (AVG)]])*(Table3[[#This Row],[activating_chance]]/100),0)</f>
        <v>105</v>
      </c>
      <c r="P164" t="s">
        <v>352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80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20</v>
      </c>
      <c r="AN164" s="73" t="s">
        <v>351</v>
      </c>
      <c r="AP164" t="s">
        <v>417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175</v>
      </c>
      <c r="AU164" s="76">
        <f ca="1">ROUND((Table610[[#This Row],[XP]]*Table610[[#This Row],[entity_spawned (AVG)]])*(Table610[[#This Row],[activating_chance]]/100),0)</f>
        <v>175</v>
      </c>
      <c r="AV164" s="73" t="s">
        <v>351</v>
      </c>
      <c r="AX164" t="s">
        <v>424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</row>
    <row r="165" spans="2:56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402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175</v>
      </c>
      <c r="O165" s="76">
        <f ca="1">ROUND((Table3[[#This Row],[XP]]*Table3[[#This Row],[entity_spawned (AVG)]])*(Table3[[#This Row],[activating_chance]]/100),0)</f>
        <v>175</v>
      </c>
      <c r="P165" t="s">
        <v>352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175</v>
      </c>
      <c r="AU165" s="76">
        <f ca="1">ROUND((Table610[[#This Row],[XP]]*Table610[[#This Row],[entity_spawned (AVG)]])*(Table610[[#This Row],[activating_chance]]/100),0)</f>
        <v>175</v>
      </c>
      <c r="AV165" s="73" t="s">
        <v>351</v>
      </c>
      <c r="AX165" t="s">
        <v>424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</row>
    <row r="166" spans="2:56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402</v>
      </c>
      <c r="K166">
        <v>1</v>
      </c>
      <c r="L166">
        <v>275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175</v>
      </c>
      <c r="O166" s="76">
        <f ca="1">ROUND((Table3[[#This Row],[XP]]*Table3[[#This Row],[entity_spawned (AVG)]])*(Table3[[#This Row],[activating_chance]]/100),0)</f>
        <v>175</v>
      </c>
      <c r="P166" t="s">
        <v>352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417</v>
      </c>
      <c r="AQ166">
        <v>1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175</v>
      </c>
      <c r="AU166" s="76">
        <f ca="1">ROUND((Table610[[#This Row],[XP]]*Table610[[#This Row],[entity_spawned (AVG)]])*(Table610[[#This Row],[activating_chance]]/100),0)</f>
        <v>175</v>
      </c>
      <c r="AV166" s="73" t="s">
        <v>351</v>
      </c>
      <c r="AX166" t="s">
        <v>424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</row>
    <row r="167" spans="2:56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402</v>
      </c>
      <c r="K167">
        <v>1</v>
      </c>
      <c r="L167">
        <v>275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175</v>
      </c>
      <c r="O167" s="76">
        <f ca="1">ROUND((Table3[[#This Row],[XP]]*Table3[[#This Row],[entity_spawned (AVG)]])*(Table3[[#This Row],[activating_chance]]/100),0)</f>
        <v>175</v>
      </c>
      <c r="P167" t="s">
        <v>352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351</v>
      </c>
      <c r="AP167" t="s">
        <v>417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175</v>
      </c>
      <c r="AU167" s="76">
        <f ca="1">ROUND((Table610[[#This Row],[XP]]*Table610[[#This Row],[entity_spawned (AVG)]])*(Table610[[#This Row],[activating_chance]]/100),0)</f>
        <v>175</v>
      </c>
      <c r="AV167" s="73" t="s">
        <v>351</v>
      </c>
      <c r="AX167" t="s">
        <v>424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</row>
    <row r="168" spans="2:56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402</v>
      </c>
      <c r="K168">
        <v>1</v>
      </c>
      <c r="L168">
        <v>275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175</v>
      </c>
      <c r="O168" s="76">
        <f ca="1">ROUND((Table3[[#This Row],[XP]]*Table3[[#This Row],[entity_spawned (AVG)]])*(Table3[[#This Row],[activating_chance]]/100),0)</f>
        <v>175</v>
      </c>
      <c r="P168" t="s">
        <v>352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417</v>
      </c>
      <c r="AQ168">
        <v>1</v>
      </c>
      <c r="AR168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175</v>
      </c>
      <c r="AU168" s="76">
        <f ca="1">ROUND((Table610[[#This Row],[XP]]*Table610[[#This Row],[entity_spawned (AVG)]])*(Table610[[#This Row],[activating_chance]]/100),0)</f>
        <v>175</v>
      </c>
      <c r="AV168" s="73" t="s">
        <v>351</v>
      </c>
      <c r="AX168" t="s">
        <v>424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</row>
    <row r="169" spans="2:56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402</v>
      </c>
      <c r="K169">
        <v>1</v>
      </c>
      <c r="L169">
        <v>240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175</v>
      </c>
      <c r="O169" s="76">
        <f ca="1">ROUND((Table3[[#This Row],[XP]]*Table3[[#This Row],[entity_spawned (AVG)]])*(Table3[[#This Row],[activating_chance]]/100),0)</f>
        <v>175</v>
      </c>
      <c r="P169" t="s">
        <v>352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477</v>
      </c>
      <c r="AQ169">
        <v>1</v>
      </c>
      <c r="AR169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175</v>
      </c>
      <c r="AU169" s="76">
        <f ca="1">ROUND((Table610[[#This Row],[XP]]*Table610[[#This Row],[entity_spawned (AVG)]])*(Table610[[#This Row],[activating_chance]]/100),0)</f>
        <v>175</v>
      </c>
      <c r="AV169" s="73" t="s">
        <v>351</v>
      </c>
      <c r="AX169" t="s">
        <v>424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</row>
    <row r="170" spans="2:56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402</v>
      </c>
      <c r="K170">
        <v>1</v>
      </c>
      <c r="L170">
        <v>240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175</v>
      </c>
      <c r="O170" s="76">
        <f ca="1">ROUND((Table3[[#This Row],[XP]]*Table3[[#This Row],[entity_spawned (AVG)]])*(Table3[[#This Row],[activating_chance]]/100),0)</f>
        <v>175</v>
      </c>
      <c r="P170" t="s">
        <v>352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477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175</v>
      </c>
      <c r="AU170" s="76">
        <f ca="1">ROUND((Table610[[#This Row],[XP]]*Table610[[#This Row],[entity_spawned (AVG)]])*(Table610[[#This Row],[activating_chance]]/100),0)</f>
        <v>175</v>
      </c>
      <c r="AV170" s="73" t="s">
        <v>351</v>
      </c>
      <c r="AX170" t="s">
        <v>424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</row>
    <row r="171" spans="2:56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404</v>
      </c>
      <c r="K171">
        <v>1</v>
      </c>
      <c r="L171">
        <v>350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83</v>
      </c>
      <c r="O171" s="76">
        <f ca="1">ROUND((Table3[[#This Row],[XP]]*Table3[[#This Row],[entity_spawned (AVG)]])*(Table3[[#This Row],[activating_chance]]/100),0)</f>
        <v>83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256</v>
      </c>
      <c r="AQ171">
        <v>1</v>
      </c>
      <c r="AR171">
        <v>170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70</v>
      </c>
      <c r="AU171" s="76">
        <f ca="1">ROUND((Table610[[#This Row],[XP]]*Table610[[#This Row],[entity_spawned (AVG)]])*(Table610[[#This Row],[activating_chance]]/100),0)</f>
        <v>70</v>
      </c>
      <c r="AV171" s="73" t="s">
        <v>352</v>
      </c>
      <c r="AX171" t="s">
        <v>424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</row>
    <row r="172" spans="2:56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404</v>
      </c>
      <c r="K172">
        <v>1</v>
      </c>
      <c r="L172">
        <v>350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83</v>
      </c>
      <c r="O172" s="76">
        <f ca="1">ROUND((Table3[[#This Row],[XP]]*Table3[[#This Row],[entity_spawned (AVG)]])*(Table3[[#This Row],[activating_chance]]/100),0)</f>
        <v>83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257</v>
      </c>
      <c r="AQ172">
        <v>1</v>
      </c>
      <c r="AR172">
        <v>200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70</v>
      </c>
      <c r="AU172" s="76">
        <f ca="1">ROUND((Table610[[#This Row],[XP]]*Table610[[#This Row],[entity_spawned (AVG)]])*(Table610[[#This Row],[activating_chance]]/100),0)</f>
        <v>70</v>
      </c>
      <c r="AV172" s="73" t="s">
        <v>352</v>
      </c>
      <c r="AX172" t="s">
        <v>424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</row>
    <row r="173" spans="2:56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257</v>
      </c>
      <c r="AQ173">
        <v>1</v>
      </c>
      <c r="AR173">
        <v>170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70</v>
      </c>
      <c r="AU173" s="76">
        <f ca="1">ROUND((Table610[[#This Row],[XP]]*Table610[[#This Row],[entity_spawned (AVG)]])*(Table610[[#This Row],[activating_chance]]/100),0)</f>
        <v>70</v>
      </c>
      <c r="AV173" s="73" t="s">
        <v>352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</row>
    <row r="174" spans="2:56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257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</row>
    <row r="175" spans="2:56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</row>
    <row r="176" spans="2:56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30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8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</row>
    <row r="177" spans="2:56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P177" t="s">
        <v>257</v>
      </c>
      <c r="AQ177">
        <v>1</v>
      </c>
      <c r="AR177">
        <v>200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</row>
    <row r="178" spans="2:56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P178" t="s">
        <v>257</v>
      </c>
      <c r="AQ178">
        <v>1</v>
      </c>
      <c r="AR178">
        <v>170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</row>
    <row r="179" spans="2:56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</row>
    <row r="180" spans="2:56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</row>
    <row r="181" spans="2:56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258</v>
      </c>
      <c r="AQ181">
        <v>1</v>
      </c>
      <c r="AR181">
        <v>200</v>
      </c>
      <c r="AS181" s="76">
        <v>40</v>
      </c>
      <c r="AT181">
        <f ca="1">INDIRECT(ADDRESS(11+(MATCH(RIGHT(Table610[[#This Row],[spawner_sku]],LEN(Table610[[#This Row],[spawner_sku]])-FIND("/",Table610[[#This Row],[spawner_sku]])),Table1[Entity Prefab])),10,1,1,"Entities"))</f>
        <v>25</v>
      </c>
      <c r="AU181" s="76">
        <f ca="1">ROUND((Table610[[#This Row],[XP]]*Table610[[#This Row],[entity_spawned (AVG)]])*(Table610[[#This Row],[activating_chance]]/100),0)</f>
        <v>10</v>
      </c>
      <c r="AV181" s="73" t="s">
        <v>351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</row>
    <row r="182" spans="2:56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Z182" t="s">
        <v>424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258</v>
      </c>
      <c r="AQ182">
        <v>1</v>
      </c>
      <c r="AR182">
        <v>200</v>
      </c>
      <c r="AS182" s="76">
        <v>40</v>
      </c>
      <c r="AT182">
        <f ca="1">INDIRECT(ADDRESS(11+(MATCH(RIGHT(Table610[[#This Row],[spawner_sku]],LEN(Table610[[#This Row],[spawner_sku]])-FIND("/",Table610[[#This Row],[spawner_sku]])),Table1[Entity Prefab])),10,1,1,"Entities"))</f>
        <v>25</v>
      </c>
      <c r="AU182" s="76">
        <f ca="1">ROUND((Table610[[#This Row],[XP]]*Table610[[#This Row],[entity_spawned (AVG)]])*(Table610[[#This Row],[activating_chance]]/100),0)</f>
        <v>10</v>
      </c>
      <c r="AV182" s="73" t="s">
        <v>351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</row>
    <row r="183" spans="2:56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Z183" t="s">
        <v>424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258</v>
      </c>
      <c r="AQ183">
        <v>1</v>
      </c>
      <c r="AR183">
        <v>200</v>
      </c>
      <c r="AS183" s="76">
        <v>80</v>
      </c>
      <c r="AT183">
        <f ca="1">INDIRECT(ADDRESS(11+(MATCH(RIGHT(Table610[[#This Row],[spawner_sku]],LEN(Table610[[#This Row],[spawner_sku]])-FIND("/",Table610[[#This Row],[spawner_sku]])),Table1[Entity Prefab])),10,1,1,"Entities"))</f>
        <v>25</v>
      </c>
      <c r="AU183" s="76">
        <f ca="1">ROUND((Table610[[#This Row],[XP]]*Table610[[#This Row],[entity_spawned (AVG)]])*(Table610[[#This Row],[activating_chance]]/100),0)</f>
        <v>20</v>
      </c>
      <c r="AV183" s="73" t="s">
        <v>351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</row>
    <row r="184" spans="2:56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Z184" t="s">
        <v>424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</row>
    <row r="185" spans="2:56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170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</row>
    <row r="186" spans="2:56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170</v>
      </c>
      <c r="AS186" s="76">
        <v>40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10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</row>
    <row r="187" spans="2:56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170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</row>
    <row r="188" spans="2:56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</row>
    <row r="189" spans="2:56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200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</row>
    <row r="190" spans="2:56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</row>
    <row r="191" spans="2:56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</row>
    <row r="192" spans="2:56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</row>
    <row r="193" spans="2:56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</row>
    <row r="194" spans="2:56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</row>
    <row r="195" spans="2:56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</row>
    <row r="196" spans="2:56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200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</row>
    <row r="197" spans="2:56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25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</row>
    <row r="198" spans="2:56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170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</row>
    <row r="199" spans="2:56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</row>
    <row r="200" spans="2:56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</row>
    <row r="201" spans="2:56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200</v>
      </c>
      <c r="AS201" s="76">
        <v>100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25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</row>
    <row r="202" spans="2:56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259</v>
      </c>
      <c r="AQ202">
        <v>1</v>
      </c>
      <c r="AR202">
        <v>150</v>
      </c>
      <c r="AS202" s="76">
        <v>100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25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</row>
    <row r="203" spans="2:56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</row>
    <row r="204" spans="2:56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</row>
    <row r="205" spans="2:56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</row>
    <row r="206" spans="2:56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</row>
    <row r="207" spans="2:56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</row>
    <row r="208" spans="2:56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</row>
    <row r="209" spans="2:56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</row>
    <row r="210" spans="2:56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</row>
    <row r="211" spans="2:56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401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</row>
    <row r="212" spans="2:56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401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</row>
    <row r="213" spans="2:56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401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</row>
    <row r="214" spans="2:56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401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</row>
    <row r="215" spans="2:56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</row>
    <row r="216" spans="2:56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</row>
    <row r="217" spans="2:56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</row>
    <row r="218" spans="2:56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</row>
    <row r="219" spans="2:56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</row>
    <row r="220" spans="2:56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</row>
    <row r="221" spans="2:56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</row>
    <row r="222" spans="2:56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</row>
    <row r="223" spans="2:56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</row>
    <row r="224" spans="2:56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</row>
    <row r="225" spans="2:56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</row>
    <row r="226" spans="2:56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</row>
    <row r="227" spans="2:56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401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</row>
    <row r="228" spans="2:56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401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</row>
    <row r="229" spans="2:56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</row>
    <row r="230" spans="2:56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</row>
    <row r="231" spans="2:56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</row>
    <row r="232" spans="2:56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502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</row>
    <row r="233" spans="2:56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502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</row>
    <row r="234" spans="2:56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502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</row>
    <row r="235" spans="2:56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502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</row>
    <row r="236" spans="2:56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502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</row>
    <row r="237" spans="2:56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502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</row>
    <row r="238" spans="2:56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503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</row>
    <row r="239" spans="2:56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503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</row>
    <row r="240" spans="2:56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505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</row>
    <row r="241" spans="2:56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505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</row>
    <row r="242" spans="2:56" x14ac:dyDescent="0.25">
      <c r="B242" s="74" t="s">
        <v>234</v>
      </c>
      <c r="C242">
        <v>1</v>
      </c>
      <c r="D242" s="76">
        <v>180</v>
      </c>
      <c r="E242" s="76">
        <v>100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">
        <v>352</v>
      </c>
      <c r="Z242" t="s">
        <v>506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</row>
    <row r="243" spans="2:56" x14ac:dyDescent="0.25">
      <c r="B243" s="74" t="s">
        <v>234</v>
      </c>
      <c r="C243">
        <v>1</v>
      </c>
      <c r="D243" s="76">
        <v>200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</row>
    <row r="244" spans="2:56" x14ac:dyDescent="0.25">
      <c r="B244" s="74" t="s">
        <v>234</v>
      </c>
      <c r="C244">
        <v>1</v>
      </c>
      <c r="D244" s="76">
        <v>250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</row>
    <row r="245" spans="2:56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</row>
    <row r="246" spans="2:56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</row>
    <row r="247" spans="2:56" x14ac:dyDescent="0.25">
      <c r="B247" s="74" t="s">
        <v>234</v>
      </c>
      <c r="C247">
        <v>1</v>
      </c>
      <c r="D247" s="76">
        <v>180</v>
      </c>
      <c r="E247" s="76">
        <v>90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86</v>
      </c>
      <c r="H247" s="73" t="s">
        <v>352</v>
      </c>
      <c r="Z247" t="s">
        <v>408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</row>
    <row r="248" spans="2:56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352</v>
      </c>
      <c r="Z248" t="s">
        <v>408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</row>
    <row r="249" spans="2:56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</row>
    <row r="250" spans="2:56" x14ac:dyDescent="0.25">
      <c r="B250" s="74" t="s">
        <v>234</v>
      </c>
      <c r="C250">
        <v>1</v>
      </c>
      <c r="D250" s="76">
        <v>180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502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</row>
    <row r="251" spans="2:56" x14ac:dyDescent="0.25">
      <c r="B251" s="74" t="s">
        <v>234</v>
      </c>
      <c r="C251">
        <v>1</v>
      </c>
      <c r="D251" s="76">
        <v>250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352</v>
      </c>
      <c r="Z251" t="s">
        <v>408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502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</row>
    <row r="252" spans="2:56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502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</row>
    <row r="253" spans="2:56" x14ac:dyDescent="0.25">
      <c r="B253" s="74" t="s">
        <v>344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502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</row>
    <row r="254" spans="2:56" x14ac:dyDescent="0.25">
      <c r="B254" s="74" t="s">
        <v>344</v>
      </c>
      <c r="C254">
        <v>1</v>
      </c>
      <c r="D254" s="76">
        <v>250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502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</row>
    <row r="255" spans="2:56" x14ac:dyDescent="0.25">
      <c r="B255" s="74" t="s">
        <v>235</v>
      </c>
      <c r="C255">
        <v>1</v>
      </c>
      <c r="D255" s="76">
        <v>300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195</v>
      </c>
      <c r="G255" s="76">
        <f ca="1">ROUND((Table245[[#This Row],[XP]]*Table245[[#This Row],[entity_spawned (AVG)]])*(Table245[[#This Row],[activating_chance]]/100),0)</f>
        <v>195</v>
      </c>
      <c r="H255" s="73" t="s">
        <v>352</v>
      </c>
      <c r="Z255" t="s">
        <v>408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503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</row>
    <row r="256" spans="2:56" x14ac:dyDescent="0.25">
      <c r="B256" s="74" t="s">
        <v>235</v>
      </c>
      <c r="C256">
        <v>1</v>
      </c>
      <c r="D256" s="76">
        <v>300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195</v>
      </c>
      <c r="G256" s="76">
        <f ca="1">ROUND((Table245[[#This Row],[XP]]*Table245[[#This Row],[entity_spawned (AVG)]])*(Table245[[#This Row],[activating_chance]]/100),0)</f>
        <v>195</v>
      </c>
      <c r="H256" s="73" t="s">
        <v>352</v>
      </c>
      <c r="Z256" t="s">
        <v>410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503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</row>
    <row r="257" spans="2:56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410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503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</row>
    <row r="258" spans="2:56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410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503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</row>
    <row r="259" spans="2:56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410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503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</row>
    <row r="260" spans="2:56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410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503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</row>
    <row r="261" spans="2:56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410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503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</row>
    <row r="262" spans="2:56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410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504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</row>
    <row r="263" spans="2:56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410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504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</row>
    <row r="264" spans="2:56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410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504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</row>
    <row r="265" spans="2:56" x14ac:dyDescent="0.25">
      <c r="B265" s="74" t="s">
        <v>345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410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504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</row>
    <row r="266" spans="2:56" x14ac:dyDescent="0.25">
      <c r="B266" s="74" t="s">
        <v>236</v>
      </c>
      <c r="C266">
        <v>1</v>
      </c>
      <c r="D266" s="76">
        <v>340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263</v>
      </c>
      <c r="G266" s="76">
        <f ca="1">ROUND((Table245[[#This Row],[XP]]*Table245[[#This Row],[entity_spawned (AVG)]])*(Table245[[#This Row],[activating_chance]]/100),0)</f>
        <v>263</v>
      </c>
      <c r="H266" s="73" t="s">
        <v>352</v>
      </c>
      <c r="Z266" t="s">
        <v>410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505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</row>
    <row r="267" spans="2:56" x14ac:dyDescent="0.25">
      <c r="B267" s="74" t="s">
        <v>236</v>
      </c>
      <c r="C267">
        <v>1</v>
      </c>
      <c r="D267" s="76">
        <v>340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263</v>
      </c>
      <c r="G267" s="76">
        <f ca="1">ROUND((Table245[[#This Row],[XP]]*Table245[[#This Row],[entity_spawned (AVG)]])*(Table245[[#This Row],[activating_chance]]/100),0)</f>
        <v>263</v>
      </c>
      <c r="H267" s="73" t="s">
        <v>352</v>
      </c>
      <c r="Z267" t="s">
        <v>410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505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</row>
    <row r="268" spans="2:56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410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505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</row>
    <row r="269" spans="2:56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410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505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</row>
    <row r="270" spans="2:56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505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</row>
    <row r="271" spans="2:56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505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</row>
    <row r="272" spans="2:56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505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</row>
    <row r="273" spans="2:56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505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</row>
    <row r="274" spans="2:56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505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</row>
    <row r="275" spans="2:56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506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</row>
    <row r="276" spans="2:56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506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</row>
    <row r="277" spans="2:56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506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</row>
    <row r="278" spans="2:56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410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</row>
    <row r="279" spans="2:56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</row>
    <row r="280" spans="2:56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</row>
    <row r="281" spans="2:56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</row>
    <row r="282" spans="2:56" x14ac:dyDescent="0.25">
      <c r="B282" s="74" t="s">
        <v>237</v>
      </c>
      <c r="C282">
        <v>1</v>
      </c>
      <c r="D282" s="76">
        <v>180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25</v>
      </c>
      <c r="G282" s="76">
        <f ca="1">ROUND((Table245[[#This Row],[XP]]*Table245[[#This Row],[entity_spawned (AVG)]])*(Table245[[#This Row],[activating_chance]]/100),0)</f>
        <v>25</v>
      </c>
      <c r="H282" s="73" t="s">
        <v>352</v>
      </c>
      <c r="Z282" t="s">
        <v>405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</row>
    <row r="283" spans="2:56" x14ac:dyDescent="0.25">
      <c r="B283" s="74" t="s">
        <v>237</v>
      </c>
      <c r="C283">
        <v>1</v>
      </c>
      <c r="D283" s="76">
        <v>180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">
        <v>352</v>
      </c>
      <c r="Z283" t="s">
        <v>405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</row>
    <row r="284" spans="2:56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</row>
    <row r="285" spans="2:56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</row>
    <row r="286" spans="2:56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</row>
    <row r="287" spans="2:56" x14ac:dyDescent="0.25">
      <c r="B287" s="74" t="s">
        <v>238</v>
      </c>
      <c r="C287">
        <v>1</v>
      </c>
      <c r="D287" s="76">
        <v>190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70</v>
      </c>
      <c r="G287" s="76">
        <f ca="1">ROUND((Table245[[#This Row],[XP]]*Table245[[#This Row],[entity_spawned (AVG)]])*(Table245[[#This Row],[activating_chance]]/100),0)</f>
        <v>70</v>
      </c>
      <c r="H287" s="73" t="s">
        <v>352</v>
      </c>
      <c r="Z287" t="s">
        <v>405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</row>
    <row r="288" spans="2:56" x14ac:dyDescent="0.25">
      <c r="B288" s="74" t="s">
        <v>238</v>
      </c>
      <c r="C288">
        <v>1</v>
      </c>
      <c r="D288" s="76">
        <v>170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">
        <v>352</v>
      </c>
      <c r="Z288" t="s">
        <v>405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</row>
    <row r="289" spans="2:56" x14ac:dyDescent="0.25">
      <c r="B289" s="74" t="s">
        <v>238</v>
      </c>
      <c r="C289">
        <v>1</v>
      </c>
      <c r="D289" s="76">
        <v>170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</row>
    <row r="290" spans="2:5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</row>
    <row r="291" spans="2:5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</row>
    <row r="292" spans="2:5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</row>
    <row r="293" spans="2:5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</row>
    <row r="294" spans="2:5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</row>
    <row r="295" spans="2:5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</row>
    <row r="296" spans="2:56" x14ac:dyDescent="0.25">
      <c r="B296" s="74" t="s">
        <v>239</v>
      </c>
      <c r="C296">
        <v>1</v>
      </c>
      <c r="D296" s="76">
        <v>2500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263</v>
      </c>
      <c r="G296" s="76">
        <f ca="1">ROUND((Table245[[#This Row],[XP]]*Table245[[#This Row],[entity_spawned (AVG)]])*(Table245[[#This Row],[activating_chance]]/100),0)</f>
        <v>263</v>
      </c>
      <c r="H296" s="73" t="s">
        <v>352</v>
      </c>
      <c r="Z296" t="s">
        <v>405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</row>
    <row r="297" spans="2:56" x14ac:dyDescent="0.25">
      <c r="B297" s="74" t="s">
        <v>239</v>
      </c>
      <c r="C297">
        <v>1</v>
      </c>
      <c r="D297" s="76">
        <v>2500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">
        <v>352</v>
      </c>
      <c r="Z297" t="s">
        <v>405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</row>
    <row r="298" spans="2:5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</row>
    <row r="299" spans="2:56" x14ac:dyDescent="0.25">
      <c r="B299" s="74" t="s">
        <v>240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</row>
    <row r="300" spans="2:56" x14ac:dyDescent="0.25">
      <c r="B300" s="74" t="s">
        <v>240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</row>
    <row r="301" spans="2:5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</row>
    <row r="302" spans="2:5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</row>
    <row r="303" spans="2:5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</row>
    <row r="304" spans="2:5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</row>
    <row r="305" spans="2:5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485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</row>
    <row r="306" spans="2:56" x14ac:dyDescent="0.25">
      <c r="B306" s="74" t="s">
        <v>241</v>
      </c>
      <c r="C306">
        <v>1</v>
      </c>
      <c r="D306" s="76">
        <v>2000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175</v>
      </c>
      <c r="G306" s="76">
        <f ca="1">ROUND((Table245[[#This Row],[XP]]*Table245[[#This Row],[entity_spawned (AVG)]])*(Table245[[#This Row],[activating_chance]]/100),0)</f>
        <v>175</v>
      </c>
      <c r="H306" s="73" t="s">
        <v>352</v>
      </c>
      <c r="Z306" t="s">
        <v>405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472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</row>
    <row r="307" spans="2:56" x14ac:dyDescent="0.25">
      <c r="B307" s="74" t="s">
        <v>241</v>
      </c>
      <c r="C307">
        <v>1</v>
      </c>
      <c r="D307" s="76">
        <v>2000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">
        <v>352</v>
      </c>
      <c r="Z307" t="s">
        <v>405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472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</row>
    <row r="308" spans="2:56" x14ac:dyDescent="0.25">
      <c r="B308" s="74" t="s">
        <v>242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472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</row>
    <row r="309" spans="2:56" x14ac:dyDescent="0.25">
      <c r="B309" s="74" t="s">
        <v>242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472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</row>
    <row r="310" spans="2:5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472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</row>
    <row r="311" spans="2:5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472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</row>
    <row r="312" spans="2:5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472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</row>
    <row r="313" spans="2:5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472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</row>
    <row r="314" spans="2:5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472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</row>
    <row r="315" spans="2:5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472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</row>
    <row r="316" spans="2:5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472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</row>
    <row r="317" spans="2:5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472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</row>
    <row r="318" spans="2:56" x14ac:dyDescent="0.25">
      <c r="B318" s="74" t="s">
        <v>243</v>
      </c>
      <c r="C318">
        <v>1</v>
      </c>
      <c r="D318" s="76">
        <v>1500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405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472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</row>
    <row r="319" spans="2:56" x14ac:dyDescent="0.25">
      <c r="B319" s="74" t="s">
        <v>243</v>
      </c>
      <c r="C319">
        <v>1</v>
      </c>
      <c r="D319" s="76">
        <v>1500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405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472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</row>
    <row r="320" spans="2:5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405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472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</row>
    <row r="321" spans="2:5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405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472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</row>
    <row r="322" spans="2:5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405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472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</row>
    <row r="323" spans="2:5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405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472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</row>
    <row r="324" spans="2:5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405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472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</row>
    <row r="325" spans="2:5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405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472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</row>
    <row r="326" spans="2:5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405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472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</row>
    <row r="327" spans="2:5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405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472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</row>
    <row r="328" spans="2:56" x14ac:dyDescent="0.25">
      <c r="B328" s="74" t="s">
        <v>244</v>
      </c>
      <c r="C328">
        <v>1</v>
      </c>
      <c r="D328" s="76">
        <v>1500</v>
      </c>
      <c r="E328" s="76">
        <v>80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140</v>
      </c>
      <c r="H328" s="73" t="s">
        <v>352</v>
      </c>
      <c r="Z328" t="s">
        <v>405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472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</row>
    <row r="329" spans="2:56" x14ac:dyDescent="0.25">
      <c r="B329" s="74" t="s">
        <v>244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405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472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</row>
    <row r="330" spans="2:5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405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472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</row>
    <row r="331" spans="2:5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405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472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</row>
    <row r="332" spans="2:5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405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472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</row>
    <row r="333" spans="2:5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405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472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</row>
    <row r="334" spans="2:56" x14ac:dyDescent="0.25">
      <c r="B334" s="74" t="s">
        <v>244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175</v>
      </c>
      <c r="H334" s="73" t="s">
        <v>352</v>
      </c>
      <c r="Z334" t="s">
        <v>405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472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</row>
    <row r="335" spans="2:5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405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472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</row>
    <row r="336" spans="2:5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405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472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</row>
    <row r="337" spans="2:5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405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472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</row>
    <row r="338" spans="2:5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405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472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</row>
    <row r="339" spans="2:5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405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472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</row>
    <row r="340" spans="2:5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405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472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</row>
    <row r="341" spans="2:5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405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472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</row>
    <row r="342" spans="2:5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405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472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</row>
    <row r="343" spans="2:5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405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83</v>
      </c>
      <c r="BC343" s="76">
        <f ca="1">ROUND((Table61011[[#This Row],[XP]]*Table61011[[#This Row],[entity_spawned (AVG)]])*(Table61011[[#This Row],[activating_chance]]/100),0)</f>
        <v>71</v>
      </c>
      <c r="BD343" s="73" t="s">
        <v>351</v>
      </c>
    </row>
    <row r="344" spans="2:56" x14ac:dyDescent="0.25">
      <c r="B344" s="74" t="s">
        <v>244</v>
      </c>
      <c r="C344">
        <v>1</v>
      </c>
      <c r="D344" s="76">
        <v>1500</v>
      </c>
      <c r="E344" s="76">
        <v>20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35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83</v>
      </c>
      <c r="AE344" s="76">
        <f ca="1">ROUND((Table2[[#This Row],[XP]]*Table2[[#This Row],[entity_spawned (AVG)]])*(Table2[[#This Row],[activating_chance]]/100),0)</f>
        <v>66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83</v>
      </c>
      <c r="BC344" s="76">
        <f ca="1">ROUND((Table61011[[#This Row],[XP]]*Table61011[[#This Row],[entity_spawned (AVG)]])*(Table61011[[#This Row],[activating_chance]]/100),0)</f>
        <v>71</v>
      </c>
      <c r="BD344" s="73" t="s">
        <v>351</v>
      </c>
    </row>
    <row r="345" spans="2:5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80</v>
      </c>
      <c r="AD345">
        <f ca="1">INDIRECT(ADDRESS(11+(MATCH(RIGHT(Table2[[#This Row],[spawner_sku]],LEN(Table2[[#This Row],[spawner_sku]])-FIND("/",Table2[[#This Row],[spawner_sku]])),Table1[Entity Prefab])),10,1,1,"Entities"))</f>
        <v>83</v>
      </c>
      <c r="AE345" s="76">
        <f ca="1">ROUND((Table2[[#This Row],[XP]]*Table2[[#This Row],[entity_spawned (AVG)]])*(Table2[[#This Row],[activating_chance]]/100),0)</f>
        <v>66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83</v>
      </c>
      <c r="BC345" s="76">
        <f ca="1">ROUND((Table61011[[#This Row],[XP]]*Table61011[[#This Row],[entity_spawned (AVG)]])*(Table61011[[#This Row],[activating_chance]]/100),0)</f>
        <v>71</v>
      </c>
      <c r="BD345" s="73" t="s">
        <v>351</v>
      </c>
    </row>
    <row r="346" spans="2:56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175</v>
      </c>
      <c r="H346" s="73" t="s">
        <v>352</v>
      </c>
      <c r="Z346" t="s">
        <v>249</v>
      </c>
      <c r="AA346">
        <v>1</v>
      </c>
      <c r="AB346">
        <v>500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83</v>
      </c>
      <c r="AE346" s="76">
        <f ca="1">ROUND((Table2[[#This Row],[XP]]*Table2[[#This Row],[entity_spawned (AVG)]])*(Table2[[#This Row],[activating_chance]]/100),0)</f>
        <v>83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83</v>
      </c>
      <c r="BC346" s="76">
        <f ca="1">ROUND((Table61011[[#This Row],[XP]]*Table61011[[#This Row],[entity_spawned (AVG)]])*(Table61011[[#This Row],[activating_chance]]/100),0)</f>
        <v>71</v>
      </c>
      <c r="BD346" s="73" t="s">
        <v>351</v>
      </c>
    </row>
    <row r="347" spans="2:56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530</v>
      </c>
      <c r="AA347">
        <v>1</v>
      </c>
      <c r="AB347">
        <v>140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83</v>
      </c>
      <c r="BC347" s="76">
        <f ca="1">ROUND((Table61011[[#This Row],[XP]]*Table61011[[#This Row],[entity_spawned (AVG)]])*(Table61011[[#This Row],[activating_chance]]/100),0)</f>
        <v>71</v>
      </c>
      <c r="BD347" s="73" t="s">
        <v>351</v>
      </c>
    </row>
    <row r="348" spans="2:5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530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83</v>
      </c>
      <c r="BC348" s="76">
        <f ca="1">ROUND((Table61011[[#This Row],[XP]]*Table61011[[#This Row],[entity_spawned (AVG)]])*(Table61011[[#This Row],[activating_chance]]/100),0)</f>
        <v>71</v>
      </c>
      <c r="BD348" s="73" t="s">
        <v>351</v>
      </c>
    </row>
    <row r="349" spans="2:5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530</v>
      </c>
      <c r="AA349">
        <v>1</v>
      </c>
      <c r="AB349">
        <v>160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83</v>
      </c>
      <c r="BC349" s="76">
        <f ca="1">ROUND((Table61011[[#This Row],[XP]]*Table61011[[#This Row],[entity_spawned (AVG)]])*(Table61011[[#This Row],[activating_chance]]/100),0)</f>
        <v>71</v>
      </c>
      <c r="BD349" s="73" t="s">
        <v>351</v>
      </c>
    </row>
    <row r="350" spans="2:5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530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529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</row>
    <row r="351" spans="2:5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530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351</v>
      </c>
      <c r="AX351" t="s">
        <v>529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</row>
    <row r="352" spans="2:5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250</v>
      </c>
      <c r="AA352">
        <v>1</v>
      </c>
      <c r="AB352">
        <v>420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83</v>
      </c>
      <c r="AE352" s="76">
        <f ca="1">ROUND((Table2[[#This Row],[XP]]*Table2[[#This Row],[entity_spawned (AVG)]])*(Table2[[#This Row],[activating_chance]]/100),0)</f>
        <v>83</v>
      </c>
      <c r="AF352" s="73" t="s">
        <v>352</v>
      </c>
      <c r="AX352" t="s">
        <v>529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190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530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120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530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530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70</v>
      </c>
      <c r="AF356" s="73" t="s">
        <v>352</v>
      </c>
      <c r="AX356" t="s">
        <v>530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40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28</v>
      </c>
      <c r="AF357" s="73" t="s">
        <v>352</v>
      </c>
      <c r="AX357" t="s">
        <v>530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530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80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140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533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401</v>
      </c>
      <c r="C361">
        <v>1</v>
      </c>
      <c r="D361" s="76">
        <v>180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175</v>
      </c>
      <c r="H361" s="73" t="s">
        <v>351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401</v>
      </c>
      <c r="C362">
        <v>1</v>
      </c>
      <c r="D362" s="76">
        <v>220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351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401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110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401</v>
      </c>
      <c r="C364">
        <v>1</v>
      </c>
      <c r="D364" s="76">
        <v>200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247</v>
      </c>
      <c r="C365">
        <v>1</v>
      </c>
      <c r="D365" s="76">
        <v>220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352</v>
      </c>
      <c r="Z365" t="s">
        <v>257</v>
      </c>
      <c r="AA365">
        <v>1</v>
      </c>
      <c r="AB365">
        <v>120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247</v>
      </c>
      <c r="C366">
        <v>1</v>
      </c>
      <c r="D366" s="76">
        <v>180</v>
      </c>
      <c r="E366" s="76">
        <v>70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123</v>
      </c>
      <c r="H366" s="73" t="s">
        <v>352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200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Prefab])),10,1,1,"Entities"))</f>
        <v>175</v>
      </c>
      <c r="G367" s="76">
        <f ca="1">ROUND((Table245[[#This Row],[XP]]*Table245[[#This Row],[entity_spawned (AVG)]])*(Table245[[#This Row],[activating_chance]]/100),0)</f>
        <v>140</v>
      </c>
      <c r="H367" s="73" t="s">
        <v>352</v>
      </c>
      <c r="Z367" t="s">
        <v>257</v>
      </c>
      <c r="AA367">
        <v>1</v>
      </c>
      <c r="AB367">
        <v>190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352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240</v>
      </c>
      <c r="E368" s="76">
        <v>80</v>
      </c>
      <c r="F368" s="76">
        <f ca="1">INDIRECT(ADDRESS(11+(MATCH(RIGHT(Table245[[#This Row],[spawner_sku]],LEN(Table245[[#This Row],[spawner_sku]])-FIND("/",Table245[[#This Row],[spawner_sku]])),Table1[Entity Prefab])),10,1,1,"Entities"))</f>
        <v>175</v>
      </c>
      <c r="G368" s="76">
        <f ca="1">ROUND((Table245[[#This Row],[XP]]*Table245[[#This Row],[entity_spawned (AVG)]])*(Table245[[#This Row],[activating_chance]]/100),0)</f>
        <v>140</v>
      </c>
      <c r="H368" s="73" t="s">
        <v>352</v>
      </c>
      <c r="Z368" t="s">
        <v>258</v>
      </c>
      <c r="AA368">
        <v>1</v>
      </c>
      <c r="AB368">
        <v>120</v>
      </c>
      <c r="AC368" s="76">
        <v>90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23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240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Prefab])),10,1,1,"Entities"))</f>
        <v>175</v>
      </c>
      <c r="G369" s="76">
        <f ca="1">ROUND((Table245[[#This Row],[XP]]*Table245[[#This Row],[entity_spawned (AVG)]])*(Table245[[#This Row],[activating_chance]]/100),0)</f>
        <v>175</v>
      </c>
      <c r="H369" s="73" t="s">
        <v>352</v>
      </c>
      <c r="Z369" t="s">
        <v>258</v>
      </c>
      <c r="AA369">
        <v>1</v>
      </c>
      <c r="AB369">
        <v>120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422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200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Prefab])),10,1,1,"Entities"))</f>
        <v>175</v>
      </c>
      <c r="G370" s="76">
        <f ca="1">ROUND((Table245[[#This Row],[XP]]*Table245[[#This Row],[entity_spawned (AVG)]])*(Table245[[#This Row],[activating_chance]]/100),0)</f>
        <v>175</v>
      </c>
      <c r="H370" s="73" t="s">
        <v>352</v>
      </c>
      <c r="Z370" t="s">
        <v>258</v>
      </c>
      <c r="AA370">
        <v>1</v>
      </c>
      <c r="AB370">
        <v>180</v>
      </c>
      <c r="AC370" s="76">
        <v>80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20</v>
      </c>
      <c r="AF370" s="73" t="s">
        <v>351</v>
      </c>
      <c r="AX370" t="s">
        <v>422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220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175</v>
      </c>
      <c r="G371" s="76">
        <f ca="1">ROUND((Table245[[#This Row],[XP]]*Table245[[#This Row],[entity_spawned (AVG)]])*(Table245[[#This Row],[activating_chance]]/100),0)</f>
        <v>175</v>
      </c>
      <c r="H371" s="73" t="s">
        <v>352</v>
      </c>
      <c r="Z371" t="s">
        <v>258</v>
      </c>
      <c r="AA371">
        <v>1</v>
      </c>
      <c r="AB371">
        <v>130</v>
      </c>
      <c r="AC371" s="76">
        <v>90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23</v>
      </c>
      <c r="AF371" s="73" t="s">
        <v>351</v>
      </c>
      <c r="AX371" t="s">
        <v>422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180</v>
      </c>
      <c r="E372" s="76">
        <v>80</v>
      </c>
      <c r="F372" s="76">
        <f ca="1">INDIRECT(ADDRESS(11+(MATCH(RIGHT(Table245[[#This Row],[spawner_sku]],LEN(Table245[[#This Row],[spawner_sku]])-FIND("/",Table245[[#This Row],[spawner_sku]])),Table1[Entity Prefab])),10,1,1,"Entities"))</f>
        <v>175</v>
      </c>
      <c r="G372" s="76">
        <f ca="1">ROUND((Table245[[#This Row],[XP]]*Table245[[#This Row],[entity_spawned (AVG)]])*(Table245[[#This Row],[activating_chance]]/100),0)</f>
        <v>140</v>
      </c>
      <c r="H372" s="73" t="s">
        <v>352</v>
      </c>
      <c r="Z372" t="s">
        <v>258</v>
      </c>
      <c r="AA372">
        <v>1</v>
      </c>
      <c r="AB372">
        <v>180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423</v>
      </c>
      <c r="AY372">
        <v>1</v>
      </c>
      <c r="AZ372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240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175</v>
      </c>
      <c r="G373" s="76">
        <f ca="1">ROUND((Table245[[#This Row],[XP]]*Table245[[#This Row],[entity_spawned (AVG)]])*(Table245[[#This Row],[activating_chance]]/100),0)</f>
        <v>175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423</v>
      </c>
      <c r="AY373">
        <v>1</v>
      </c>
      <c r="AZ373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Prefab])),10,1,1,"Entities"))</f>
        <v>175</v>
      </c>
      <c r="G374" s="76">
        <f ca="1">ROUND((Table245[[#This Row],[XP]]*Table245[[#This Row],[entity_spawned (AVG)]])*(Table245[[#This Row],[activating_chance]]/100),0)</f>
        <v>175</v>
      </c>
      <c r="H374" s="73" t="s">
        <v>352</v>
      </c>
      <c r="Z374" t="s">
        <v>258</v>
      </c>
      <c r="AA374">
        <v>1</v>
      </c>
      <c r="AB374">
        <v>170</v>
      </c>
      <c r="AC374" s="76">
        <v>100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25</v>
      </c>
      <c r="AF374" s="73" t="s">
        <v>351</v>
      </c>
      <c r="AX374" t="s">
        <v>423</v>
      </c>
      <c r="AY374">
        <v>1</v>
      </c>
      <c r="AZ374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175</v>
      </c>
      <c r="G375" s="76">
        <f ca="1">ROUND((Table245[[#This Row],[XP]]*Table245[[#This Row],[entity_spawned (AVG)]])*(Table245[[#This Row],[activating_chance]]/100),0)</f>
        <v>175</v>
      </c>
      <c r="H375" s="73" t="s">
        <v>352</v>
      </c>
      <c r="Z375" t="s">
        <v>258</v>
      </c>
      <c r="AA375">
        <v>1</v>
      </c>
      <c r="AB375">
        <v>170</v>
      </c>
      <c r="AC375" s="76">
        <v>40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10</v>
      </c>
      <c r="AF375" s="73" t="s">
        <v>351</v>
      </c>
      <c r="AX375" t="s">
        <v>423</v>
      </c>
      <c r="AY375">
        <v>1</v>
      </c>
      <c r="AZ375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175</v>
      </c>
      <c r="G376" s="76">
        <f ca="1">ROUND((Table245[[#This Row],[XP]]*Table245[[#This Row],[entity_spawned (AVG)]])*(Table245[[#This Row],[activating_chance]]/100),0)</f>
        <v>175</v>
      </c>
      <c r="H376" s="73" t="s">
        <v>352</v>
      </c>
      <c r="Z376" t="s">
        <v>258</v>
      </c>
      <c r="AA376">
        <v>1</v>
      </c>
      <c r="AB376">
        <v>170</v>
      </c>
      <c r="AC376" s="76">
        <v>90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23</v>
      </c>
      <c r="AF376" s="73" t="s">
        <v>351</v>
      </c>
      <c r="AX376" t="s">
        <v>423</v>
      </c>
      <c r="AY376">
        <v>1</v>
      </c>
      <c r="AZ3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175</v>
      </c>
      <c r="G377" s="76">
        <f ca="1">ROUND((Table245[[#This Row],[XP]]*Table245[[#This Row],[entity_spawned (AVG)]])*(Table245[[#This Row],[activating_chance]]/100),0)</f>
        <v>175</v>
      </c>
      <c r="H377" s="73" t="s">
        <v>352</v>
      </c>
      <c r="Z377" t="s">
        <v>258</v>
      </c>
      <c r="AA377">
        <v>1</v>
      </c>
      <c r="AB377">
        <v>180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423</v>
      </c>
      <c r="AY377">
        <v>1</v>
      </c>
      <c r="AZ377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248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351</v>
      </c>
      <c r="Z378" t="s">
        <v>258</v>
      </c>
      <c r="AA378">
        <v>1</v>
      </c>
      <c r="AB378">
        <v>100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351</v>
      </c>
      <c r="AX378" t="s">
        <v>423</v>
      </c>
      <c r="AY378">
        <v>1</v>
      </c>
      <c r="AZ378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248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351</v>
      </c>
      <c r="Z379" t="s">
        <v>258</v>
      </c>
      <c r="AA379">
        <v>1</v>
      </c>
      <c r="AB379">
        <v>170</v>
      </c>
      <c r="AC379" s="76">
        <v>80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20</v>
      </c>
      <c r="AF379" s="73" t="s">
        <v>351</v>
      </c>
      <c r="AX379" t="s">
        <v>482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248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351</v>
      </c>
      <c r="Z380" t="s">
        <v>258</v>
      </c>
      <c r="AA380">
        <v>1</v>
      </c>
      <c r="AB380">
        <v>170</v>
      </c>
      <c r="AC380" s="76">
        <v>20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5</v>
      </c>
      <c r="AF380" s="73" t="s">
        <v>351</v>
      </c>
      <c r="AX380" t="s">
        <v>482</v>
      </c>
      <c r="AY380">
        <v>1</v>
      </c>
      <c r="AZ380">
        <v>220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351</v>
      </c>
      <c r="Z381" t="s">
        <v>258</v>
      </c>
      <c r="AA381">
        <v>1</v>
      </c>
      <c r="AB381">
        <v>120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482</v>
      </c>
      <c r="AY381">
        <v>1</v>
      </c>
      <c r="AZ381">
        <v>200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170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482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140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482</v>
      </c>
      <c r="AY383">
        <v>1</v>
      </c>
      <c r="AZ383">
        <v>220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400</v>
      </c>
      <c r="C384">
        <v>1</v>
      </c>
      <c r="D384" s="76">
        <v>450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">
        <v>351</v>
      </c>
      <c r="Z384" t="s">
        <v>258</v>
      </c>
      <c r="AA384">
        <v>1</v>
      </c>
      <c r="AB384">
        <v>170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482</v>
      </c>
      <c r="AY384">
        <v>1</v>
      </c>
      <c r="AZ384">
        <v>300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400</v>
      </c>
      <c r="C385">
        <v>1</v>
      </c>
      <c r="D385" s="76">
        <v>450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0</v>
      </c>
      <c r="G385" s="76">
        <f ca="1">ROUND((Table245[[#This Row],[XP]]*Table245[[#This Row],[entity_spawned (AVG)]])*(Table245[[#This Row],[activating_chance]]/100),0)</f>
        <v>0</v>
      </c>
      <c r="H385" s="73" t="s">
        <v>351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210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55</v>
      </c>
      <c r="BC385" s="76">
        <f ca="1">ROUND((Table61011[[#This Row],[XP]]*Table61011[[#This Row],[entity_spawned (AVG)]])*(Table61011[[#This Row],[activating_chance]]/100),0)</f>
        <v>55</v>
      </c>
      <c r="BD385" s="73" t="s">
        <v>352</v>
      </c>
    </row>
    <row r="386" spans="2:56" x14ac:dyDescent="0.25">
      <c r="B386" s="74" t="s">
        <v>400</v>
      </c>
      <c r="C386">
        <v>1</v>
      </c>
      <c r="D386" s="76">
        <v>450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0</v>
      </c>
      <c r="G386" s="76">
        <f ca="1">ROUND((Table245[[#This Row],[XP]]*Table245[[#This Row],[entity_spawned (AVG)]])*(Table245[[#This Row],[activating_chance]]/100),0)</f>
        <v>0</v>
      </c>
      <c r="H386" s="73" t="s">
        <v>351</v>
      </c>
      <c r="Z386" t="s">
        <v>258</v>
      </c>
      <c r="AA386">
        <v>1</v>
      </c>
      <c r="AB386">
        <v>180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351</v>
      </c>
      <c r="AX386" t="s">
        <v>473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502</v>
      </c>
      <c r="C387">
        <v>1</v>
      </c>
      <c r="D387" s="76">
        <v>220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352</v>
      </c>
      <c r="Z387" t="s">
        <v>258</v>
      </c>
      <c r="AA387">
        <v>1</v>
      </c>
      <c r="AB387">
        <v>170</v>
      </c>
      <c r="AC387" s="76">
        <v>60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15</v>
      </c>
      <c r="AF387" s="73" t="s">
        <v>351</v>
      </c>
      <c r="AX387" t="s">
        <v>473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502</v>
      </c>
      <c r="C388">
        <v>1</v>
      </c>
      <c r="D388" s="76">
        <v>220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">
        <v>352</v>
      </c>
      <c r="Z388" t="s">
        <v>258</v>
      </c>
      <c r="AA388">
        <v>1</v>
      </c>
      <c r="AB388">
        <v>180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473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502</v>
      </c>
      <c r="C389">
        <v>1</v>
      </c>
      <c r="D389" s="76">
        <v>220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">
        <v>352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473</v>
      </c>
      <c r="AY389">
        <v>1</v>
      </c>
      <c r="AZ389">
        <v>310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502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351</v>
      </c>
      <c r="AX390" t="s">
        <v>473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502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120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351</v>
      </c>
      <c r="AX391" t="s">
        <v>473</v>
      </c>
      <c r="AY391">
        <v>1</v>
      </c>
      <c r="AZ391">
        <v>210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502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170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473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502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130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351</v>
      </c>
      <c r="AX393" t="s">
        <v>473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502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90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23</v>
      </c>
      <c r="AF394" s="73" t="s">
        <v>351</v>
      </c>
      <c r="AX394" t="s">
        <v>487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502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170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487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503</v>
      </c>
      <c r="C396">
        <v>1</v>
      </c>
      <c r="D396" s="76">
        <v>240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">
        <v>352</v>
      </c>
      <c r="Z396" t="s">
        <v>258</v>
      </c>
      <c r="AA396">
        <v>1</v>
      </c>
      <c r="AB396">
        <v>120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487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503</v>
      </c>
      <c r="C397">
        <v>1</v>
      </c>
      <c r="D397" s="76">
        <v>240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">
        <v>352</v>
      </c>
      <c r="Z397" t="s">
        <v>258</v>
      </c>
      <c r="AA397">
        <v>1</v>
      </c>
      <c r="AB397">
        <v>180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351</v>
      </c>
      <c r="AX397" t="s">
        <v>486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503</v>
      </c>
      <c r="C398">
        <v>1</v>
      </c>
      <c r="D398" s="76">
        <v>240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55</v>
      </c>
      <c r="G398" s="76">
        <f ca="1">ROUND((Table245[[#This Row],[XP]]*Table245[[#This Row],[entity_spawned (AVG)]])*(Table245[[#This Row],[activating_chance]]/100),0)</f>
        <v>55</v>
      </c>
      <c r="H398" s="73" t="s">
        <v>352</v>
      </c>
      <c r="Z398" t="s">
        <v>258</v>
      </c>
      <c r="AA398">
        <v>1</v>
      </c>
      <c r="AB398">
        <v>170</v>
      </c>
      <c r="AC398" s="76">
        <v>40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10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503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504</v>
      </c>
      <c r="C400">
        <v>1</v>
      </c>
      <c r="D400" s="76">
        <v>260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">
        <v>352</v>
      </c>
      <c r="Z400" t="s">
        <v>258</v>
      </c>
      <c r="AA400">
        <v>1</v>
      </c>
      <c r="AB400">
        <v>130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474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504</v>
      </c>
      <c r="C401">
        <v>1</v>
      </c>
      <c r="D401" s="76">
        <v>260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">
        <v>352</v>
      </c>
      <c r="Z401" t="s">
        <v>258</v>
      </c>
      <c r="AA401">
        <v>1</v>
      </c>
      <c r="AB401">
        <v>105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474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504</v>
      </c>
      <c r="C402">
        <v>1</v>
      </c>
      <c r="D402" s="76">
        <v>260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">
        <v>352</v>
      </c>
      <c r="Z402" t="s">
        <v>258</v>
      </c>
      <c r="AA402">
        <v>1</v>
      </c>
      <c r="AB402">
        <v>130</v>
      </c>
      <c r="AC402" s="76">
        <v>100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25</v>
      </c>
      <c r="AF402" s="73" t="s">
        <v>351</v>
      </c>
      <c r="AX402" t="s">
        <v>413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504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170</v>
      </c>
      <c r="AC403" s="76">
        <v>60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15</v>
      </c>
      <c r="AF403" s="73" t="s">
        <v>351</v>
      </c>
      <c r="AX403" t="s">
        <v>413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504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110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351</v>
      </c>
      <c r="AX404" t="s">
        <v>413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504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170</v>
      </c>
      <c r="AC405" s="76">
        <v>90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23</v>
      </c>
      <c r="AF405" s="73" t="s">
        <v>351</v>
      </c>
      <c r="AX405" t="s">
        <v>413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505</v>
      </c>
      <c r="C406">
        <v>1</v>
      </c>
      <c r="D406" s="76">
        <v>280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143</v>
      </c>
      <c r="G406" s="76">
        <f ca="1">ROUND((Table245[[#This Row],[XP]]*Table245[[#This Row],[entity_spawned (AVG)]])*(Table245[[#This Row],[activating_chance]]/100),0)</f>
        <v>143</v>
      </c>
      <c r="H406" s="73" t="s">
        <v>352</v>
      </c>
      <c r="Z406" t="s">
        <v>258</v>
      </c>
      <c r="AA406">
        <v>1</v>
      </c>
      <c r="AB406">
        <v>110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413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505</v>
      </c>
      <c r="C407">
        <v>1</v>
      </c>
      <c r="D407" s="76">
        <v>280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143</v>
      </c>
      <c r="G407" s="76">
        <f ca="1">ROUND((Table245[[#This Row],[XP]]*Table245[[#This Row],[entity_spawned (AVG)]])*(Table245[[#This Row],[activating_chance]]/100),0)</f>
        <v>143</v>
      </c>
      <c r="H407" s="73" t="s">
        <v>352</v>
      </c>
      <c r="Z407" t="s">
        <v>258</v>
      </c>
      <c r="AA407">
        <v>1</v>
      </c>
      <c r="AB407">
        <v>180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175</v>
      </c>
      <c r="BC407" s="76">
        <f ca="1">ROUND((Table61011[[#This Row],[XP]]*Table61011[[#This Row],[entity_spawned (AVG)]])*(Table61011[[#This Row],[activating_chance]]/100),0)</f>
        <v>175</v>
      </c>
      <c r="BD407" s="73" t="s">
        <v>351</v>
      </c>
    </row>
    <row r="408" spans="2:56" x14ac:dyDescent="0.25">
      <c r="B408" s="74" t="s">
        <v>506</v>
      </c>
      <c r="C408">
        <v>1</v>
      </c>
      <c r="D408" s="76">
        <v>300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">
        <v>352</v>
      </c>
      <c r="Z408" t="s">
        <v>258</v>
      </c>
      <c r="AA408">
        <v>1</v>
      </c>
      <c r="AB408">
        <v>100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351</v>
      </c>
      <c r="AX408" t="s">
        <v>477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175</v>
      </c>
      <c r="BC408" s="76">
        <f ca="1">ROUND((Table61011[[#This Row],[XP]]*Table61011[[#This Row],[entity_spawned (AVG)]])*(Table61011[[#This Row],[activating_chance]]/100),0)</f>
        <v>175</v>
      </c>
      <c r="BD408" s="73" t="s">
        <v>351</v>
      </c>
    </row>
    <row r="409" spans="2:56" x14ac:dyDescent="0.25">
      <c r="B409" s="74" t="s">
        <v>506</v>
      </c>
      <c r="C409">
        <v>1</v>
      </c>
      <c r="D409" s="76">
        <v>300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195</v>
      </c>
      <c r="G409" s="76">
        <f ca="1">ROUND((Table245[[#This Row],[XP]]*Table245[[#This Row],[entity_spawned (AVG)]])*(Table245[[#This Row],[activating_chance]]/100),0)</f>
        <v>195</v>
      </c>
      <c r="H409" s="73" t="s">
        <v>352</v>
      </c>
      <c r="Z409" t="s">
        <v>258</v>
      </c>
      <c r="AA409">
        <v>1</v>
      </c>
      <c r="AB409">
        <v>120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351</v>
      </c>
      <c r="AX409" t="s">
        <v>477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175</v>
      </c>
      <c r="BC409" s="76">
        <f ca="1">ROUND((Table61011[[#This Row],[XP]]*Table61011[[#This Row],[entity_spawned (AVG)]])*(Table61011[[#This Row],[activating_chance]]/100),0)</f>
        <v>175</v>
      </c>
      <c r="BD409" s="73" t="s">
        <v>351</v>
      </c>
    </row>
    <row r="410" spans="2:56" x14ac:dyDescent="0.25">
      <c r="B410" s="74" t="s">
        <v>506</v>
      </c>
      <c r="C410">
        <v>1</v>
      </c>
      <c r="D410" s="76">
        <v>300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195</v>
      </c>
      <c r="G410" s="76">
        <f ca="1">ROUND((Table245[[#This Row],[XP]]*Table245[[#This Row],[entity_spawned (AVG)]])*(Table245[[#This Row],[activating_chance]]/100),0)</f>
        <v>195</v>
      </c>
      <c r="H410" s="73" t="s">
        <v>352</v>
      </c>
      <c r="Z410" t="s">
        <v>258</v>
      </c>
      <c r="AA410">
        <v>1</v>
      </c>
      <c r="AB410">
        <v>180</v>
      </c>
      <c r="AC410" s="76">
        <v>30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8</v>
      </c>
      <c r="AF410" s="73" t="s">
        <v>351</v>
      </c>
      <c r="AX410" t="s">
        <v>477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175</v>
      </c>
      <c r="BC410" s="76">
        <f ca="1">ROUND((Table61011[[#This Row],[XP]]*Table61011[[#This Row],[entity_spawned (AVG)]])*(Table61011[[#This Row],[activating_chance]]/100),0)</f>
        <v>131</v>
      </c>
      <c r="BD410" s="73" t="s">
        <v>351</v>
      </c>
    </row>
    <row r="411" spans="2:56" x14ac:dyDescent="0.25">
      <c r="B411" s="74" t="s">
        <v>472</v>
      </c>
      <c r="C411">
        <v>1</v>
      </c>
      <c r="D411" s="76">
        <v>190</v>
      </c>
      <c r="E411" s="76">
        <v>30</v>
      </c>
      <c r="F411" s="76">
        <f ca="1">INDIRECT(ADDRESS(11+(MATCH(RIGHT(Table245[[#This Row],[spawner_sku]],LEN(Table245[[#This Row],[spawner_sku]])-FIND("/",Table245[[#This Row],[spawner_sku]])),Table1[Entity Prefab])),10,1,1,"Entities"))</f>
        <v>0</v>
      </c>
      <c r="G411" s="76">
        <f ca="1">ROUND((Table245[[#This Row],[XP]]*Table245[[#This Row],[entity_spawned (AVG)]])*(Table245[[#This Row],[activating_chance]]/100),0)</f>
        <v>0</v>
      </c>
      <c r="H411" s="73" t="s">
        <v>352</v>
      </c>
      <c r="Z411" t="s">
        <v>258</v>
      </c>
      <c r="AA411">
        <v>1</v>
      </c>
      <c r="AB411">
        <v>170</v>
      </c>
      <c r="AC411" s="76">
        <v>90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23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175</v>
      </c>
      <c r="BC411" s="76">
        <f ca="1">ROUND((Table61011[[#This Row],[XP]]*Table61011[[#This Row],[entity_spawned (AVG)]])*(Table61011[[#This Row],[activating_chance]]/100),0)</f>
        <v>175</v>
      </c>
      <c r="BD411" s="73" t="s">
        <v>351</v>
      </c>
    </row>
    <row r="412" spans="2:56" x14ac:dyDescent="0.25">
      <c r="B412" s="74" t="s">
        <v>472</v>
      </c>
      <c r="C412">
        <v>1</v>
      </c>
      <c r="D412" s="76">
        <v>190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0</v>
      </c>
      <c r="G412" s="76">
        <f ca="1">ROUND((Table245[[#This Row],[XP]]*Table245[[#This Row],[entity_spawned (AVG)]])*(Table245[[#This Row],[activating_chance]]/100),0)</f>
        <v>0</v>
      </c>
      <c r="H412" s="73" t="s">
        <v>352</v>
      </c>
      <c r="Z412" t="s">
        <v>258</v>
      </c>
      <c r="AA412">
        <v>1</v>
      </c>
      <c r="AB412">
        <v>170</v>
      </c>
      <c r="AC412" s="76">
        <v>80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20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472</v>
      </c>
      <c r="C413">
        <v>1</v>
      </c>
      <c r="D413" s="76">
        <v>180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0</v>
      </c>
      <c r="G413" s="76">
        <f ca="1">ROUND((Table245[[#This Row],[XP]]*Table245[[#This Row],[entity_spawned (AVG)]])*(Table245[[#This Row],[activating_chance]]/100),0)</f>
        <v>0</v>
      </c>
      <c r="H413" s="73" t="s">
        <v>352</v>
      </c>
      <c r="Z413" t="s">
        <v>258</v>
      </c>
      <c r="AA413">
        <v>1</v>
      </c>
      <c r="AB413">
        <v>170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472</v>
      </c>
      <c r="C414">
        <v>1</v>
      </c>
      <c r="D414" s="76">
        <v>180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170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472</v>
      </c>
      <c r="C415">
        <v>1</v>
      </c>
      <c r="D415" s="76">
        <v>180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160</v>
      </c>
      <c r="AC415" s="76">
        <v>100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25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472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170</v>
      </c>
      <c r="AC416" s="76">
        <v>60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15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472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100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472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180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472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170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472</v>
      </c>
      <c r="C420">
        <v>1</v>
      </c>
      <c r="D420" s="76">
        <v>190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140</v>
      </c>
      <c r="AC420" s="76">
        <v>90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23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472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472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472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472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472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407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351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472</v>
      </c>
      <c r="C426">
        <v>1</v>
      </c>
      <c r="D426" s="76">
        <v>190</v>
      </c>
      <c r="E426" s="76">
        <v>80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Z426" t="s">
        <v>531</v>
      </c>
      <c r="AA426">
        <v>1</v>
      </c>
      <c r="AB426">
        <v>300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Prefab])),10,1,1,"Entities"))</f>
        <v>83</v>
      </c>
      <c r="AE426" s="76">
        <f ca="1">ROUND((Table2[[#This Row],[XP]]*Table2[[#This Row],[entity_spawned (AVG)]])*(Table2[[#This Row],[activating_chance]]/100),0)</f>
        <v>83</v>
      </c>
      <c r="AF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472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472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472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472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472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472</v>
      </c>
      <c r="C432">
        <v>1</v>
      </c>
      <c r="D432" s="76">
        <v>190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472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472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472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472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472</v>
      </c>
      <c r="C437">
        <v>1</v>
      </c>
      <c r="D437" s="76">
        <v>190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472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472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472</v>
      </c>
      <c r="C440">
        <v>1</v>
      </c>
      <c r="D440" s="76">
        <v>180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472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472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472</v>
      </c>
      <c r="C443">
        <v>1</v>
      </c>
      <c r="D443" s="76">
        <v>190</v>
      </c>
      <c r="E443" s="76">
        <v>80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472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472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472</v>
      </c>
      <c r="C446">
        <v>1</v>
      </c>
      <c r="D446" s="76">
        <v>190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472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472</v>
      </c>
      <c r="C448">
        <v>1</v>
      </c>
      <c r="D448" s="76">
        <v>190</v>
      </c>
      <c r="E448" s="76">
        <v>80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472</v>
      </c>
      <c r="C449">
        <v>1</v>
      </c>
      <c r="D449" s="76">
        <v>180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472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472</v>
      </c>
      <c r="C451">
        <v>1</v>
      </c>
      <c r="D451" s="76">
        <v>190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472</v>
      </c>
      <c r="C452">
        <v>1</v>
      </c>
      <c r="D452" s="76">
        <v>190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472</v>
      </c>
      <c r="C453">
        <v>1</v>
      </c>
      <c r="D453" s="76">
        <v>190</v>
      </c>
      <c r="E453" s="76">
        <v>80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472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472</v>
      </c>
      <c r="C455">
        <v>1</v>
      </c>
      <c r="D455" s="76">
        <v>180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472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472</v>
      </c>
      <c r="C457">
        <v>1</v>
      </c>
      <c r="D457" s="76">
        <v>180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472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472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472</v>
      </c>
      <c r="C460">
        <v>1</v>
      </c>
      <c r="D460" s="76">
        <v>190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249</v>
      </c>
      <c r="C461">
        <v>1</v>
      </c>
      <c r="D461" s="76">
        <v>500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83</v>
      </c>
      <c r="G461" s="76">
        <f ca="1">ROUND((Table245[[#This Row],[XP]]*Table245[[#This Row],[entity_spawned (AVG)]])*(Table245[[#This Row],[activating_chance]]/100),0)</f>
        <v>83</v>
      </c>
      <c r="H461" s="73" t="s">
        <v>351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249</v>
      </c>
      <c r="C462">
        <v>1</v>
      </c>
      <c r="D462" s="76">
        <v>500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83</v>
      </c>
      <c r="G462" s="76">
        <f ca="1">ROUND((Table245[[#This Row],[XP]]*Table245[[#This Row],[entity_spawned (AVG)]])*(Table245[[#This Row],[activating_chance]]/100),0)</f>
        <v>66</v>
      </c>
      <c r="H462" s="73" t="s">
        <v>351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529</v>
      </c>
      <c r="C463">
        <v>1</v>
      </c>
      <c r="D463" s="76">
        <v>220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55</v>
      </c>
      <c r="G463" s="76">
        <f ca="1">ROUND((Table245[[#This Row],[XP]]*Table245[[#This Row],[entity_spawned (AVG)]])*(Table245[[#This Row],[activating_chance]]/100),0)</f>
        <v>55</v>
      </c>
      <c r="H463" s="73" t="s">
        <v>351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529</v>
      </c>
      <c r="C464">
        <v>1</v>
      </c>
      <c r="D464" s="76">
        <v>220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55</v>
      </c>
      <c r="G464" s="76">
        <f ca="1">ROUND((Table245[[#This Row],[XP]]*Table245[[#This Row],[entity_spawned (AVG)]])*(Table245[[#This Row],[activating_chance]]/100),0)</f>
        <v>55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529</v>
      </c>
      <c r="C465">
        <v>1</v>
      </c>
      <c r="D465" s="76">
        <v>200</v>
      </c>
      <c r="E465" s="76">
        <v>100</v>
      </c>
      <c r="F465" s="76">
        <f ca="1">INDIRECT(ADDRESS(11+(MATCH(RIGHT(Table245[[#This Row],[spawner_sku]],LEN(Table245[[#This Row],[spawner_sku]])-FIND("/",Table245[[#This Row],[spawner_sku]])),Table1[Entity Prefab])),10,1,1,"Entities"))</f>
        <v>55</v>
      </c>
      <c r="G465" s="76">
        <f ca="1">ROUND((Table245[[#This Row],[XP]]*Table245[[#This Row],[entity_spawned (AVG)]])*(Table245[[#This Row],[activating_chance]]/100),0)</f>
        <v>55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530</v>
      </c>
      <c r="C466">
        <v>1</v>
      </c>
      <c r="D466" s="76">
        <v>140</v>
      </c>
      <c r="E466" s="76">
        <v>80</v>
      </c>
      <c r="F466" s="76">
        <f ca="1">INDIRECT(ADDRESS(11+(MATCH(RIGHT(Table245[[#This Row],[spawner_sku]],LEN(Table245[[#This Row],[spawner_sku]])-FIND("/",Table245[[#This Row],[spawner_sku]])),Table1[Entity Prefab])),10,1,1,"Entities"))</f>
        <v>25</v>
      </c>
      <c r="G466" s="76">
        <f ca="1">ROUND((Table245[[#This Row],[XP]]*Table245[[#This Row],[entity_spawned (AVG)]])*(Table245[[#This Row],[activating_chance]]/100),0)</f>
        <v>20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530</v>
      </c>
      <c r="C467">
        <v>1</v>
      </c>
      <c r="D467" s="76">
        <v>160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25</v>
      </c>
      <c r="G467" s="76">
        <f ca="1">ROUND((Table245[[#This Row],[XP]]*Table245[[#This Row],[entity_spawned (AVG)]])*(Table245[[#This Row],[activating_chance]]/100),0)</f>
        <v>25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530</v>
      </c>
      <c r="C468">
        <v>1</v>
      </c>
      <c r="D468" s="76">
        <v>140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25</v>
      </c>
      <c r="G468" s="76">
        <f ca="1">ROUND((Table245[[#This Row],[XP]]*Table245[[#This Row],[entity_spawned (AVG)]])*(Table245[[#This Row],[activating_chance]]/100),0)</f>
        <v>25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530</v>
      </c>
      <c r="C469">
        <v>1</v>
      </c>
      <c r="D469" s="76">
        <v>120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530</v>
      </c>
      <c r="C470">
        <v>1</v>
      </c>
      <c r="D470" s="76">
        <v>140</v>
      </c>
      <c r="E470" s="76">
        <v>80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20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530</v>
      </c>
      <c r="C471">
        <v>1</v>
      </c>
      <c r="D471" s="76">
        <v>150</v>
      </c>
      <c r="E471" s="76">
        <v>80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250</v>
      </c>
      <c r="C472">
        <v>1</v>
      </c>
      <c r="D472" s="76">
        <v>420</v>
      </c>
      <c r="E472" s="76">
        <v>100</v>
      </c>
      <c r="F472" s="76">
        <f ca="1">INDIRECT(ADDRESS(11+(MATCH(RIGHT(Table245[[#This Row],[spawner_sku]],LEN(Table245[[#This Row],[spawner_sku]])-FIND("/",Table245[[#This Row],[spawner_sku]])),Table1[Entity Prefab])),10,1,1,"Entities"))</f>
        <v>83</v>
      </c>
      <c r="G472" s="76">
        <f ca="1">ROUND((Table245[[#This Row],[XP]]*Table245[[#This Row],[entity_spawned (AVG)]])*(Table245[[#This Row],[activating_chance]]/100),0)</f>
        <v>83</v>
      </c>
      <c r="H472" s="73" t="s">
        <v>352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250</v>
      </c>
      <c r="C473">
        <v>1</v>
      </c>
      <c r="D473" s="76">
        <v>420</v>
      </c>
      <c r="E473" s="76">
        <v>100</v>
      </c>
      <c r="F473" s="76">
        <f ca="1">INDIRECT(ADDRESS(11+(MATCH(RIGHT(Table245[[#This Row],[spawner_sku]],LEN(Table245[[#This Row],[spawner_sku]])-FIND("/",Table245[[#This Row],[spawner_sku]])),Table1[Entity Prefab])),10,1,1,"Entities"))</f>
        <v>83</v>
      </c>
      <c r="G473" s="76">
        <f ca="1">ROUND((Table245[[#This Row],[XP]]*Table245[[#This Row],[entity_spawned (AVG)]])*(Table245[[#This Row],[activating_chance]]/100),0)</f>
        <v>83</v>
      </c>
      <c r="H473" s="73" t="s">
        <v>352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251</v>
      </c>
      <c r="C474">
        <v>1</v>
      </c>
      <c r="D474" s="76">
        <v>300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Prefab])),10,1,1,"Entities"))</f>
        <v>75</v>
      </c>
      <c r="G474" s="76">
        <f ca="1">ROUND((Table245[[#This Row],[XP]]*Table245[[#This Row],[entity_spawned (AVG)]])*(Table245[[#This Row],[activating_chance]]/100),0)</f>
        <v>75</v>
      </c>
      <c r="H474" s="73" t="s">
        <v>352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251</v>
      </c>
      <c r="C475">
        <v>1</v>
      </c>
      <c r="D475" s="76">
        <v>300</v>
      </c>
      <c r="E475" s="76">
        <v>80</v>
      </c>
      <c r="F475" s="76">
        <f ca="1">INDIRECT(ADDRESS(11+(MATCH(RIGHT(Table245[[#This Row],[spawner_sku]],LEN(Table245[[#This Row],[spawner_sku]])-FIND("/",Table245[[#This Row],[spawner_sku]])),Table1[Entity Prefab])),10,1,1,"Entities"))</f>
        <v>75</v>
      </c>
      <c r="G475" s="76">
        <f ca="1">ROUND((Table245[[#This Row],[XP]]*Table245[[#This Row],[entity_spawned (AVG)]])*(Table245[[#This Row],[activating_chance]]/100),0)</f>
        <v>60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251</v>
      </c>
      <c r="C476">
        <v>1</v>
      </c>
      <c r="D476" s="76">
        <v>300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75</v>
      </c>
      <c r="G476" s="76">
        <f ca="1">ROUND((Table245[[#This Row],[XP]]*Table245[[#This Row],[entity_spawned (AVG)]])*(Table245[[#This Row],[activating_chance]]/100),0)</f>
        <v>75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260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422</v>
      </c>
      <c r="C478">
        <v>1</v>
      </c>
      <c r="D478" s="76">
        <v>300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75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422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422</v>
      </c>
      <c r="C480">
        <v>1</v>
      </c>
      <c r="D480" s="76">
        <v>300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422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423</v>
      </c>
      <c r="C482">
        <v>1</v>
      </c>
      <c r="D482" s="76">
        <v>270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351</v>
      </c>
    </row>
    <row r="483" spans="2:56" x14ac:dyDescent="0.25">
      <c r="B483" s="74" t="s">
        <v>423</v>
      </c>
      <c r="C483">
        <v>1</v>
      </c>
      <c r="D483" s="76">
        <v>270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240</v>
      </c>
      <c r="BA483" s="76">
        <v>30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15</v>
      </c>
      <c r="BD483" s="73" t="s">
        <v>351</v>
      </c>
    </row>
    <row r="484" spans="2:56" x14ac:dyDescent="0.25">
      <c r="B484" s="74" t="s">
        <v>423</v>
      </c>
      <c r="C484">
        <v>1</v>
      </c>
      <c r="D484" s="76">
        <v>270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351</v>
      </c>
    </row>
    <row r="485" spans="2:56" x14ac:dyDescent="0.25">
      <c r="B485" s="74" t="s">
        <v>423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220</v>
      </c>
      <c r="BA485" s="76">
        <v>60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30</v>
      </c>
      <c r="BD485" s="73" t="s">
        <v>351</v>
      </c>
    </row>
    <row r="486" spans="2:56" x14ac:dyDescent="0.25">
      <c r="B486" s="74" t="s">
        <v>473</v>
      </c>
      <c r="C486">
        <v>1</v>
      </c>
      <c r="D486" s="76">
        <v>280</v>
      </c>
      <c r="E486" s="76">
        <v>50</v>
      </c>
      <c r="F486" s="76">
        <f ca="1">INDIRECT(ADDRESS(11+(MATCH(RIGHT(Table245[[#This Row],[spawner_sku]],LEN(Table245[[#This Row],[spawner_sku]])-FIND("/",Table245[[#This Row],[spawner_sku]])),Table1[Entity Prefab])),10,1,1,"Entities"))</f>
        <v>55</v>
      </c>
      <c r="G486" s="76">
        <f ca="1">ROUND((Table245[[#This Row],[XP]]*Table245[[#This Row],[entity_spawned (AVG)]])*(Table245[[#This Row],[activating_chance]]/100),0)</f>
        <v>28</v>
      </c>
      <c r="H486" s="73" t="s">
        <v>352</v>
      </c>
      <c r="AX486" t="s">
        <v>260</v>
      </c>
      <c r="AY486">
        <v>1</v>
      </c>
      <c r="AZ486">
        <v>240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351</v>
      </c>
    </row>
    <row r="487" spans="2:56" x14ac:dyDescent="0.25">
      <c r="B487" s="74" t="s">
        <v>473</v>
      </c>
      <c r="C487">
        <v>1</v>
      </c>
      <c r="D487" s="76">
        <v>310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55</v>
      </c>
      <c r="G487" s="76">
        <f ca="1">ROUND((Table245[[#This Row],[XP]]*Table245[[#This Row],[entity_spawned (AVG)]])*(Table245[[#This Row],[activating_chance]]/100),0)</f>
        <v>55</v>
      </c>
      <c r="H487" s="73" t="s">
        <v>352</v>
      </c>
      <c r="AX487" t="s">
        <v>260</v>
      </c>
      <c r="AY487">
        <v>1</v>
      </c>
      <c r="AZ487">
        <v>200</v>
      </c>
      <c r="BA487" s="76">
        <v>30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15</v>
      </c>
      <c r="BD487" s="73" t="s">
        <v>351</v>
      </c>
    </row>
    <row r="488" spans="2:56" x14ac:dyDescent="0.25">
      <c r="B488" s="74" t="s">
        <v>473</v>
      </c>
      <c r="C488">
        <v>1</v>
      </c>
      <c r="D488" s="76">
        <v>310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55</v>
      </c>
      <c r="G488" s="76">
        <f ca="1">ROUND((Table245[[#This Row],[XP]]*Table245[[#This Row],[entity_spawned (AVG)]])*(Table245[[#This Row],[activating_chance]]/100),0)</f>
        <v>55</v>
      </c>
      <c r="H488" s="73" t="s">
        <v>352</v>
      </c>
      <c r="AX488" t="s">
        <v>260</v>
      </c>
      <c r="AY488">
        <v>1</v>
      </c>
      <c r="AZ488">
        <v>200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473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252</v>
      </c>
      <c r="C490">
        <v>1</v>
      </c>
      <c r="D490" s="76">
        <v>230</v>
      </c>
      <c r="E490" s="76">
        <v>80</v>
      </c>
      <c r="F490" s="76">
        <f ca="1">INDIRECT(ADDRESS(11+(MATCH(RIGHT(Table245[[#This Row],[spawner_sku]],LEN(Table245[[#This Row],[spawner_sku]])-FIND("/",Table245[[#This Row],[spawner_sku]])),Table1[Entity Prefab])),10,1,1,"Entities"))</f>
        <v>50</v>
      </c>
      <c r="G490" s="76">
        <f ca="1">ROUND((Table245[[#This Row],[XP]]*Table245[[#This Row],[entity_spawned (AVG)]])*(Table245[[#This Row],[activating_chance]]/100),0)</f>
        <v>40</v>
      </c>
      <c r="H490" s="73" t="s">
        <v>351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253</v>
      </c>
      <c r="C491">
        <v>1</v>
      </c>
      <c r="D491" s="76">
        <v>270</v>
      </c>
      <c r="E491" s="76">
        <v>20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11</v>
      </c>
      <c r="H491" s="73" t="s">
        <v>351</v>
      </c>
      <c r="AX491" t="s">
        <v>260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253</v>
      </c>
      <c r="C492">
        <v>1</v>
      </c>
      <c r="D492" s="76">
        <v>270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55</v>
      </c>
      <c r="H492" s="73" t="s">
        <v>351</v>
      </c>
      <c r="AX492" t="s">
        <v>260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253</v>
      </c>
      <c r="C493">
        <v>1</v>
      </c>
      <c r="D493" s="76">
        <v>230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">
        <v>351</v>
      </c>
      <c r="AX493" t="s">
        <v>415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240</v>
      </c>
      <c r="E494" s="76">
        <v>40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22</v>
      </c>
      <c r="H494" s="73" t="s">
        <v>351</v>
      </c>
      <c r="AX494" t="s">
        <v>415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230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415</v>
      </c>
      <c r="AY495">
        <v>1</v>
      </c>
      <c r="AZ495">
        <v>220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60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33</v>
      </c>
      <c r="H496" s="73" t="s">
        <v>351</v>
      </c>
      <c r="AX496" t="s">
        <v>346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347</v>
      </c>
      <c r="C497">
        <v>1</v>
      </c>
      <c r="D497" s="76">
        <v>230</v>
      </c>
      <c r="E497" s="76">
        <v>60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33</v>
      </c>
      <c r="H497" s="73" t="s">
        <v>351</v>
      </c>
      <c r="AX497" t="s">
        <v>346</v>
      </c>
      <c r="AY497">
        <v>1</v>
      </c>
      <c r="AZ497">
        <v>240</v>
      </c>
      <c r="BA497" s="76">
        <v>20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10</v>
      </c>
      <c r="BD497" s="73" t="s">
        <v>351</v>
      </c>
    </row>
    <row r="498" spans="2:56" x14ac:dyDescent="0.25">
      <c r="B498" s="74" t="s">
        <v>474</v>
      </c>
      <c r="C498">
        <v>1</v>
      </c>
      <c r="D498" s="76">
        <v>260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75</v>
      </c>
      <c r="G498" s="76">
        <f ca="1">ROUND((Table245[[#This Row],[XP]]*Table245[[#This Row],[entity_spawned (AVG)]])*(Table245[[#This Row],[activating_chance]]/100),0)</f>
        <v>75</v>
      </c>
      <c r="H498" s="73" t="s">
        <v>351</v>
      </c>
      <c r="AX498" t="s">
        <v>346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474</v>
      </c>
      <c r="C499">
        <v>1</v>
      </c>
      <c r="D499" s="76">
        <v>260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Prefab])),10,1,1,"Entities"))</f>
        <v>75</v>
      </c>
      <c r="G499" s="76">
        <f ca="1">ROUND((Table245[[#This Row],[XP]]*Table245[[#This Row],[entity_spawned (AVG)]])*(Table245[[#This Row],[activating_chance]]/100),0)</f>
        <v>75</v>
      </c>
      <c r="H499" s="73" t="s">
        <v>351</v>
      </c>
      <c r="AX499" t="s">
        <v>483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254</v>
      </c>
      <c r="C500">
        <v>1</v>
      </c>
      <c r="D500" s="76">
        <v>260</v>
      </c>
      <c r="E500" s="76">
        <v>100</v>
      </c>
      <c r="F500" s="76">
        <f ca="1">INDIRECT(ADDRESS(11+(MATCH(RIGHT(Table245[[#This Row],[spawner_sku]],LEN(Table245[[#This Row],[spawner_sku]])-FIND("/",Table245[[#This Row],[spawner_sku]])),Table1[Entity Prefab])),10,1,1,"Entities"))</f>
        <v>83</v>
      </c>
      <c r="G500" s="76">
        <f ca="1">ROUND((Table245[[#This Row],[XP]]*Table245[[#This Row],[entity_spawned (AVG)]])*(Table245[[#This Row],[activating_chance]]/100),0)</f>
        <v>83</v>
      </c>
      <c r="H500" s="73" t="s">
        <v>351</v>
      </c>
      <c r="AX500" t="s">
        <v>483</v>
      </c>
      <c r="AY500">
        <v>1</v>
      </c>
      <c r="AZ500">
        <v>240</v>
      </c>
      <c r="BA500" s="76">
        <v>80</v>
      </c>
      <c r="BB500">
        <f ca="1">INDIRECT(ADDRESS(11+(MATCH(RIGHT(Table61011[[#This Row],[spawner_sku]],LEN(Table61011[[#This Row],[spawner_sku]])-FIND("/",Table61011[[#This Row],[spawner_sku]])),Table1[Entity Prefab])),10,1,1,"Entities"))</f>
        <v>50</v>
      </c>
      <c r="BC500" s="76">
        <f ca="1">ROUND((Table61011[[#This Row],[XP]]*Table61011[[#This Row],[entity_spawned (AVG)]])*(Table61011[[#This Row],[activating_chance]]/100),0)</f>
        <v>40</v>
      </c>
      <c r="BD500" s="73" t="s">
        <v>351</v>
      </c>
    </row>
    <row r="501" spans="2:56" x14ac:dyDescent="0.25">
      <c r="B501" s="74" t="s">
        <v>254</v>
      </c>
      <c r="C501">
        <v>1</v>
      </c>
      <c r="D501" s="76">
        <v>270</v>
      </c>
      <c r="E501" s="76">
        <v>40</v>
      </c>
      <c r="F501" s="76">
        <f ca="1">INDIRECT(ADDRESS(11+(MATCH(RIGHT(Table245[[#This Row],[spawner_sku]],LEN(Table245[[#This Row],[spawner_sku]])-FIND("/",Table245[[#This Row],[spawner_sku]])),Table1[Entity Prefab])),10,1,1,"Entities"))</f>
        <v>83</v>
      </c>
      <c r="G501" s="76">
        <f ca="1">ROUND((Table245[[#This Row],[XP]]*Table245[[#This Row],[entity_spawned (AVG)]])*(Table245[[#This Row],[activating_chance]]/100),0)</f>
        <v>33</v>
      </c>
      <c r="H501" s="73" t="s">
        <v>351</v>
      </c>
      <c r="AX501" t="s">
        <v>483</v>
      </c>
      <c r="AY501">
        <v>1</v>
      </c>
      <c r="AZ501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351</v>
      </c>
    </row>
    <row r="502" spans="2:56" x14ac:dyDescent="0.25">
      <c r="B502" s="74" t="s">
        <v>254</v>
      </c>
      <c r="C502">
        <v>1</v>
      </c>
      <c r="D502" s="76">
        <v>240</v>
      </c>
      <c r="E502" s="76">
        <v>70</v>
      </c>
      <c r="F502" s="76">
        <f ca="1">INDIRECT(ADDRESS(11+(MATCH(RIGHT(Table245[[#This Row],[spawner_sku]],LEN(Table245[[#This Row],[spawner_sku]])-FIND("/",Table245[[#This Row],[spawner_sku]])),Table1[Entity Prefab])),10,1,1,"Entities"))</f>
        <v>83</v>
      </c>
      <c r="G502" s="76">
        <f ca="1">ROUND((Table245[[#This Row],[XP]]*Table245[[#This Row],[entity_spawned (AVG)]])*(Table245[[#This Row],[activating_chance]]/100),0)</f>
        <v>58</v>
      </c>
      <c r="H502" s="73" t="s">
        <v>351</v>
      </c>
      <c r="AX502" t="s">
        <v>483</v>
      </c>
      <c r="AY502">
        <v>1</v>
      </c>
      <c r="AZ502">
        <v>240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280</v>
      </c>
      <c r="E503" s="76">
        <v>20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17</v>
      </c>
      <c r="H503" s="73" t="s">
        <v>351</v>
      </c>
      <c r="AX503" t="s">
        <v>484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351</v>
      </c>
    </row>
    <row r="504" spans="2:56" x14ac:dyDescent="0.25">
      <c r="B504" s="74" t="s">
        <v>356</v>
      </c>
      <c r="C504">
        <v>1</v>
      </c>
      <c r="D504" s="76">
        <v>180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Prefab])),10,1,1,"Entities"))</f>
        <v>175</v>
      </c>
      <c r="G504" s="76">
        <f ca="1">ROUND((Table245[[#This Row],[XP]]*Table245[[#This Row],[entity_spawned (AVG)]])*(Table245[[#This Row],[activating_chance]]/100),0)</f>
        <v>175</v>
      </c>
      <c r="H504" s="73" t="s">
        <v>351</v>
      </c>
      <c r="AX504" t="s">
        <v>484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351</v>
      </c>
    </row>
    <row r="505" spans="2:56" x14ac:dyDescent="0.25">
      <c r="B505" s="74" t="s">
        <v>255</v>
      </c>
      <c r="C505">
        <v>1</v>
      </c>
      <c r="D505" s="76">
        <v>190</v>
      </c>
      <c r="E505" s="76">
        <v>60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45</v>
      </c>
      <c r="H505" s="73" t="s">
        <v>351</v>
      </c>
      <c r="AX505" t="s">
        <v>484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75</v>
      </c>
      <c r="BC505" s="76">
        <f ca="1">ROUND((Table61011[[#This Row],[XP]]*Table61011[[#This Row],[entity_spawned (AVG)]])*(Table61011[[#This Row],[activating_chance]]/100),0)</f>
        <v>75</v>
      </c>
      <c r="BD505" s="73" t="s">
        <v>351</v>
      </c>
    </row>
    <row r="506" spans="2:56" x14ac:dyDescent="0.25">
      <c r="B506" s="74" t="s">
        <v>255</v>
      </c>
      <c r="C506">
        <v>1</v>
      </c>
      <c r="D506" s="76">
        <v>190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75</v>
      </c>
      <c r="H506" s="73" t="s">
        <v>351</v>
      </c>
      <c r="AX506" t="s">
        <v>407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255</v>
      </c>
      <c r="C507">
        <v>1</v>
      </c>
      <c r="D507" s="76">
        <v>160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75</v>
      </c>
      <c r="G507" s="76">
        <f ca="1">ROUND((Table245[[#This Row],[XP]]*Table245[[#This Row],[entity_spawned (AVG)]])*(Table245[[#This Row],[activating_chance]]/100),0)</f>
        <v>75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160</v>
      </c>
      <c r="E508" s="76">
        <v>100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75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180</v>
      </c>
      <c r="E509" s="76">
        <v>60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45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160</v>
      </c>
      <c r="E512" s="76">
        <v>100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190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220</v>
      </c>
      <c r="E514" s="76">
        <v>75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56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2</v>
      </c>
      <c r="D516" s="76">
        <v>220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150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1</v>
      </c>
      <c r="D519" s="76">
        <v>220</v>
      </c>
      <c r="E519" s="76">
        <v>40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30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190</v>
      </c>
      <c r="E520" s="76">
        <v>100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170</v>
      </c>
      <c r="E521" s="76">
        <v>80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60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160</v>
      </c>
      <c r="E522" s="76">
        <v>60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45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160</v>
      </c>
      <c r="E523" s="76">
        <v>30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23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170</v>
      </c>
      <c r="E524" s="76">
        <v>80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60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160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180</v>
      </c>
      <c r="E526" s="76">
        <v>80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60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180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75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160</v>
      </c>
      <c r="E528" s="76">
        <v>100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190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160</v>
      </c>
      <c r="E530" s="76">
        <v>60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45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230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343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343</v>
      </c>
      <c r="C533">
        <v>1</v>
      </c>
      <c r="D533" s="76">
        <v>190</v>
      </c>
      <c r="E533" s="76">
        <v>100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75</v>
      </c>
      <c r="H533" s="73" t="s">
        <v>351</v>
      </c>
    </row>
    <row r="534" spans="2:8" x14ac:dyDescent="0.25">
      <c r="B534" s="74" t="s">
        <v>343</v>
      </c>
      <c r="C534">
        <v>1</v>
      </c>
      <c r="D534" s="76">
        <v>200</v>
      </c>
      <c r="E534" s="76">
        <v>100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75</v>
      </c>
      <c r="H534" s="73" t="s">
        <v>351</v>
      </c>
    </row>
    <row r="535" spans="2:8" x14ac:dyDescent="0.25">
      <c r="B535" s="74" t="s">
        <v>343</v>
      </c>
      <c r="C535">
        <v>1</v>
      </c>
      <c r="D535" s="76">
        <v>220</v>
      </c>
      <c r="E535" s="76">
        <v>60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45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210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256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70</v>
      </c>
      <c r="G537" s="76">
        <f ca="1">ROUND((Table245[[#This Row],[XP]]*Table245[[#This Row],[entity_spawned (AVG)]])*(Table245[[#This Row],[activating_chance]]/100),0)</f>
        <v>70</v>
      </c>
      <c r="H537" s="73" t="s">
        <v>352</v>
      </c>
    </row>
    <row r="538" spans="2:8" x14ac:dyDescent="0.25">
      <c r="B538" s="74" t="s">
        <v>257</v>
      </c>
      <c r="C538">
        <v>1</v>
      </c>
      <c r="D538" s="76">
        <v>175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70</v>
      </c>
      <c r="G538" s="76">
        <f ca="1">ROUND((Table245[[#This Row],[XP]]*Table245[[#This Row],[entity_spawned (AVG)]])*(Table245[[#This Row],[activating_chance]]/100),0)</f>
        <v>70</v>
      </c>
      <c r="H538" s="73" t="s">
        <v>352</v>
      </c>
    </row>
    <row r="539" spans="2:8" x14ac:dyDescent="0.25">
      <c r="B539" s="74" t="s">
        <v>257</v>
      </c>
      <c r="C539">
        <v>1</v>
      </c>
      <c r="D539" s="76">
        <v>220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Prefab])),10,1,1,"Entities"))</f>
        <v>70</v>
      </c>
      <c r="G539" s="76">
        <f ca="1">ROUND((Table245[[#This Row],[XP]]*Table245[[#This Row],[entity_spawned (AVG)]])*(Table245[[#This Row],[activating_chance]]/100),0)</f>
        <v>70</v>
      </c>
      <c r="H539" s="73" t="s">
        <v>352</v>
      </c>
    </row>
    <row r="540" spans="2:8" x14ac:dyDescent="0.25">
      <c r="B540" s="74" t="s">
        <v>257</v>
      </c>
      <c r="C540">
        <v>1</v>
      </c>
      <c r="D540" s="76">
        <v>175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70</v>
      </c>
      <c r="G540" s="76">
        <f ca="1">ROUND((Table245[[#This Row],[XP]]*Table245[[#This Row],[entity_spawned (AVG)]])*(Table245[[#This Row],[activating_chance]]/100),0)</f>
        <v>70</v>
      </c>
      <c r="H540" s="73" t="s">
        <v>352</v>
      </c>
    </row>
    <row r="541" spans="2:8" x14ac:dyDescent="0.25">
      <c r="B541" s="74" t="s">
        <v>257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190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220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170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190</v>
      </c>
      <c r="E546" s="76">
        <v>80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56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220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90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63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190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220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220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190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190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190</v>
      </c>
      <c r="E558" s="76">
        <v>40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28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175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258</v>
      </c>
      <c r="C561">
        <v>1</v>
      </c>
      <c r="D561" s="76">
        <v>130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25</v>
      </c>
      <c r="G561" s="76">
        <f ca="1">ROUND((Table245[[#This Row],[XP]]*Table245[[#This Row],[entity_spawned (AVG)]])*(Table245[[#This Row],[activating_chance]]/100),0)</f>
        <v>25</v>
      </c>
      <c r="H561" s="73" t="s">
        <v>351</v>
      </c>
    </row>
    <row r="562" spans="2:8" x14ac:dyDescent="0.25">
      <c r="B562" s="74" t="s">
        <v>258</v>
      </c>
      <c r="C562">
        <v>1</v>
      </c>
      <c r="D562" s="76">
        <v>190</v>
      </c>
      <c r="E562" s="76">
        <v>80</v>
      </c>
      <c r="F562" s="76">
        <f ca="1">INDIRECT(ADDRESS(11+(MATCH(RIGHT(Table245[[#This Row],[spawner_sku]],LEN(Table245[[#This Row],[spawner_sku]])-FIND("/",Table245[[#This Row],[spawner_sku]])),Table1[Entity Prefab])),10,1,1,"Entities"))</f>
        <v>25</v>
      </c>
      <c r="G562" s="76">
        <f ca="1">ROUND((Table245[[#This Row],[XP]]*Table245[[#This Row],[entity_spawned (AVG)]])*(Table245[[#This Row],[activating_chance]]/100),0)</f>
        <v>20</v>
      </c>
      <c r="H562" s="73" t="s">
        <v>351</v>
      </c>
    </row>
    <row r="563" spans="2:8" x14ac:dyDescent="0.25">
      <c r="B563" s="74" t="s">
        <v>258</v>
      </c>
      <c r="C563">
        <v>1</v>
      </c>
      <c r="D563" s="76">
        <v>170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25</v>
      </c>
      <c r="G563" s="76">
        <f ca="1">ROUND((Table245[[#This Row],[XP]]*Table245[[#This Row],[entity_spawned (AVG)]])*(Table245[[#This Row],[activating_chance]]/100),0)</f>
        <v>25</v>
      </c>
      <c r="H563" s="73" t="s">
        <v>351</v>
      </c>
    </row>
    <row r="564" spans="2:8" x14ac:dyDescent="0.25">
      <c r="B564" s="74" t="s">
        <v>258</v>
      </c>
      <c r="C564">
        <v>1</v>
      </c>
      <c r="D564" s="76">
        <v>200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25</v>
      </c>
      <c r="G564" s="76">
        <f ca="1">ROUND((Table245[[#This Row],[XP]]*Table245[[#This Row],[entity_spawned (AVG)]])*(Table245[[#This Row],[activating_chance]]/100),0)</f>
        <v>25</v>
      </c>
      <c r="H564" s="73" t="s">
        <v>351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170</v>
      </c>
      <c r="E566" s="76">
        <v>60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15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140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140</v>
      </c>
      <c r="E569" s="76">
        <v>85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21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190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90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23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200</v>
      </c>
      <c r="E573" s="76">
        <v>70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18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170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170</v>
      </c>
      <c r="E577" s="76">
        <v>60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15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160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170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140</v>
      </c>
      <c r="E581" s="76">
        <v>80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20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200</v>
      </c>
      <c r="E582" s="76">
        <v>80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20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190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60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15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150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150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160</v>
      </c>
      <c r="E589" s="76">
        <v>40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10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170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140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170</v>
      </c>
      <c r="E593" s="76">
        <v>60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15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140</v>
      </c>
      <c r="E594" s="76">
        <v>100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170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150</v>
      </c>
      <c r="E596" s="76">
        <v>80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20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190</v>
      </c>
      <c r="E598" s="76">
        <v>80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20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190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170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160</v>
      </c>
      <c r="E602" s="76">
        <v>100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170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190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150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130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190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90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23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140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170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190</v>
      </c>
      <c r="E614" s="76">
        <v>80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20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190</v>
      </c>
      <c r="E615" s="76">
        <v>30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8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170</v>
      </c>
      <c r="E616" s="76">
        <v>60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15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55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14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170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100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140</v>
      </c>
      <c r="E620" s="76">
        <v>90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23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65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16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160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170</v>
      </c>
      <c r="E623" s="76">
        <v>60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15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170</v>
      </c>
      <c r="E624" s="76">
        <v>80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20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85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21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190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205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100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170</v>
      </c>
      <c r="E630" s="76">
        <v>40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10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170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190</v>
      </c>
      <c r="E632" s="76">
        <v>80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20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190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190</v>
      </c>
      <c r="E634" s="76">
        <v>30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8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140</v>
      </c>
      <c r="E636" s="76">
        <v>90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23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170</v>
      </c>
      <c r="E637" s="76">
        <v>60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15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170</v>
      </c>
      <c r="E638" s="76">
        <v>60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15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130</v>
      </c>
      <c r="E639" s="76">
        <v>85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21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190</v>
      </c>
      <c r="E640" s="76">
        <v>80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20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150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140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140</v>
      </c>
      <c r="E644" s="76">
        <v>60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15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190</v>
      </c>
      <c r="E645" s="76">
        <v>30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140</v>
      </c>
      <c r="E646" s="76">
        <v>100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170</v>
      </c>
      <c r="E647" s="76">
        <v>80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20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100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25</v>
      </c>
      <c r="H648" s="73" t="s">
        <v>351</v>
      </c>
    </row>
    <row r="649" spans="2:8" x14ac:dyDescent="0.25">
      <c r="B649" s="74" t="s">
        <v>259</v>
      </c>
      <c r="C649">
        <v>1</v>
      </c>
      <c r="D649" s="76">
        <v>160</v>
      </c>
      <c r="E649" s="76">
        <v>100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25</v>
      </c>
      <c r="H649" s="73" t="s">
        <v>351</v>
      </c>
    </row>
    <row r="650" spans="2:8" x14ac:dyDescent="0.25">
      <c r="B650" s="74" t="s">
        <v>259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260</v>
      </c>
      <c r="C651">
        <v>1</v>
      </c>
      <c r="D651" s="76">
        <v>270</v>
      </c>
      <c r="E651" s="76">
        <v>90</v>
      </c>
      <c r="F651" s="76">
        <f ca="1">INDIRECT(ADDRESS(11+(MATCH(RIGHT(Table245[[#This Row],[spawner_sku]],LEN(Table245[[#This Row],[spawner_sku]])-FIND("/",Table245[[#This Row],[spawner_sku]])),Table1[Entity Prefab])),10,1,1,"Entities"))</f>
        <v>50</v>
      </c>
      <c r="G651" s="76">
        <f ca="1">ROUND((Table245[[#This Row],[XP]]*Table245[[#This Row],[entity_spawned (AVG)]])*(Table245[[#This Row],[activating_chance]]/100),0)</f>
        <v>45</v>
      </c>
      <c r="H651" s="73" t="s">
        <v>351</v>
      </c>
    </row>
    <row r="652" spans="2:8" x14ac:dyDescent="0.25">
      <c r="B652" s="74" t="s">
        <v>260</v>
      </c>
      <c r="C652">
        <v>1</v>
      </c>
      <c r="D652" s="76">
        <v>250</v>
      </c>
      <c r="E652" s="76">
        <v>60</v>
      </c>
      <c r="F652" s="76">
        <f ca="1">INDIRECT(ADDRESS(11+(MATCH(RIGHT(Table245[[#This Row],[spawner_sku]],LEN(Table245[[#This Row],[spawner_sku]])-FIND("/",Table245[[#This Row],[spawner_sku]])),Table1[Entity Prefab])),10,1,1,"Entities"))</f>
        <v>50</v>
      </c>
      <c r="G652" s="76">
        <f ca="1">ROUND((Table245[[#This Row],[XP]]*Table245[[#This Row],[entity_spawned (AVG)]])*(Table245[[#This Row],[activating_chance]]/100),0)</f>
        <v>30</v>
      </c>
      <c r="H652" s="73" t="s">
        <v>351</v>
      </c>
    </row>
    <row r="653" spans="2:8" x14ac:dyDescent="0.25">
      <c r="B653" s="74" t="s">
        <v>260</v>
      </c>
      <c r="C653">
        <v>1</v>
      </c>
      <c r="D653" s="76">
        <v>240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50</v>
      </c>
      <c r="G653" s="76">
        <f ca="1">ROUND((Table245[[#This Row],[XP]]*Table245[[#This Row],[entity_spawned (AVG)]])*(Table245[[#This Row],[activating_chance]]/100),0)</f>
        <v>50</v>
      </c>
      <c r="H653" s="73" t="s">
        <v>351</v>
      </c>
    </row>
    <row r="654" spans="2:8" x14ac:dyDescent="0.25">
      <c r="B654" s="74" t="s">
        <v>260</v>
      </c>
      <c r="C654">
        <v>1</v>
      </c>
      <c r="D654" s="76">
        <v>260</v>
      </c>
      <c r="E654" s="76">
        <v>80</v>
      </c>
      <c r="F654" s="76">
        <f ca="1">INDIRECT(ADDRESS(11+(MATCH(RIGHT(Table245[[#This Row],[spawner_sku]],LEN(Table245[[#This Row],[spawner_sku]])-FIND("/",Table245[[#This Row],[spawner_sku]])),Table1[Entity Prefab])),10,1,1,"Entities"))</f>
        <v>50</v>
      </c>
      <c r="G654" s="76">
        <f ca="1">ROUND((Table245[[#This Row],[XP]]*Table245[[#This Row],[entity_spawned (AVG)]])*(Table245[[#This Row],[activating_chance]]/100),0)</f>
        <v>40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50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100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50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230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240</v>
      </c>
      <c r="E660" s="76">
        <v>10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</v>
      </c>
      <c r="H660" s="73" t="s">
        <v>351</v>
      </c>
    </row>
    <row r="661" spans="2:8" x14ac:dyDescent="0.25">
      <c r="B661" s="74" t="s">
        <v>415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346</v>
      </c>
      <c r="C662">
        <v>1</v>
      </c>
      <c r="D662" s="76">
        <v>250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346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484</v>
      </c>
      <c r="C664">
        <v>1</v>
      </c>
      <c r="D664" s="76">
        <v>220</v>
      </c>
      <c r="E664" s="76">
        <v>100</v>
      </c>
      <c r="F664" s="76">
        <f ca="1">INDIRECT(ADDRESS(11+(MATCH(RIGHT(Table245[[#This Row],[spawner_sku]],LEN(Table245[[#This Row],[spawner_sku]])-FIND("/",Table245[[#This Row],[spawner_sku]])),Table1[Entity Prefab])),10,1,1,"Entities"))</f>
        <v>75</v>
      </c>
      <c r="G664" s="76">
        <f ca="1">ROUND((Table245[[#This Row],[XP]]*Table245[[#This Row],[entity_spawned (AVG)]])*(Table245[[#This Row],[activating_chance]]/100),0)</f>
        <v>75</v>
      </c>
      <c r="H664" s="73" t="s">
        <v>351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2107"/>
  <sheetViews>
    <sheetView workbookViewId="0">
      <selection activeCell="R19" sqref="R19:R2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432</v>
      </c>
    </row>
    <row r="4" spans="4:15" x14ac:dyDescent="0.25">
      <c r="D4" s="1" t="s">
        <v>438</v>
      </c>
      <c r="L4" s="1" t="s">
        <v>428</v>
      </c>
    </row>
    <row r="5" spans="4:15" x14ac:dyDescent="0.25">
      <c r="N5" t="s">
        <v>439</v>
      </c>
      <c r="O5" s="81">
        <v>2500</v>
      </c>
    </row>
    <row r="7" spans="4:15" x14ac:dyDescent="0.25">
      <c r="E7" t="s">
        <v>425</v>
      </c>
      <c r="F7" t="s">
        <v>426</v>
      </c>
      <c r="G7" t="s">
        <v>427</v>
      </c>
      <c r="K7" s="73" t="s">
        <v>429</v>
      </c>
      <c r="L7" s="73" t="s">
        <v>430</v>
      </c>
      <c r="M7" s="73" t="s">
        <v>431</v>
      </c>
    </row>
    <row r="8" spans="4:15" x14ac:dyDescent="0.25">
      <c r="E8" t="s">
        <v>11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1535</v>
      </c>
    </row>
    <row r="9" spans="4:15" x14ac:dyDescent="0.25">
      <c r="E9" t="s">
        <v>11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28</v>
      </c>
    </row>
    <row r="10" spans="4:15" x14ac:dyDescent="0.25">
      <c r="E10" t="s">
        <v>11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11</v>
      </c>
      <c r="F11">
        <v>2000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86</v>
      </c>
    </row>
    <row r="12" spans="4:15" x14ac:dyDescent="0.25">
      <c r="E12" t="s">
        <v>11</v>
      </c>
      <c r="F12">
        <v>7000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76</v>
      </c>
    </row>
    <row r="13" spans="4:15" x14ac:dyDescent="0.25">
      <c r="E13" t="s">
        <v>11</v>
      </c>
      <c r="F13">
        <v>15000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0</v>
      </c>
      <c r="F14">
        <v>5500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0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51</v>
      </c>
    </row>
    <row r="16" spans="4:15" x14ac:dyDescent="0.25">
      <c r="E16" t="s">
        <v>0</v>
      </c>
      <c r="F16">
        <v>14000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29</v>
      </c>
    </row>
    <row r="17" spans="5:13" x14ac:dyDescent="0.25">
      <c r="E17" t="s">
        <v>0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0</v>
      </c>
      <c r="F18">
        <v>8500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40</v>
      </c>
    </row>
    <row r="19" spans="5:13" x14ac:dyDescent="0.25">
      <c r="E19" t="s">
        <v>0</v>
      </c>
      <c r="F19">
        <v>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0</v>
      </c>
      <c r="F20">
        <v>17000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0</v>
      </c>
      <c r="F21">
        <v>5000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12</v>
      </c>
      <c r="F22">
        <v>16000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12</v>
      </c>
      <c r="F23">
        <v>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12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12</v>
      </c>
    </row>
    <row r="25" spans="5:13" x14ac:dyDescent="0.25">
      <c r="E25" t="s">
        <v>12</v>
      </c>
      <c r="F25">
        <v>16000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12</v>
      </c>
      <c r="F26">
        <v>2250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12</v>
      </c>
      <c r="F27">
        <v>2600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12</v>
      </c>
      <c r="F28">
        <v>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12</v>
      </c>
      <c r="F29">
        <v>17000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12</v>
      </c>
      <c r="F30">
        <v>2500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12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12</v>
      </c>
      <c r="F32">
        <v>18000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9" x14ac:dyDescent="0.25">
      <c r="E33" t="s">
        <v>1</v>
      </c>
      <c r="F33">
        <v>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9" x14ac:dyDescent="0.25">
      <c r="E34" t="s">
        <v>1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  <c r="S34" s="1"/>
    </row>
    <row r="35" spans="5:19" x14ac:dyDescent="0.25">
      <c r="E35" t="s">
        <v>1</v>
      </c>
      <c r="F35">
        <v>35000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9" x14ac:dyDescent="0.25">
      <c r="E36" t="s">
        <v>1</v>
      </c>
      <c r="F36">
        <v>15000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9" x14ac:dyDescent="0.25">
      <c r="E37" t="s">
        <v>1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9" x14ac:dyDescent="0.25">
      <c r="E38" t="s">
        <v>1</v>
      </c>
      <c r="F38">
        <v>16000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9" x14ac:dyDescent="0.25">
      <c r="E39" t="s">
        <v>450</v>
      </c>
      <c r="F39">
        <v>0</v>
      </c>
      <c r="G39">
        <v>0</v>
      </c>
    </row>
    <row r="40" spans="5:19" x14ac:dyDescent="0.25">
      <c r="E40" t="s">
        <v>450</v>
      </c>
      <c r="F40">
        <v>8000</v>
      </c>
      <c r="G40">
        <v>0</v>
      </c>
    </row>
    <row r="41" spans="5:19" x14ac:dyDescent="0.25">
      <c r="E41" t="s">
        <v>450</v>
      </c>
      <c r="F41">
        <v>0</v>
      </c>
      <c r="G41">
        <v>0</v>
      </c>
    </row>
    <row r="42" spans="5:19" x14ac:dyDescent="0.25">
      <c r="E42" t="s">
        <v>450</v>
      </c>
      <c r="F42">
        <v>4000</v>
      </c>
      <c r="G42">
        <v>0</v>
      </c>
    </row>
    <row r="43" spans="5:19" x14ac:dyDescent="0.25">
      <c r="E43" t="s">
        <v>450</v>
      </c>
      <c r="F43">
        <v>0</v>
      </c>
      <c r="G43">
        <v>0</v>
      </c>
    </row>
    <row r="44" spans="5:19" x14ac:dyDescent="0.25">
      <c r="E44" t="s">
        <v>450</v>
      </c>
      <c r="F44">
        <v>8000</v>
      </c>
      <c r="G44">
        <v>0</v>
      </c>
    </row>
    <row r="45" spans="5:19" x14ac:dyDescent="0.25">
      <c r="E45" t="s">
        <v>450</v>
      </c>
      <c r="F45">
        <v>5400</v>
      </c>
      <c r="G45">
        <v>0</v>
      </c>
    </row>
    <row r="46" spans="5:19" x14ac:dyDescent="0.25">
      <c r="E46" t="s">
        <v>450</v>
      </c>
      <c r="F46">
        <v>4800</v>
      </c>
      <c r="G46">
        <v>0</v>
      </c>
    </row>
    <row r="47" spans="5:19" x14ac:dyDescent="0.25">
      <c r="E47" t="s">
        <v>450</v>
      </c>
      <c r="F47">
        <v>0</v>
      </c>
      <c r="G47">
        <v>0</v>
      </c>
    </row>
    <row r="48" spans="5:19" x14ac:dyDescent="0.25">
      <c r="E48" t="s">
        <v>450</v>
      </c>
      <c r="F48">
        <v>0</v>
      </c>
      <c r="G48">
        <v>0</v>
      </c>
    </row>
    <row r="49" spans="5:7" x14ac:dyDescent="0.25">
      <c r="E49" t="s">
        <v>450</v>
      </c>
      <c r="F49">
        <v>4100</v>
      </c>
      <c r="G49">
        <v>0</v>
      </c>
    </row>
    <row r="50" spans="5:7" x14ac:dyDescent="0.25">
      <c r="E50" t="s">
        <v>450</v>
      </c>
      <c r="F50">
        <v>0</v>
      </c>
      <c r="G50">
        <v>0</v>
      </c>
    </row>
    <row r="51" spans="5:7" x14ac:dyDescent="0.25">
      <c r="E51" t="s">
        <v>450</v>
      </c>
      <c r="F51">
        <v>0</v>
      </c>
      <c r="G51">
        <v>0</v>
      </c>
    </row>
    <row r="52" spans="5:7" x14ac:dyDescent="0.25">
      <c r="E52" t="s">
        <v>450</v>
      </c>
      <c r="F52">
        <v>0</v>
      </c>
      <c r="G52">
        <v>0</v>
      </c>
    </row>
    <row r="53" spans="5:7" x14ac:dyDescent="0.25">
      <c r="E53" t="s">
        <v>452</v>
      </c>
      <c r="F53">
        <v>4000</v>
      </c>
      <c r="G53">
        <v>12000</v>
      </c>
    </row>
    <row r="54" spans="5:7" x14ac:dyDescent="0.25">
      <c r="E54" t="s">
        <v>452</v>
      </c>
      <c r="F54">
        <v>12000</v>
      </c>
      <c r="G54">
        <v>0</v>
      </c>
    </row>
    <row r="55" spans="5:7" x14ac:dyDescent="0.25">
      <c r="E55" t="s">
        <v>440</v>
      </c>
      <c r="F55">
        <v>0</v>
      </c>
      <c r="G55">
        <v>0</v>
      </c>
    </row>
    <row r="56" spans="5:7" x14ac:dyDescent="0.25">
      <c r="E56" t="s">
        <v>440</v>
      </c>
      <c r="F56">
        <v>22000</v>
      </c>
      <c r="G56">
        <v>0</v>
      </c>
    </row>
    <row r="57" spans="5:7" x14ac:dyDescent="0.25">
      <c r="E57" t="s">
        <v>440</v>
      </c>
      <c r="F57">
        <v>0</v>
      </c>
      <c r="G57">
        <v>0</v>
      </c>
    </row>
    <row r="58" spans="5:7" x14ac:dyDescent="0.25">
      <c r="E58" t="s">
        <v>440</v>
      </c>
      <c r="F58">
        <v>0</v>
      </c>
      <c r="G58">
        <v>0</v>
      </c>
    </row>
    <row r="59" spans="5:7" x14ac:dyDescent="0.25">
      <c r="E59" t="s">
        <v>440</v>
      </c>
      <c r="F59">
        <v>0</v>
      </c>
      <c r="G59">
        <v>0</v>
      </c>
    </row>
    <row r="60" spans="5:7" x14ac:dyDescent="0.25">
      <c r="E60" t="s">
        <v>440</v>
      </c>
      <c r="F60">
        <v>15500</v>
      </c>
      <c r="G60">
        <v>0</v>
      </c>
    </row>
    <row r="61" spans="5:7" x14ac:dyDescent="0.25">
      <c r="E61" t="s">
        <v>440</v>
      </c>
      <c r="F61">
        <v>0</v>
      </c>
      <c r="G61">
        <v>0</v>
      </c>
    </row>
    <row r="62" spans="5:7" x14ac:dyDescent="0.25">
      <c r="E62" t="s">
        <v>440</v>
      </c>
      <c r="F62">
        <v>0</v>
      </c>
      <c r="G62">
        <v>0</v>
      </c>
    </row>
    <row r="63" spans="5:7" x14ac:dyDescent="0.25">
      <c r="E63" t="s">
        <v>440</v>
      </c>
      <c r="F63">
        <v>24000</v>
      </c>
      <c r="G63">
        <v>0</v>
      </c>
    </row>
    <row r="64" spans="5:7" x14ac:dyDescent="0.25">
      <c r="E64" t="s">
        <v>440</v>
      </c>
      <c r="F64">
        <v>0</v>
      </c>
      <c r="G64">
        <v>0</v>
      </c>
    </row>
    <row r="65" spans="5:7" x14ac:dyDescent="0.25">
      <c r="E65" t="s">
        <v>440</v>
      </c>
      <c r="F65">
        <v>0</v>
      </c>
      <c r="G65">
        <v>0</v>
      </c>
    </row>
    <row r="66" spans="5:7" x14ac:dyDescent="0.25">
      <c r="E66" t="s">
        <v>440</v>
      </c>
      <c r="F66">
        <v>14000</v>
      </c>
      <c r="G66">
        <v>0</v>
      </c>
    </row>
    <row r="67" spans="5:7" x14ac:dyDescent="0.25">
      <c r="E67" t="s">
        <v>440</v>
      </c>
      <c r="F67">
        <v>0</v>
      </c>
      <c r="G67">
        <v>0</v>
      </c>
    </row>
    <row r="68" spans="5:7" x14ac:dyDescent="0.25">
      <c r="E68" t="s">
        <v>440</v>
      </c>
      <c r="F68">
        <v>0</v>
      </c>
      <c r="G68">
        <v>0</v>
      </c>
    </row>
    <row r="69" spans="5:7" x14ac:dyDescent="0.25">
      <c r="E69" t="s">
        <v>440</v>
      </c>
      <c r="F69">
        <v>25000</v>
      </c>
      <c r="G69">
        <v>0</v>
      </c>
    </row>
    <row r="70" spans="5:7" x14ac:dyDescent="0.25">
      <c r="E70" t="s">
        <v>440</v>
      </c>
      <c r="F70">
        <v>14000</v>
      </c>
      <c r="G70">
        <v>0</v>
      </c>
    </row>
    <row r="71" spans="5:7" x14ac:dyDescent="0.25">
      <c r="E71" t="s">
        <v>440</v>
      </c>
      <c r="F71">
        <v>0</v>
      </c>
      <c r="G71">
        <v>0</v>
      </c>
    </row>
    <row r="72" spans="5:7" x14ac:dyDescent="0.25">
      <c r="E72" t="s">
        <v>440</v>
      </c>
      <c r="F72">
        <v>5500</v>
      </c>
      <c r="G72">
        <v>0</v>
      </c>
    </row>
    <row r="73" spans="5:7" x14ac:dyDescent="0.25">
      <c r="E73" t="s">
        <v>440</v>
      </c>
      <c r="F73">
        <v>3500</v>
      </c>
      <c r="G73">
        <v>0</v>
      </c>
    </row>
    <row r="74" spans="5:7" x14ac:dyDescent="0.25">
      <c r="E74" t="s">
        <v>440</v>
      </c>
      <c r="F74">
        <v>29000</v>
      </c>
      <c r="G74">
        <v>0</v>
      </c>
    </row>
    <row r="75" spans="5:7" x14ac:dyDescent="0.25">
      <c r="E75" t="s">
        <v>440</v>
      </c>
      <c r="F75">
        <v>0</v>
      </c>
      <c r="G75">
        <v>0</v>
      </c>
    </row>
    <row r="76" spans="5:7" x14ac:dyDescent="0.25">
      <c r="E76" t="s">
        <v>440</v>
      </c>
      <c r="F76">
        <v>0</v>
      </c>
      <c r="G76">
        <v>0</v>
      </c>
    </row>
    <row r="77" spans="5:7" x14ac:dyDescent="0.25">
      <c r="E77" t="s">
        <v>440</v>
      </c>
      <c r="F77">
        <v>5500</v>
      </c>
      <c r="G77">
        <v>0</v>
      </c>
    </row>
    <row r="78" spans="5:7" x14ac:dyDescent="0.25">
      <c r="E78" t="s">
        <v>440</v>
      </c>
      <c r="F78">
        <v>17000</v>
      </c>
      <c r="G78">
        <v>0</v>
      </c>
    </row>
    <row r="79" spans="5:7" x14ac:dyDescent="0.25">
      <c r="E79" t="s">
        <v>440</v>
      </c>
      <c r="F79">
        <v>0</v>
      </c>
      <c r="G79">
        <v>0</v>
      </c>
    </row>
    <row r="80" spans="5:7" x14ac:dyDescent="0.25">
      <c r="E80" t="s">
        <v>440</v>
      </c>
      <c r="F80">
        <v>5000</v>
      </c>
      <c r="G80">
        <v>0</v>
      </c>
    </row>
    <row r="81" spans="5:7" x14ac:dyDescent="0.25">
      <c r="E81" t="s">
        <v>440</v>
      </c>
      <c r="F81">
        <v>0</v>
      </c>
      <c r="G81">
        <v>0</v>
      </c>
    </row>
    <row r="82" spans="5:7" x14ac:dyDescent="0.25">
      <c r="E82" t="s">
        <v>440</v>
      </c>
      <c r="F82">
        <v>17000</v>
      </c>
      <c r="G82">
        <v>0</v>
      </c>
    </row>
    <row r="83" spans="5:7" x14ac:dyDescent="0.25">
      <c r="E83" t="s">
        <v>440</v>
      </c>
      <c r="F83">
        <v>0</v>
      </c>
      <c r="G83">
        <v>0</v>
      </c>
    </row>
    <row r="84" spans="5:7" x14ac:dyDescent="0.25">
      <c r="E84" t="s">
        <v>440</v>
      </c>
      <c r="F84">
        <v>5500</v>
      </c>
      <c r="G84">
        <v>0</v>
      </c>
    </row>
    <row r="85" spans="5:7" x14ac:dyDescent="0.25">
      <c r="E85" t="s">
        <v>440</v>
      </c>
      <c r="F85">
        <v>17000</v>
      </c>
      <c r="G85">
        <v>0</v>
      </c>
    </row>
    <row r="86" spans="5:7" x14ac:dyDescent="0.25">
      <c r="E86" t="s">
        <v>440</v>
      </c>
      <c r="F86">
        <v>6500</v>
      </c>
      <c r="G86">
        <v>0</v>
      </c>
    </row>
    <row r="87" spans="5:7" x14ac:dyDescent="0.25">
      <c r="E87" t="s">
        <v>440</v>
      </c>
      <c r="F87">
        <v>15500</v>
      </c>
      <c r="G87">
        <v>0</v>
      </c>
    </row>
    <row r="88" spans="5:7" x14ac:dyDescent="0.25">
      <c r="E88" t="s">
        <v>440</v>
      </c>
      <c r="F88">
        <v>0</v>
      </c>
      <c r="G88">
        <v>0</v>
      </c>
    </row>
    <row r="89" spans="5:7" x14ac:dyDescent="0.25">
      <c r="E89" t="s">
        <v>440</v>
      </c>
      <c r="F89">
        <v>0</v>
      </c>
      <c r="G89">
        <v>0</v>
      </c>
    </row>
    <row r="90" spans="5:7" x14ac:dyDescent="0.25">
      <c r="E90" t="s">
        <v>440</v>
      </c>
      <c r="F90">
        <v>22000</v>
      </c>
      <c r="G90">
        <v>0</v>
      </c>
    </row>
    <row r="91" spans="5:7" x14ac:dyDescent="0.25">
      <c r="E91" t="s">
        <v>440</v>
      </c>
      <c r="F91">
        <v>14000</v>
      </c>
      <c r="G91">
        <v>0</v>
      </c>
    </row>
    <row r="92" spans="5:7" x14ac:dyDescent="0.25">
      <c r="E92" t="s">
        <v>440</v>
      </c>
      <c r="F92">
        <v>0</v>
      </c>
      <c r="G92">
        <v>0</v>
      </c>
    </row>
    <row r="93" spans="5:7" x14ac:dyDescent="0.25">
      <c r="E93" t="s">
        <v>440</v>
      </c>
      <c r="F93">
        <v>8500</v>
      </c>
      <c r="G93">
        <v>0</v>
      </c>
    </row>
    <row r="94" spans="5:7" x14ac:dyDescent="0.25">
      <c r="E94" t="s">
        <v>440</v>
      </c>
      <c r="F94">
        <v>0</v>
      </c>
      <c r="G94">
        <v>0</v>
      </c>
    </row>
    <row r="95" spans="5:7" x14ac:dyDescent="0.25">
      <c r="E95" t="s">
        <v>440</v>
      </c>
      <c r="F95">
        <v>0</v>
      </c>
      <c r="G95">
        <v>0</v>
      </c>
    </row>
    <row r="96" spans="5:7" x14ac:dyDescent="0.25">
      <c r="E96" t="s">
        <v>440</v>
      </c>
      <c r="F96">
        <v>6000</v>
      </c>
      <c r="G96">
        <v>0</v>
      </c>
    </row>
    <row r="97" spans="5:7" x14ac:dyDescent="0.25">
      <c r="E97" t="s">
        <v>440</v>
      </c>
      <c r="F97">
        <v>15500</v>
      </c>
      <c r="G97">
        <v>0</v>
      </c>
    </row>
    <row r="98" spans="5:7" x14ac:dyDescent="0.25">
      <c r="E98" t="s">
        <v>440</v>
      </c>
      <c r="F98">
        <v>25000</v>
      </c>
      <c r="G98">
        <v>0</v>
      </c>
    </row>
    <row r="99" spans="5:7" x14ac:dyDescent="0.25">
      <c r="E99" t="s">
        <v>440</v>
      </c>
      <c r="F99">
        <v>0</v>
      </c>
      <c r="G99">
        <v>0</v>
      </c>
    </row>
    <row r="100" spans="5:7" x14ac:dyDescent="0.25">
      <c r="E100" t="s">
        <v>440</v>
      </c>
      <c r="F100">
        <v>24000</v>
      </c>
      <c r="G100">
        <v>0</v>
      </c>
    </row>
    <row r="101" spans="5:7" x14ac:dyDescent="0.25">
      <c r="E101" t="s">
        <v>440</v>
      </c>
      <c r="F101">
        <v>17000</v>
      </c>
      <c r="G101">
        <v>0</v>
      </c>
    </row>
    <row r="102" spans="5:7" x14ac:dyDescent="0.25">
      <c r="E102" t="s">
        <v>440</v>
      </c>
      <c r="F102">
        <v>29000</v>
      </c>
      <c r="G102">
        <v>0</v>
      </c>
    </row>
    <row r="103" spans="5:7" x14ac:dyDescent="0.25">
      <c r="E103" t="s">
        <v>440</v>
      </c>
      <c r="F103">
        <v>0</v>
      </c>
      <c r="G103">
        <v>0</v>
      </c>
    </row>
    <row r="104" spans="5:7" x14ac:dyDescent="0.25">
      <c r="E104" t="s">
        <v>440</v>
      </c>
      <c r="F104">
        <v>0</v>
      </c>
      <c r="G104">
        <v>0</v>
      </c>
    </row>
    <row r="105" spans="5:7" x14ac:dyDescent="0.25">
      <c r="E105" t="s">
        <v>440</v>
      </c>
      <c r="F105">
        <v>24000</v>
      </c>
      <c r="G105">
        <v>0</v>
      </c>
    </row>
    <row r="106" spans="5:7" x14ac:dyDescent="0.25">
      <c r="E106" t="s">
        <v>440</v>
      </c>
      <c r="F106">
        <v>6000</v>
      </c>
      <c r="G106">
        <v>0</v>
      </c>
    </row>
    <row r="107" spans="5:7" x14ac:dyDescent="0.25">
      <c r="E107" t="s">
        <v>440</v>
      </c>
      <c r="F107">
        <v>0</v>
      </c>
      <c r="G107">
        <v>0</v>
      </c>
    </row>
    <row r="108" spans="5:7" x14ac:dyDescent="0.25">
      <c r="E108" t="s">
        <v>440</v>
      </c>
      <c r="F108">
        <v>17000</v>
      </c>
      <c r="G108">
        <v>0</v>
      </c>
    </row>
    <row r="109" spans="5:7" x14ac:dyDescent="0.25">
      <c r="E109" t="s">
        <v>440</v>
      </c>
      <c r="F109">
        <v>0</v>
      </c>
      <c r="G109">
        <v>0</v>
      </c>
    </row>
    <row r="110" spans="5:7" x14ac:dyDescent="0.25">
      <c r="E110" t="s">
        <v>440</v>
      </c>
      <c r="F110">
        <v>0</v>
      </c>
      <c r="G110">
        <v>0</v>
      </c>
    </row>
    <row r="111" spans="5:7" x14ac:dyDescent="0.25">
      <c r="E111" t="s">
        <v>440</v>
      </c>
      <c r="F111">
        <v>0</v>
      </c>
      <c r="G111">
        <v>0</v>
      </c>
    </row>
    <row r="112" spans="5:7" x14ac:dyDescent="0.25">
      <c r="E112" t="s">
        <v>440</v>
      </c>
      <c r="F112">
        <v>0</v>
      </c>
      <c r="G112">
        <v>0</v>
      </c>
    </row>
    <row r="113" spans="5:7" x14ac:dyDescent="0.25">
      <c r="E113" t="s">
        <v>440</v>
      </c>
      <c r="F113">
        <v>22000</v>
      </c>
      <c r="G113">
        <v>0</v>
      </c>
    </row>
    <row r="114" spans="5:7" x14ac:dyDescent="0.25">
      <c r="E114" t="s">
        <v>440</v>
      </c>
      <c r="F114">
        <v>0</v>
      </c>
      <c r="G114">
        <v>0</v>
      </c>
    </row>
    <row r="115" spans="5:7" x14ac:dyDescent="0.25">
      <c r="E115" t="s">
        <v>440</v>
      </c>
      <c r="F115">
        <v>0</v>
      </c>
      <c r="G115">
        <v>0</v>
      </c>
    </row>
    <row r="116" spans="5:7" x14ac:dyDescent="0.25">
      <c r="E116" t="s">
        <v>440</v>
      </c>
      <c r="F116">
        <v>17000</v>
      </c>
      <c r="G116">
        <v>0</v>
      </c>
    </row>
    <row r="117" spans="5:7" x14ac:dyDescent="0.25">
      <c r="E117" t="s">
        <v>440</v>
      </c>
      <c r="F117">
        <v>0</v>
      </c>
      <c r="G117">
        <v>0</v>
      </c>
    </row>
    <row r="118" spans="5:7" x14ac:dyDescent="0.25">
      <c r="E118" t="s">
        <v>440</v>
      </c>
      <c r="F118">
        <v>0</v>
      </c>
      <c r="G118">
        <v>0</v>
      </c>
    </row>
    <row r="119" spans="5:7" x14ac:dyDescent="0.25">
      <c r="E119" t="s">
        <v>440</v>
      </c>
      <c r="F119">
        <v>0</v>
      </c>
      <c r="G119">
        <v>0</v>
      </c>
    </row>
    <row r="120" spans="5:7" x14ac:dyDescent="0.25">
      <c r="E120" t="s">
        <v>440</v>
      </c>
      <c r="F120">
        <v>17000</v>
      </c>
      <c r="G120">
        <v>0</v>
      </c>
    </row>
    <row r="121" spans="5:7" x14ac:dyDescent="0.25">
      <c r="E121" t="s">
        <v>440</v>
      </c>
      <c r="F121">
        <v>0</v>
      </c>
      <c r="G121">
        <v>0</v>
      </c>
    </row>
    <row r="122" spans="5:7" x14ac:dyDescent="0.25">
      <c r="E122" t="s">
        <v>440</v>
      </c>
      <c r="F122">
        <v>17000</v>
      </c>
      <c r="G122">
        <v>0</v>
      </c>
    </row>
    <row r="123" spans="5:7" x14ac:dyDescent="0.25">
      <c r="E123" t="s">
        <v>440</v>
      </c>
      <c r="F123">
        <v>14000</v>
      </c>
      <c r="G123">
        <v>0</v>
      </c>
    </row>
    <row r="124" spans="5:7" x14ac:dyDescent="0.25">
      <c r="E124" t="s">
        <v>440</v>
      </c>
      <c r="F124">
        <v>7000</v>
      </c>
      <c r="G124">
        <v>0</v>
      </c>
    </row>
    <row r="125" spans="5:7" x14ac:dyDescent="0.25">
      <c r="E125" t="s">
        <v>440</v>
      </c>
      <c r="F125">
        <v>0</v>
      </c>
      <c r="G125">
        <v>0</v>
      </c>
    </row>
    <row r="126" spans="5:7" x14ac:dyDescent="0.25">
      <c r="E126" t="s">
        <v>440</v>
      </c>
      <c r="F126">
        <v>29000</v>
      </c>
      <c r="G126">
        <v>0</v>
      </c>
    </row>
    <row r="127" spans="5:7" x14ac:dyDescent="0.25">
      <c r="E127" t="s">
        <v>440</v>
      </c>
      <c r="F127">
        <v>3500</v>
      </c>
      <c r="G127">
        <v>0</v>
      </c>
    </row>
    <row r="128" spans="5:7" x14ac:dyDescent="0.25">
      <c r="E128" t="s">
        <v>440</v>
      </c>
      <c r="F128">
        <v>0</v>
      </c>
      <c r="G128">
        <v>0</v>
      </c>
    </row>
    <row r="129" spans="5:7" x14ac:dyDescent="0.25">
      <c r="E129" t="s">
        <v>440</v>
      </c>
      <c r="F129">
        <v>17000</v>
      </c>
      <c r="G129">
        <v>0</v>
      </c>
    </row>
    <row r="130" spans="5:7" x14ac:dyDescent="0.25">
      <c r="E130" t="s">
        <v>440</v>
      </c>
      <c r="F130">
        <v>6000</v>
      </c>
      <c r="G130">
        <v>0</v>
      </c>
    </row>
    <row r="131" spans="5:7" x14ac:dyDescent="0.25">
      <c r="E131" t="s">
        <v>440</v>
      </c>
      <c r="F131">
        <v>14000</v>
      </c>
      <c r="G131">
        <v>0</v>
      </c>
    </row>
    <row r="132" spans="5:7" x14ac:dyDescent="0.25">
      <c r="E132" t="s">
        <v>440</v>
      </c>
      <c r="F132">
        <v>24000</v>
      </c>
      <c r="G132">
        <v>0</v>
      </c>
    </row>
    <row r="133" spans="5:7" x14ac:dyDescent="0.25">
      <c r="E133" t="s">
        <v>440</v>
      </c>
      <c r="F133">
        <v>14000</v>
      </c>
      <c r="G133">
        <v>0</v>
      </c>
    </row>
    <row r="134" spans="5:7" x14ac:dyDescent="0.25">
      <c r="E134" t="s">
        <v>440</v>
      </c>
      <c r="F134">
        <v>3500</v>
      </c>
      <c r="G134">
        <v>0</v>
      </c>
    </row>
    <row r="135" spans="5:7" x14ac:dyDescent="0.25">
      <c r="E135" t="s">
        <v>440</v>
      </c>
      <c r="F135">
        <v>22000</v>
      </c>
      <c r="G135">
        <v>0</v>
      </c>
    </row>
    <row r="136" spans="5:7" x14ac:dyDescent="0.25">
      <c r="E136" t="s">
        <v>440</v>
      </c>
      <c r="F136">
        <v>14000</v>
      </c>
      <c r="G136">
        <v>0</v>
      </c>
    </row>
    <row r="137" spans="5:7" x14ac:dyDescent="0.25">
      <c r="E137" t="s">
        <v>440</v>
      </c>
      <c r="F137">
        <v>14000</v>
      </c>
      <c r="G137">
        <v>0</v>
      </c>
    </row>
    <row r="138" spans="5:7" x14ac:dyDescent="0.25">
      <c r="E138" t="s">
        <v>440</v>
      </c>
      <c r="F138">
        <v>0</v>
      </c>
      <c r="G138">
        <v>0</v>
      </c>
    </row>
    <row r="139" spans="5:7" x14ac:dyDescent="0.25">
      <c r="E139" t="s">
        <v>440</v>
      </c>
      <c r="F139">
        <v>0</v>
      </c>
      <c r="G139">
        <v>0</v>
      </c>
    </row>
    <row r="140" spans="5:7" x14ac:dyDescent="0.25">
      <c r="E140" t="s">
        <v>440</v>
      </c>
      <c r="F140">
        <v>0</v>
      </c>
      <c r="G140">
        <v>0</v>
      </c>
    </row>
    <row r="141" spans="5:7" x14ac:dyDescent="0.25">
      <c r="E141" t="s">
        <v>440</v>
      </c>
      <c r="F141">
        <v>24000</v>
      </c>
      <c r="G141">
        <v>0</v>
      </c>
    </row>
    <row r="142" spans="5:7" x14ac:dyDescent="0.25">
      <c r="E142" t="s">
        <v>440</v>
      </c>
      <c r="F142">
        <v>17000</v>
      </c>
      <c r="G142">
        <v>0</v>
      </c>
    </row>
    <row r="143" spans="5:7" x14ac:dyDescent="0.25">
      <c r="E143" t="s">
        <v>440</v>
      </c>
      <c r="F143">
        <v>0</v>
      </c>
      <c r="G143">
        <v>0</v>
      </c>
    </row>
    <row r="144" spans="5:7" x14ac:dyDescent="0.25">
      <c r="E144" t="s">
        <v>440</v>
      </c>
      <c r="F144">
        <v>0</v>
      </c>
      <c r="G144">
        <v>0</v>
      </c>
    </row>
    <row r="145" spans="5:7" x14ac:dyDescent="0.25">
      <c r="E145" t="s">
        <v>440</v>
      </c>
      <c r="F145">
        <v>6000</v>
      </c>
      <c r="G145">
        <v>0</v>
      </c>
    </row>
    <row r="146" spans="5:7" x14ac:dyDescent="0.25">
      <c r="E146" t="s">
        <v>440</v>
      </c>
      <c r="F146">
        <v>14000</v>
      </c>
      <c r="G146">
        <v>0</v>
      </c>
    </row>
    <row r="147" spans="5:7" x14ac:dyDescent="0.25">
      <c r="E147" t="s">
        <v>440</v>
      </c>
      <c r="F147">
        <v>0</v>
      </c>
      <c r="G147">
        <v>0</v>
      </c>
    </row>
    <row r="148" spans="5:7" x14ac:dyDescent="0.25">
      <c r="E148" t="s">
        <v>440</v>
      </c>
      <c r="F148">
        <v>17000</v>
      </c>
      <c r="G148">
        <v>0</v>
      </c>
    </row>
    <row r="149" spans="5:7" x14ac:dyDescent="0.25">
      <c r="E149" t="s">
        <v>440</v>
      </c>
      <c r="F149">
        <v>5500</v>
      </c>
      <c r="G149">
        <v>0</v>
      </c>
    </row>
    <row r="150" spans="5:7" x14ac:dyDescent="0.25">
      <c r="E150" t="s">
        <v>440</v>
      </c>
      <c r="F150">
        <v>0</v>
      </c>
      <c r="G150">
        <v>0</v>
      </c>
    </row>
    <row r="151" spans="5:7" x14ac:dyDescent="0.25">
      <c r="E151" t="s">
        <v>440</v>
      </c>
      <c r="F151">
        <v>0</v>
      </c>
      <c r="G151">
        <v>0</v>
      </c>
    </row>
    <row r="152" spans="5:7" x14ac:dyDescent="0.25">
      <c r="E152" t="s">
        <v>440</v>
      </c>
      <c r="F152">
        <v>0</v>
      </c>
      <c r="G152">
        <v>0</v>
      </c>
    </row>
    <row r="153" spans="5:7" x14ac:dyDescent="0.25">
      <c r="E153" t="s">
        <v>440</v>
      </c>
      <c r="F153">
        <v>22000</v>
      </c>
      <c r="G153">
        <v>0</v>
      </c>
    </row>
    <row r="154" spans="5:7" x14ac:dyDescent="0.25">
      <c r="E154" t="s">
        <v>440</v>
      </c>
      <c r="F154">
        <v>0</v>
      </c>
      <c r="G154">
        <v>0</v>
      </c>
    </row>
    <row r="155" spans="5:7" x14ac:dyDescent="0.25">
      <c r="E155" t="s">
        <v>440</v>
      </c>
      <c r="F155">
        <v>5500</v>
      </c>
      <c r="G155">
        <v>0</v>
      </c>
    </row>
    <row r="156" spans="5:7" x14ac:dyDescent="0.25">
      <c r="E156" t="s">
        <v>440</v>
      </c>
      <c r="F156">
        <v>0</v>
      </c>
      <c r="G156">
        <v>0</v>
      </c>
    </row>
    <row r="157" spans="5:7" x14ac:dyDescent="0.25">
      <c r="E157" t="s">
        <v>440</v>
      </c>
      <c r="F157">
        <v>24000</v>
      </c>
      <c r="G157">
        <v>0</v>
      </c>
    </row>
    <row r="158" spans="5:7" x14ac:dyDescent="0.25">
      <c r="E158" t="s">
        <v>440</v>
      </c>
      <c r="F158">
        <v>15500</v>
      </c>
      <c r="G158">
        <v>0</v>
      </c>
    </row>
    <row r="159" spans="5:7" x14ac:dyDescent="0.25">
      <c r="E159" t="s">
        <v>440</v>
      </c>
      <c r="F159">
        <v>15500</v>
      </c>
      <c r="G159">
        <v>0</v>
      </c>
    </row>
    <row r="160" spans="5:7" x14ac:dyDescent="0.25">
      <c r="E160" t="s">
        <v>440</v>
      </c>
      <c r="F160">
        <v>0</v>
      </c>
      <c r="G160">
        <v>0</v>
      </c>
    </row>
    <row r="161" spans="5:7" x14ac:dyDescent="0.25">
      <c r="E161" t="s">
        <v>440</v>
      </c>
      <c r="F161">
        <v>14000</v>
      </c>
      <c r="G161">
        <v>0</v>
      </c>
    </row>
    <row r="162" spans="5:7" x14ac:dyDescent="0.25">
      <c r="E162" t="s">
        <v>440</v>
      </c>
      <c r="F162">
        <v>29000</v>
      </c>
      <c r="G162">
        <v>0</v>
      </c>
    </row>
    <row r="163" spans="5:7" x14ac:dyDescent="0.25">
      <c r="E163" t="s">
        <v>440</v>
      </c>
      <c r="F163">
        <v>0</v>
      </c>
      <c r="G163">
        <v>0</v>
      </c>
    </row>
    <row r="164" spans="5:7" x14ac:dyDescent="0.25">
      <c r="E164" t="s">
        <v>440</v>
      </c>
      <c r="F164">
        <v>0</v>
      </c>
      <c r="G164">
        <v>0</v>
      </c>
    </row>
    <row r="165" spans="5:7" x14ac:dyDescent="0.25">
      <c r="E165" t="s">
        <v>440</v>
      </c>
      <c r="F165">
        <v>0</v>
      </c>
      <c r="G165">
        <v>0</v>
      </c>
    </row>
    <row r="166" spans="5:7" x14ac:dyDescent="0.25">
      <c r="E166" t="s">
        <v>440</v>
      </c>
      <c r="F166">
        <v>17000</v>
      </c>
      <c r="G166">
        <v>0</v>
      </c>
    </row>
    <row r="167" spans="5:7" x14ac:dyDescent="0.25">
      <c r="E167" t="s">
        <v>440</v>
      </c>
      <c r="F167">
        <v>6000</v>
      </c>
      <c r="G167">
        <v>0</v>
      </c>
    </row>
    <row r="168" spans="5:7" x14ac:dyDescent="0.25">
      <c r="E168" t="s">
        <v>440</v>
      </c>
      <c r="F168">
        <v>0</v>
      </c>
      <c r="G168">
        <v>0</v>
      </c>
    </row>
    <row r="169" spans="5:7" x14ac:dyDescent="0.25">
      <c r="E169" t="s">
        <v>440</v>
      </c>
      <c r="F169">
        <v>24000</v>
      </c>
      <c r="G169">
        <v>0</v>
      </c>
    </row>
    <row r="170" spans="5:7" x14ac:dyDescent="0.25">
      <c r="E170" t="s">
        <v>440</v>
      </c>
      <c r="F170">
        <v>6000</v>
      </c>
      <c r="G170">
        <v>0</v>
      </c>
    </row>
    <row r="171" spans="5:7" x14ac:dyDescent="0.25">
      <c r="E171" t="s">
        <v>440</v>
      </c>
      <c r="F171">
        <v>0</v>
      </c>
      <c r="G171">
        <v>0</v>
      </c>
    </row>
    <row r="172" spans="5:7" x14ac:dyDescent="0.25">
      <c r="E172" t="s">
        <v>440</v>
      </c>
      <c r="F172">
        <v>0</v>
      </c>
      <c r="G172">
        <v>0</v>
      </c>
    </row>
    <row r="173" spans="5:7" x14ac:dyDescent="0.25">
      <c r="E173" t="s">
        <v>440</v>
      </c>
      <c r="F173">
        <v>0</v>
      </c>
      <c r="G173">
        <v>0</v>
      </c>
    </row>
    <row r="174" spans="5:7" x14ac:dyDescent="0.25">
      <c r="E174" t="s">
        <v>440</v>
      </c>
      <c r="F174">
        <v>29000</v>
      </c>
      <c r="G174">
        <v>0</v>
      </c>
    </row>
    <row r="175" spans="5:7" x14ac:dyDescent="0.25">
      <c r="E175" t="s">
        <v>440</v>
      </c>
      <c r="F175">
        <v>14000</v>
      </c>
      <c r="G175">
        <v>0</v>
      </c>
    </row>
    <row r="176" spans="5:7" x14ac:dyDescent="0.25">
      <c r="E176" t="s">
        <v>440</v>
      </c>
      <c r="F176">
        <v>5500</v>
      </c>
      <c r="G176">
        <v>0</v>
      </c>
    </row>
    <row r="177" spans="5:7" x14ac:dyDescent="0.25">
      <c r="E177" t="s">
        <v>440</v>
      </c>
      <c r="F177">
        <v>24000</v>
      </c>
      <c r="G177">
        <v>0</v>
      </c>
    </row>
    <row r="178" spans="5:7" x14ac:dyDescent="0.25">
      <c r="E178" t="s">
        <v>440</v>
      </c>
      <c r="F178">
        <v>0</v>
      </c>
      <c r="G178">
        <v>0</v>
      </c>
    </row>
    <row r="179" spans="5:7" x14ac:dyDescent="0.25">
      <c r="E179" t="s">
        <v>440</v>
      </c>
      <c r="F179">
        <v>0</v>
      </c>
      <c r="G179">
        <v>0</v>
      </c>
    </row>
    <row r="180" spans="5:7" x14ac:dyDescent="0.25">
      <c r="E180" t="s">
        <v>440</v>
      </c>
      <c r="F180">
        <v>0</v>
      </c>
      <c r="G180">
        <v>0</v>
      </c>
    </row>
    <row r="181" spans="5:7" x14ac:dyDescent="0.25">
      <c r="E181" t="s">
        <v>440</v>
      </c>
      <c r="F181">
        <v>24000</v>
      </c>
      <c r="G181">
        <v>0</v>
      </c>
    </row>
    <row r="182" spans="5:7" x14ac:dyDescent="0.25">
      <c r="E182" t="s">
        <v>440</v>
      </c>
      <c r="F182">
        <v>6000</v>
      </c>
      <c r="G182">
        <v>0</v>
      </c>
    </row>
    <row r="183" spans="5:7" x14ac:dyDescent="0.25">
      <c r="E183" t="s">
        <v>440</v>
      </c>
      <c r="F183">
        <v>0</v>
      </c>
      <c r="G183">
        <v>0</v>
      </c>
    </row>
    <row r="184" spans="5:7" x14ac:dyDescent="0.25">
      <c r="E184" t="s">
        <v>440</v>
      </c>
      <c r="F184">
        <v>0</v>
      </c>
      <c r="G184">
        <v>0</v>
      </c>
    </row>
    <row r="185" spans="5:7" x14ac:dyDescent="0.25">
      <c r="E185" t="s">
        <v>440</v>
      </c>
      <c r="F185">
        <v>0</v>
      </c>
      <c r="G185">
        <v>0</v>
      </c>
    </row>
    <row r="186" spans="5:7" x14ac:dyDescent="0.25">
      <c r="E186" t="s">
        <v>440</v>
      </c>
      <c r="F186">
        <v>3500</v>
      </c>
      <c r="G186">
        <v>0</v>
      </c>
    </row>
    <row r="187" spans="5:7" x14ac:dyDescent="0.25">
      <c r="E187" t="s">
        <v>440</v>
      </c>
      <c r="F187">
        <v>24000</v>
      </c>
      <c r="G187">
        <v>0</v>
      </c>
    </row>
    <row r="188" spans="5:7" x14ac:dyDescent="0.25">
      <c r="E188" t="s">
        <v>440</v>
      </c>
      <c r="F188">
        <v>0</v>
      </c>
      <c r="G188">
        <v>0</v>
      </c>
    </row>
    <row r="189" spans="5:7" x14ac:dyDescent="0.25">
      <c r="E189" t="s">
        <v>440</v>
      </c>
      <c r="F189">
        <v>0</v>
      </c>
      <c r="G189">
        <v>0</v>
      </c>
    </row>
    <row r="190" spans="5:7" x14ac:dyDescent="0.25">
      <c r="E190" t="s">
        <v>440</v>
      </c>
      <c r="F190">
        <v>0</v>
      </c>
      <c r="G190">
        <v>0</v>
      </c>
    </row>
    <row r="191" spans="5:7" x14ac:dyDescent="0.25">
      <c r="E191" t="s">
        <v>440</v>
      </c>
      <c r="F191">
        <v>0</v>
      </c>
      <c r="G191">
        <v>0</v>
      </c>
    </row>
    <row r="192" spans="5:7" x14ac:dyDescent="0.25">
      <c r="E192" t="s">
        <v>440</v>
      </c>
      <c r="F192">
        <v>29000</v>
      </c>
      <c r="G192">
        <v>0</v>
      </c>
    </row>
    <row r="193" spans="5:7" x14ac:dyDescent="0.25">
      <c r="E193" t="s">
        <v>440</v>
      </c>
      <c r="F193">
        <v>0</v>
      </c>
      <c r="G193">
        <v>0</v>
      </c>
    </row>
    <row r="194" spans="5:7" x14ac:dyDescent="0.25">
      <c r="E194" t="s">
        <v>456</v>
      </c>
      <c r="F194">
        <v>0</v>
      </c>
      <c r="G194">
        <v>0</v>
      </c>
    </row>
    <row r="195" spans="5:7" x14ac:dyDescent="0.25">
      <c r="E195" t="s">
        <v>456</v>
      </c>
      <c r="F195">
        <v>0</v>
      </c>
      <c r="G195">
        <v>0</v>
      </c>
    </row>
    <row r="196" spans="5:7" x14ac:dyDescent="0.25">
      <c r="E196" t="s">
        <v>456</v>
      </c>
      <c r="F196">
        <v>10000</v>
      </c>
      <c r="G196">
        <v>0</v>
      </c>
    </row>
    <row r="197" spans="5:7" x14ac:dyDescent="0.25">
      <c r="E197" t="s">
        <v>4</v>
      </c>
      <c r="F197">
        <v>0</v>
      </c>
      <c r="G197">
        <v>0</v>
      </c>
    </row>
    <row r="198" spans="5:7" x14ac:dyDescent="0.25">
      <c r="E198" t="s">
        <v>40</v>
      </c>
      <c r="F198">
        <v>6650</v>
      </c>
      <c r="G198">
        <v>0</v>
      </c>
    </row>
    <row r="199" spans="5:7" x14ac:dyDescent="0.25">
      <c r="E199" t="s">
        <v>40</v>
      </c>
      <c r="F199">
        <v>6500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0</v>
      </c>
      <c r="G202">
        <v>0</v>
      </c>
    </row>
    <row r="203" spans="5:7" x14ac:dyDescent="0.25">
      <c r="E203" t="s">
        <v>40</v>
      </c>
      <c r="F203">
        <v>35000</v>
      </c>
      <c r="G203">
        <v>0</v>
      </c>
    </row>
    <row r="204" spans="5:7" x14ac:dyDescent="0.25">
      <c r="E204" t="s">
        <v>40</v>
      </c>
      <c r="F204">
        <v>15000</v>
      </c>
      <c r="G204">
        <v>0</v>
      </c>
    </row>
    <row r="205" spans="5:7" x14ac:dyDescent="0.25">
      <c r="E205" t="s">
        <v>40</v>
      </c>
      <c r="F205">
        <v>5650</v>
      </c>
      <c r="G205">
        <v>0</v>
      </c>
    </row>
    <row r="206" spans="5:7" x14ac:dyDescent="0.25">
      <c r="E206" t="s">
        <v>40</v>
      </c>
      <c r="F206">
        <v>4750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0</v>
      </c>
      <c r="G208">
        <v>0</v>
      </c>
    </row>
    <row r="209" spans="5:7" x14ac:dyDescent="0.25">
      <c r="E209" t="s">
        <v>40</v>
      </c>
      <c r="F209">
        <v>24000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0</v>
      </c>
      <c r="G211">
        <v>0</v>
      </c>
    </row>
    <row r="212" spans="5:7" x14ac:dyDescent="0.25">
      <c r="E212" t="s">
        <v>40</v>
      </c>
      <c r="F212">
        <v>24000</v>
      </c>
      <c r="G212">
        <v>0</v>
      </c>
    </row>
    <row r="213" spans="5:7" x14ac:dyDescent="0.25">
      <c r="E213" t="s">
        <v>40</v>
      </c>
      <c r="F213">
        <v>6000</v>
      </c>
      <c r="G213">
        <v>0</v>
      </c>
    </row>
    <row r="214" spans="5:7" x14ac:dyDescent="0.25">
      <c r="E214" t="s">
        <v>40</v>
      </c>
      <c r="F214">
        <v>24000</v>
      </c>
      <c r="G214">
        <v>0</v>
      </c>
    </row>
    <row r="215" spans="5:7" x14ac:dyDescent="0.25">
      <c r="E215" t="s">
        <v>40</v>
      </c>
      <c r="F215">
        <v>18500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0</v>
      </c>
      <c r="G217">
        <v>0</v>
      </c>
    </row>
    <row r="218" spans="5:7" x14ac:dyDescent="0.25">
      <c r="E218" t="s">
        <v>40</v>
      </c>
      <c r="F218">
        <v>4650</v>
      </c>
      <c r="G218">
        <v>0</v>
      </c>
    </row>
    <row r="219" spans="5:7" x14ac:dyDescent="0.25">
      <c r="E219" t="s">
        <v>40</v>
      </c>
      <c r="F219">
        <v>20000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0</v>
      </c>
      <c r="G221">
        <v>0</v>
      </c>
    </row>
    <row r="222" spans="5:7" x14ac:dyDescent="0.25">
      <c r="E222" t="s">
        <v>40</v>
      </c>
      <c r="F222">
        <v>24000</v>
      </c>
      <c r="G222">
        <v>0</v>
      </c>
    </row>
    <row r="223" spans="5:7" x14ac:dyDescent="0.25">
      <c r="E223" t="s">
        <v>40</v>
      </c>
      <c r="F223">
        <v>3650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0</v>
      </c>
      <c r="G227">
        <v>0</v>
      </c>
    </row>
    <row r="228" spans="5:7" x14ac:dyDescent="0.25">
      <c r="E228" t="s">
        <v>40</v>
      </c>
      <c r="F228">
        <v>20000</v>
      </c>
      <c r="G228">
        <v>0</v>
      </c>
    </row>
    <row r="229" spans="5:7" x14ac:dyDescent="0.25">
      <c r="E229" t="s">
        <v>40</v>
      </c>
      <c r="F229">
        <v>0</v>
      </c>
      <c r="G229">
        <v>0</v>
      </c>
    </row>
    <row r="230" spans="5:7" x14ac:dyDescent="0.25">
      <c r="E230" t="s">
        <v>40</v>
      </c>
      <c r="F230">
        <v>24000</v>
      </c>
      <c r="G230">
        <v>0</v>
      </c>
    </row>
    <row r="231" spans="5:7" x14ac:dyDescent="0.25">
      <c r="E231" t="s">
        <v>40</v>
      </c>
      <c r="F231">
        <v>0</v>
      </c>
      <c r="G231">
        <v>0</v>
      </c>
    </row>
    <row r="232" spans="5:7" x14ac:dyDescent="0.25">
      <c r="E232" t="s">
        <v>40</v>
      </c>
      <c r="F232">
        <v>7500</v>
      </c>
      <c r="G232">
        <v>0</v>
      </c>
    </row>
    <row r="233" spans="5:7" x14ac:dyDescent="0.25">
      <c r="E233" t="s">
        <v>40</v>
      </c>
      <c r="F233">
        <v>20000</v>
      </c>
      <c r="G233">
        <v>0</v>
      </c>
    </row>
    <row r="234" spans="5:7" x14ac:dyDescent="0.25">
      <c r="E234" t="s">
        <v>40</v>
      </c>
      <c r="F234">
        <v>6750</v>
      </c>
      <c r="G234">
        <v>0</v>
      </c>
    </row>
    <row r="235" spans="5:7" x14ac:dyDescent="0.25">
      <c r="E235" t="s">
        <v>40</v>
      </c>
      <c r="F235">
        <v>0</v>
      </c>
      <c r="G235">
        <v>0</v>
      </c>
    </row>
    <row r="236" spans="5:7" x14ac:dyDescent="0.25">
      <c r="E236" t="s">
        <v>40</v>
      </c>
      <c r="F236">
        <v>4000</v>
      </c>
      <c r="G236">
        <v>0</v>
      </c>
    </row>
    <row r="237" spans="5:7" x14ac:dyDescent="0.25">
      <c r="E237" t="s">
        <v>40</v>
      </c>
      <c r="F237">
        <v>6500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40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0</v>
      </c>
    </row>
    <row r="245" spans="5:7" x14ac:dyDescent="0.25">
      <c r="E245" t="s">
        <v>41</v>
      </c>
      <c r="F245">
        <v>0</v>
      </c>
      <c r="G245">
        <v>18000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20000</v>
      </c>
    </row>
    <row r="253" spans="5:7" x14ac:dyDescent="0.25">
      <c r="E253" t="s">
        <v>41</v>
      </c>
      <c r="F253">
        <v>0</v>
      </c>
      <c r="G253">
        <v>0</v>
      </c>
    </row>
    <row r="254" spans="5:7" x14ac:dyDescent="0.25">
      <c r="E254" t="s">
        <v>41</v>
      </c>
      <c r="F254">
        <v>0</v>
      </c>
      <c r="G254">
        <v>14000</v>
      </c>
    </row>
    <row r="255" spans="5:7" x14ac:dyDescent="0.25">
      <c r="E255" t="s">
        <v>41</v>
      </c>
      <c r="F255">
        <v>0</v>
      </c>
      <c r="G255">
        <v>0</v>
      </c>
    </row>
    <row r="256" spans="5:7" x14ac:dyDescent="0.25">
      <c r="E256" t="s">
        <v>41</v>
      </c>
      <c r="F256">
        <v>0</v>
      </c>
      <c r="G256">
        <v>20000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0</v>
      </c>
    </row>
    <row r="260" spans="5:7" x14ac:dyDescent="0.25">
      <c r="E260" t="s">
        <v>41</v>
      </c>
      <c r="F260">
        <v>0</v>
      </c>
      <c r="G260">
        <v>20000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41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42</v>
      </c>
      <c r="F275">
        <v>0</v>
      </c>
      <c r="G275">
        <v>0</v>
      </c>
    </row>
    <row r="276" spans="5:7" x14ac:dyDescent="0.25">
      <c r="E276" t="s">
        <v>467</v>
      </c>
      <c r="F276">
        <v>0</v>
      </c>
      <c r="G276">
        <v>0</v>
      </c>
    </row>
    <row r="277" spans="5:7" x14ac:dyDescent="0.25">
      <c r="E277" t="s">
        <v>466</v>
      </c>
      <c r="F277">
        <v>0</v>
      </c>
      <c r="G277">
        <v>0</v>
      </c>
    </row>
    <row r="278" spans="5:7" x14ac:dyDescent="0.25">
      <c r="E278" t="s">
        <v>25</v>
      </c>
      <c r="F278">
        <v>50000</v>
      </c>
      <c r="G278">
        <v>0</v>
      </c>
    </row>
    <row r="279" spans="5:7" x14ac:dyDescent="0.25">
      <c r="E279" t="s">
        <v>25</v>
      </c>
      <c r="F279">
        <v>0</v>
      </c>
      <c r="G279">
        <v>0</v>
      </c>
    </row>
    <row r="280" spans="5:7" x14ac:dyDescent="0.25">
      <c r="E280" t="s">
        <v>25</v>
      </c>
      <c r="F280">
        <v>50000</v>
      </c>
      <c r="G280">
        <v>0</v>
      </c>
    </row>
    <row r="281" spans="5:7" x14ac:dyDescent="0.25">
      <c r="E281" t="s">
        <v>25</v>
      </c>
      <c r="F281">
        <v>0</v>
      </c>
      <c r="G281">
        <v>0</v>
      </c>
    </row>
    <row r="282" spans="5:7" x14ac:dyDescent="0.25">
      <c r="E282" t="s">
        <v>25</v>
      </c>
      <c r="F282">
        <v>50000</v>
      </c>
      <c r="G282">
        <v>0</v>
      </c>
    </row>
    <row r="283" spans="5:7" x14ac:dyDescent="0.25">
      <c r="E283" t="s">
        <v>25</v>
      </c>
      <c r="F283">
        <v>35000</v>
      </c>
      <c r="G283">
        <v>0</v>
      </c>
    </row>
    <row r="284" spans="5:7" x14ac:dyDescent="0.25">
      <c r="E284" t="s">
        <v>25</v>
      </c>
      <c r="F284">
        <v>0</v>
      </c>
      <c r="G284">
        <v>0</v>
      </c>
    </row>
    <row r="285" spans="5:7" x14ac:dyDescent="0.25">
      <c r="E285" t="s">
        <v>25</v>
      </c>
      <c r="F285">
        <v>50000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35000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25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390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0</v>
      </c>
    </row>
    <row r="300" spans="5:7" x14ac:dyDescent="0.25">
      <c r="E300" t="s">
        <v>269</v>
      </c>
      <c r="F300">
        <v>0</v>
      </c>
      <c r="G300">
        <v>17000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0</v>
      </c>
    </row>
    <row r="303" spans="5:7" x14ac:dyDescent="0.25">
      <c r="E303" t="s">
        <v>269</v>
      </c>
      <c r="F303">
        <v>0</v>
      </c>
      <c r="G303">
        <v>24000</v>
      </c>
    </row>
    <row r="304" spans="5:7" x14ac:dyDescent="0.25">
      <c r="E304" t="s">
        <v>269</v>
      </c>
      <c r="F304">
        <v>0</v>
      </c>
      <c r="G304">
        <v>11000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0</v>
      </c>
    </row>
    <row r="311" spans="5:7" x14ac:dyDescent="0.25">
      <c r="E311" t="s">
        <v>269</v>
      </c>
      <c r="F311">
        <v>0</v>
      </c>
      <c r="G311">
        <v>10000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0</v>
      </c>
    </row>
    <row r="318" spans="5:7" x14ac:dyDescent="0.25">
      <c r="E318" t="s">
        <v>269</v>
      </c>
      <c r="F318">
        <v>0</v>
      </c>
      <c r="G318">
        <v>22000</v>
      </c>
    </row>
    <row r="319" spans="5:7" x14ac:dyDescent="0.25">
      <c r="E319" t="s">
        <v>269</v>
      </c>
      <c r="F319">
        <v>0</v>
      </c>
      <c r="G319">
        <v>0</v>
      </c>
    </row>
    <row r="320" spans="5:7" x14ac:dyDescent="0.25">
      <c r="E320" t="s">
        <v>269</v>
      </c>
      <c r="F320">
        <v>0</v>
      </c>
      <c r="G320">
        <v>19000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0</v>
      </c>
      <c r="G322">
        <v>0</v>
      </c>
    </row>
    <row r="323" spans="5:7" x14ac:dyDescent="0.25">
      <c r="E323" t="s">
        <v>269</v>
      </c>
      <c r="F323">
        <v>4000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0</v>
      </c>
      <c r="G332">
        <v>0</v>
      </c>
    </row>
    <row r="333" spans="5:7" x14ac:dyDescent="0.25">
      <c r="E333" t="s">
        <v>269</v>
      </c>
      <c r="F333">
        <v>24000</v>
      </c>
      <c r="G333">
        <v>0</v>
      </c>
    </row>
    <row r="334" spans="5:7" x14ac:dyDescent="0.25">
      <c r="E334" t="s">
        <v>269</v>
      </c>
      <c r="F334">
        <v>0</v>
      </c>
      <c r="G334">
        <v>0</v>
      </c>
    </row>
    <row r="335" spans="5:7" x14ac:dyDescent="0.25">
      <c r="E335" t="s">
        <v>269</v>
      </c>
      <c r="F335">
        <v>3000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0</v>
      </c>
    </row>
    <row r="340" spans="5:7" x14ac:dyDescent="0.25">
      <c r="E340" t="s">
        <v>269</v>
      </c>
      <c r="F340">
        <v>0</v>
      </c>
      <c r="G340">
        <v>10000</v>
      </c>
    </row>
    <row r="341" spans="5:7" x14ac:dyDescent="0.25">
      <c r="E341" t="s">
        <v>269</v>
      </c>
      <c r="F341">
        <v>0</v>
      </c>
      <c r="G341">
        <v>0</v>
      </c>
    </row>
    <row r="342" spans="5:7" x14ac:dyDescent="0.25">
      <c r="E342" t="s">
        <v>269</v>
      </c>
      <c r="F342">
        <v>0</v>
      </c>
      <c r="G342">
        <v>20000</v>
      </c>
    </row>
    <row r="343" spans="5:7" x14ac:dyDescent="0.25">
      <c r="E343" t="s">
        <v>269</v>
      </c>
      <c r="F343">
        <v>0</v>
      </c>
      <c r="G343">
        <v>0</v>
      </c>
    </row>
    <row r="344" spans="5:7" x14ac:dyDescent="0.25">
      <c r="E344" t="s">
        <v>269</v>
      </c>
      <c r="F344">
        <v>0</v>
      </c>
      <c r="G344">
        <v>21000</v>
      </c>
    </row>
    <row r="345" spans="5:7" x14ac:dyDescent="0.25">
      <c r="E345" t="s">
        <v>269</v>
      </c>
      <c r="F345">
        <v>0</v>
      </c>
      <c r="G345">
        <v>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25000</v>
      </c>
    </row>
    <row r="348" spans="5:7" x14ac:dyDescent="0.25">
      <c r="E348" t="s">
        <v>269</v>
      </c>
      <c r="F348">
        <v>0</v>
      </c>
      <c r="G348">
        <v>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10000</v>
      </c>
    </row>
    <row r="351" spans="5:7" x14ac:dyDescent="0.25">
      <c r="E351" t="s">
        <v>269</v>
      </c>
      <c r="F351">
        <v>0</v>
      </c>
      <c r="G351">
        <v>25000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0</v>
      </c>
      <c r="G354">
        <v>0</v>
      </c>
    </row>
    <row r="355" spans="5:7" x14ac:dyDescent="0.25">
      <c r="E355" t="s">
        <v>269</v>
      </c>
      <c r="F355">
        <v>4000</v>
      </c>
      <c r="G355">
        <v>0</v>
      </c>
    </row>
    <row r="356" spans="5:7" x14ac:dyDescent="0.25">
      <c r="E356" t="s">
        <v>269</v>
      </c>
      <c r="F356">
        <v>0</v>
      </c>
      <c r="G356">
        <v>10000</v>
      </c>
    </row>
    <row r="357" spans="5:7" x14ac:dyDescent="0.25">
      <c r="E357" t="s">
        <v>269</v>
      </c>
      <c r="F357">
        <v>0</v>
      </c>
      <c r="G357">
        <v>0</v>
      </c>
    </row>
    <row r="358" spans="5:7" x14ac:dyDescent="0.25">
      <c r="E358" t="s">
        <v>269</v>
      </c>
      <c r="F358">
        <v>0</v>
      </c>
      <c r="G358">
        <v>25000</v>
      </c>
    </row>
    <row r="359" spans="5:7" x14ac:dyDescent="0.25">
      <c r="E359" t="s">
        <v>269</v>
      </c>
      <c r="F359">
        <v>0</v>
      </c>
      <c r="G359">
        <v>15000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25000</v>
      </c>
    </row>
    <row r="364" spans="5:7" x14ac:dyDescent="0.25">
      <c r="E364" t="s">
        <v>269</v>
      </c>
      <c r="F364">
        <v>0</v>
      </c>
      <c r="G364">
        <v>0</v>
      </c>
    </row>
    <row r="365" spans="5:7" x14ac:dyDescent="0.25">
      <c r="E365" t="s">
        <v>269</v>
      </c>
      <c r="F365">
        <v>0</v>
      </c>
      <c r="G365">
        <v>25000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0</v>
      </c>
    </row>
    <row r="368" spans="5:7" x14ac:dyDescent="0.25">
      <c r="E368" t="s">
        <v>269</v>
      </c>
      <c r="F368">
        <v>0</v>
      </c>
      <c r="G368">
        <v>35000</v>
      </c>
    </row>
    <row r="369" spans="5:7" x14ac:dyDescent="0.25">
      <c r="E369" t="s">
        <v>269</v>
      </c>
      <c r="F369">
        <v>0</v>
      </c>
      <c r="G369">
        <v>23000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0</v>
      </c>
      <c r="G373">
        <v>0</v>
      </c>
    </row>
    <row r="374" spans="5:7" x14ac:dyDescent="0.25">
      <c r="E374" t="s">
        <v>269</v>
      </c>
      <c r="F374">
        <v>27000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0</v>
      </c>
    </row>
    <row r="382" spans="5:7" x14ac:dyDescent="0.25">
      <c r="E382" t="s">
        <v>269</v>
      </c>
      <c r="F382">
        <v>0</v>
      </c>
      <c r="G382">
        <v>14000</v>
      </c>
    </row>
    <row r="383" spans="5:7" x14ac:dyDescent="0.25">
      <c r="E383" t="s">
        <v>269</v>
      </c>
      <c r="F383">
        <v>0</v>
      </c>
      <c r="G383">
        <v>25000</v>
      </c>
    </row>
    <row r="384" spans="5:7" x14ac:dyDescent="0.25">
      <c r="E384" t="s">
        <v>269</v>
      </c>
      <c r="F384">
        <v>0</v>
      </c>
      <c r="G384">
        <v>0</v>
      </c>
    </row>
    <row r="385" spans="5:7" x14ac:dyDescent="0.25">
      <c r="E385" t="s">
        <v>269</v>
      </c>
      <c r="F385">
        <v>8000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0</v>
      </c>
    </row>
    <row r="392" spans="5:7" x14ac:dyDescent="0.25">
      <c r="E392" t="s">
        <v>269</v>
      </c>
      <c r="F392">
        <v>0</v>
      </c>
      <c r="G392">
        <v>16000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0</v>
      </c>
      <c r="G399">
        <v>0</v>
      </c>
    </row>
    <row r="400" spans="5:7" x14ac:dyDescent="0.25">
      <c r="E400" t="s">
        <v>269</v>
      </c>
      <c r="F400">
        <v>8000</v>
      </c>
      <c r="G400">
        <v>0</v>
      </c>
    </row>
    <row r="401" spans="5:7" x14ac:dyDescent="0.25">
      <c r="E401" t="s">
        <v>269</v>
      </c>
      <c r="F401">
        <v>0</v>
      </c>
      <c r="G401">
        <v>20000</v>
      </c>
    </row>
    <row r="402" spans="5:7" x14ac:dyDescent="0.25">
      <c r="E402" t="s">
        <v>269</v>
      </c>
      <c r="F402">
        <v>0</v>
      </c>
      <c r="G402">
        <v>25000</v>
      </c>
    </row>
    <row r="403" spans="5:7" x14ac:dyDescent="0.25">
      <c r="E403" t="s">
        <v>270</v>
      </c>
      <c r="F403">
        <v>0</v>
      </c>
      <c r="G403">
        <v>13000</v>
      </c>
    </row>
    <row r="404" spans="5:7" x14ac:dyDescent="0.25">
      <c r="E404" t="s">
        <v>270</v>
      </c>
      <c r="F404">
        <v>2700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0</v>
      </c>
      <c r="G407">
        <v>0</v>
      </c>
    </row>
    <row r="408" spans="5:7" x14ac:dyDescent="0.25">
      <c r="E408" t="s">
        <v>270</v>
      </c>
      <c r="F408">
        <v>3700</v>
      </c>
      <c r="G408">
        <v>0</v>
      </c>
    </row>
    <row r="409" spans="5:7" x14ac:dyDescent="0.25">
      <c r="E409" t="s">
        <v>270</v>
      </c>
      <c r="F409">
        <v>0</v>
      </c>
      <c r="G409">
        <v>0</v>
      </c>
    </row>
    <row r="410" spans="5:7" x14ac:dyDescent="0.25">
      <c r="E410" t="s">
        <v>270</v>
      </c>
      <c r="F410">
        <v>8000</v>
      </c>
      <c r="G410">
        <v>0</v>
      </c>
    </row>
    <row r="411" spans="5:7" x14ac:dyDescent="0.25">
      <c r="E411" t="s">
        <v>270</v>
      </c>
      <c r="F411">
        <v>0</v>
      </c>
      <c r="G411">
        <v>0</v>
      </c>
    </row>
    <row r="412" spans="5:7" x14ac:dyDescent="0.25">
      <c r="E412" t="s">
        <v>270</v>
      </c>
      <c r="F412">
        <v>0</v>
      </c>
      <c r="G412">
        <v>17000</v>
      </c>
    </row>
    <row r="413" spans="5:7" x14ac:dyDescent="0.25">
      <c r="E413" t="s">
        <v>270</v>
      </c>
      <c r="F413">
        <v>0</v>
      </c>
      <c r="G413">
        <v>0</v>
      </c>
    </row>
    <row r="414" spans="5:7" x14ac:dyDescent="0.25">
      <c r="E414" t="s">
        <v>270</v>
      </c>
      <c r="F414">
        <v>6000</v>
      </c>
      <c r="G414">
        <v>0</v>
      </c>
    </row>
    <row r="415" spans="5:7" x14ac:dyDescent="0.25">
      <c r="E415" t="s">
        <v>270</v>
      </c>
      <c r="F415">
        <v>0</v>
      </c>
      <c r="G415">
        <v>0</v>
      </c>
    </row>
    <row r="416" spans="5:7" x14ac:dyDescent="0.25">
      <c r="E416" t="s">
        <v>270</v>
      </c>
      <c r="F416">
        <v>8000</v>
      </c>
      <c r="G416">
        <v>0</v>
      </c>
    </row>
    <row r="417" spans="5:7" x14ac:dyDescent="0.25">
      <c r="E417" t="s">
        <v>270</v>
      </c>
      <c r="F417">
        <v>1400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0</v>
      </c>
    </row>
    <row r="421" spans="5:7" x14ac:dyDescent="0.25">
      <c r="E421" t="s">
        <v>270</v>
      </c>
      <c r="F421">
        <v>0</v>
      </c>
      <c r="G421">
        <v>5000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0</v>
      </c>
      <c r="G425">
        <v>0</v>
      </c>
    </row>
    <row r="426" spans="5:7" x14ac:dyDescent="0.25">
      <c r="E426" t="s">
        <v>270</v>
      </c>
      <c r="F426">
        <v>6000</v>
      </c>
      <c r="G426">
        <v>0</v>
      </c>
    </row>
    <row r="427" spans="5:7" x14ac:dyDescent="0.25">
      <c r="E427" t="s">
        <v>270</v>
      </c>
      <c r="F427">
        <v>0</v>
      </c>
      <c r="G427">
        <v>0</v>
      </c>
    </row>
    <row r="428" spans="5:7" x14ac:dyDescent="0.25">
      <c r="E428" t="s">
        <v>270</v>
      </c>
      <c r="F428">
        <v>0</v>
      </c>
      <c r="G428">
        <v>17000</v>
      </c>
    </row>
    <row r="429" spans="5:7" x14ac:dyDescent="0.25">
      <c r="E429" t="s">
        <v>270</v>
      </c>
      <c r="F429">
        <v>0</v>
      </c>
      <c r="G429">
        <v>0</v>
      </c>
    </row>
    <row r="430" spans="5:7" x14ac:dyDescent="0.25">
      <c r="E430" t="s">
        <v>270</v>
      </c>
      <c r="F430">
        <v>0</v>
      </c>
      <c r="G430">
        <v>27000</v>
      </c>
    </row>
    <row r="431" spans="5:7" x14ac:dyDescent="0.25">
      <c r="E431" t="s">
        <v>270</v>
      </c>
      <c r="F431">
        <v>1700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0</v>
      </c>
    </row>
    <row r="436" spans="5:7" x14ac:dyDescent="0.25">
      <c r="E436" t="s">
        <v>270</v>
      </c>
      <c r="F436">
        <v>0</v>
      </c>
      <c r="G436">
        <v>20000</v>
      </c>
    </row>
    <row r="437" spans="5:7" x14ac:dyDescent="0.25">
      <c r="E437" t="s">
        <v>270</v>
      </c>
      <c r="F437">
        <v>0</v>
      </c>
      <c r="G437">
        <v>0</v>
      </c>
    </row>
    <row r="438" spans="5:7" x14ac:dyDescent="0.25">
      <c r="E438" t="s">
        <v>270</v>
      </c>
      <c r="F438">
        <v>0</v>
      </c>
      <c r="G438">
        <v>13000</v>
      </c>
    </row>
    <row r="439" spans="5:7" x14ac:dyDescent="0.25">
      <c r="E439" t="s">
        <v>270</v>
      </c>
      <c r="F439">
        <v>0</v>
      </c>
      <c r="G439">
        <v>3500</v>
      </c>
    </row>
    <row r="440" spans="5:7" x14ac:dyDescent="0.25">
      <c r="E440" t="s">
        <v>270</v>
      </c>
      <c r="F440">
        <v>0</v>
      </c>
      <c r="G440">
        <v>9500</v>
      </c>
    </row>
    <row r="441" spans="5:7" x14ac:dyDescent="0.25">
      <c r="E441" t="s">
        <v>270</v>
      </c>
      <c r="F441">
        <v>0</v>
      </c>
      <c r="G441">
        <v>0</v>
      </c>
    </row>
    <row r="442" spans="5:7" x14ac:dyDescent="0.25">
      <c r="E442" t="s">
        <v>270</v>
      </c>
      <c r="F442">
        <v>0</v>
      </c>
      <c r="G442">
        <v>21000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0</v>
      </c>
      <c r="G444">
        <v>0</v>
      </c>
    </row>
    <row r="445" spans="5:7" x14ac:dyDescent="0.25">
      <c r="E445" t="s">
        <v>270</v>
      </c>
      <c r="F445">
        <v>4000</v>
      </c>
      <c r="G445">
        <v>10000</v>
      </c>
    </row>
    <row r="446" spans="5:7" x14ac:dyDescent="0.25">
      <c r="E446" t="s">
        <v>270</v>
      </c>
      <c r="F446">
        <v>0</v>
      </c>
      <c r="G446">
        <v>0</v>
      </c>
    </row>
    <row r="447" spans="5:7" x14ac:dyDescent="0.25">
      <c r="E447" t="s">
        <v>270</v>
      </c>
      <c r="F447">
        <v>8000</v>
      </c>
      <c r="G447">
        <v>0</v>
      </c>
    </row>
    <row r="448" spans="5:7" x14ac:dyDescent="0.25">
      <c r="E448" t="s">
        <v>270</v>
      </c>
      <c r="F448">
        <v>7000</v>
      </c>
      <c r="G448">
        <v>0</v>
      </c>
    </row>
    <row r="449" spans="5:7" x14ac:dyDescent="0.25">
      <c r="E449" t="s">
        <v>270</v>
      </c>
      <c r="F449">
        <v>0</v>
      </c>
      <c r="G449">
        <v>0</v>
      </c>
    </row>
    <row r="450" spans="5:7" x14ac:dyDescent="0.25">
      <c r="E450" t="s">
        <v>270</v>
      </c>
      <c r="F450">
        <v>0</v>
      </c>
      <c r="G450">
        <v>30000</v>
      </c>
    </row>
    <row r="451" spans="5:7" x14ac:dyDescent="0.25">
      <c r="E451" t="s">
        <v>270</v>
      </c>
      <c r="F451">
        <v>0</v>
      </c>
      <c r="G451">
        <v>0</v>
      </c>
    </row>
    <row r="452" spans="5:7" x14ac:dyDescent="0.25">
      <c r="E452" t="s">
        <v>270</v>
      </c>
      <c r="F452">
        <v>2000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0</v>
      </c>
    </row>
    <row r="455" spans="5:7" x14ac:dyDescent="0.25">
      <c r="E455" t="s">
        <v>270</v>
      </c>
      <c r="F455">
        <v>0</v>
      </c>
      <c r="G455">
        <v>20000</v>
      </c>
    </row>
    <row r="456" spans="5:7" x14ac:dyDescent="0.25">
      <c r="E456" t="s">
        <v>270</v>
      </c>
      <c r="F456">
        <v>0</v>
      </c>
      <c r="G456">
        <v>0</v>
      </c>
    </row>
    <row r="457" spans="5:7" x14ac:dyDescent="0.25">
      <c r="E457" t="s">
        <v>270</v>
      </c>
      <c r="F457">
        <v>0</v>
      </c>
      <c r="G457">
        <v>18000</v>
      </c>
    </row>
    <row r="458" spans="5:7" x14ac:dyDescent="0.25">
      <c r="E458" t="s">
        <v>270</v>
      </c>
      <c r="F458">
        <v>0</v>
      </c>
      <c r="G458">
        <v>27000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0</v>
      </c>
    </row>
    <row r="463" spans="5:7" x14ac:dyDescent="0.25">
      <c r="E463" t="s">
        <v>270</v>
      </c>
      <c r="F463">
        <v>0</v>
      </c>
      <c r="G463">
        <v>6000</v>
      </c>
    </row>
    <row r="464" spans="5:7" x14ac:dyDescent="0.25">
      <c r="E464" t="s">
        <v>270</v>
      </c>
      <c r="F464">
        <v>0</v>
      </c>
      <c r="G464">
        <v>0</v>
      </c>
    </row>
    <row r="465" spans="5:7" x14ac:dyDescent="0.25">
      <c r="E465" t="s">
        <v>270</v>
      </c>
      <c r="F465">
        <v>0</v>
      </c>
      <c r="G465">
        <v>27000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0</v>
      </c>
    </row>
    <row r="475" spans="5:7" x14ac:dyDescent="0.25">
      <c r="E475" t="s">
        <v>270</v>
      </c>
      <c r="F475">
        <v>0</v>
      </c>
      <c r="G475">
        <v>22000</v>
      </c>
    </row>
    <row r="476" spans="5:7" x14ac:dyDescent="0.25">
      <c r="E476" t="s">
        <v>270</v>
      </c>
      <c r="F476">
        <v>1800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0</v>
      </c>
      <c r="G478">
        <v>0</v>
      </c>
    </row>
    <row r="479" spans="5:7" x14ac:dyDescent="0.25">
      <c r="E479" t="s">
        <v>270</v>
      </c>
      <c r="F479">
        <v>5000</v>
      </c>
      <c r="G479">
        <v>0</v>
      </c>
    </row>
    <row r="480" spans="5:7" x14ac:dyDescent="0.25">
      <c r="E480" t="s">
        <v>270</v>
      </c>
      <c r="F480">
        <v>0</v>
      </c>
      <c r="G480">
        <v>0</v>
      </c>
    </row>
    <row r="481" spans="5:7" x14ac:dyDescent="0.25">
      <c r="E481" t="s">
        <v>270</v>
      </c>
      <c r="F481">
        <v>0</v>
      </c>
      <c r="G481">
        <v>13000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0</v>
      </c>
    </row>
    <row r="485" spans="5:7" x14ac:dyDescent="0.25">
      <c r="E485" t="s">
        <v>270</v>
      </c>
      <c r="F485">
        <v>0</v>
      </c>
      <c r="G485">
        <v>13000</v>
      </c>
    </row>
    <row r="486" spans="5:7" x14ac:dyDescent="0.25">
      <c r="E486" t="s">
        <v>270</v>
      </c>
      <c r="F486">
        <v>0</v>
      </c>
      <c r="G486">
        <v>5000</v>
      </c>
    </row>
    <row r="487" spans="5:7" x14ac:dyDescent="0.25">
      <c r="E487" t="s">
        <v>270</v>
      </c>
      <c r="F487">
        <v>8000</v>
      </c>
      <c r="G487">
        <v>0</v>
      </c>
    </row>
    <row r="488" spans="5:7" x14ac:dyDescent="0.25">
      <c r="E488" t="s">
        <v>270</v>
      </c>
      <c r="F488">
        <v>1600</v>
      </c>
      <c r="G488">
        <v>0</v>
      </c>
    </row>
    <row r="489" spans="5:7" x14ac:dyDescent="0.25">
      <c r="E489" t="s">
        <v>270</v>
      </c>
      <c r="F489">
        <v>0</v>
      </c>
      <c r="G489">
        <v>24000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0</v>
      </c>
    </row>
    <row r="494" spans="5:7" x14ac:dyDescent="0.25">
      <c r="E494" t="s">
        <v>270</v>
      </c>
      <c r="F494">
        <v>0</v>
      </c>
      <c r="G494">
        <v>12000</v>
      </c>
    </row>
    <row r="495" spans="5:7" x14ac:dyDescent="0.25">
      <c r="E495" t="s">
        <v>270</v>
      </c>
      <c r="F495">
        <v>0</v>
      </c>
      <c r="G495">
        <v>20000</v>
      </c>
    </row>
    <row r="496" spans="5:7" x14ac:dyDescent="0.25">
      <c r="E496" t="s">
        <v>270</v>
      </c>
      <c r="F496">
        <v>0</v>
      </c>
      <c r="G496">
        <v>27000</v>
      </c>
    </row>
    <row r="497" spans="5:7" x14ac:dyDescent="0.25">
      <c r="E497" t="s">
        <v>270</v>
      </c>
      <c r="F497">
        <v>0</v>
      </c>
      <c r="G497">
        <v>28000</v>
      </c>
    </row>
    <row r="498" spans="5:7" x14ac:dyDescent="0.25">
      <c r="E498" t="s">
        <v>270</v>
      </c>
      <c r="F498">
        <v>0</v>
      </c>
      <c r="G498">
        <v>0</v>
      </c>
    </row>
    <row r="499" spans="5:7" x14ac:dyDescent="0.25">
      <c r="E499" t="s">
        <v>270</v>
      </c>
      <c r="F499">
        <v>0</v>
      </c>
      <c r="G499">
        <v>7500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0</v>
      </c>
    </row>
    <row r="508" spans="5:7" x14ac:dyDescent="0.25">
      <c r="E508" t="s">
        <v>270</v>
      </c>
      <c r="F508">
        <v>0</v>
      </c>
      <c r="G508">
        <v>17000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0</v>
      </c>
      <c r="G510">
        <v>0</v>
      </c>
    </row>
    <row r="511" spans="5:7" x14ac:dyDescent="0.25">
      <c r="E511" t="s">
        <v>270</v>
      </c>
      <c r="F511">
        <v>6000</v>
      </c>
      <c r="G511">
        <v>0</v>
      </c>
    </row>
    <row r="512" spans="5:7" x14ac:dyDescent="0.25">
      <c r="E512" t="s">
        <v>270</v>
      </c>
      <c r="F512">
        <v>4000</v>
      </c>
      <c r="G512">
        <v>0</v>
      </c>
    </row>
    <row r="513" spans="5:7" x14ac:dyDescent="0.25">
      <c r="E513" t="s">
        <v>270</v>
      </c>
      <c r="F513">
        <v>0</v>
      </c>
      <c r="G513">
        <v>0</v>
      </c>
    </row>
    <row r="514" spans="5:7" x14ac:dyDescent="0.25">
      <c r="E514" t="s">
        <v>270</v>
      </c>
      <c r="F514">
        <v>0</v>
      </c>
      <c r="G514">
        <v>13000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0</v>
      </c>
      <c r="G522">
        <v>0</v>
      </c>
    </row>
    <row r="523" spans="5:7" x14ac:dyDescent="0.25">
      <c r="E523" t="s">
        <v>270</v>
      </c>
      <c r="F523">
        <v>8000</v>
      </c>
      <c r="G523">
        <v>0</v>
      </c>
    </row>
    <row r="524" spans="5:7" x14ac:dyDescent="0.25">
      <c r="E524" t="s">
        <v>270</v>
      </c>
      <c r="F524">
        <v>0</v>
      </c>
      <c r="G524">
        <v>0</v>
      </c>
    </row>
    <row r="525" spans="5:7" x14ac:dyDescent="0.25">
      <c r="E525" t="s">
        <v>270</v>
      </c>
      <c r="F525">
        <v>0</v>
      </c>
      <c r="G525">
        <v>19000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0</v>
      </c>
      <c r="G533">
        <v>0</v>
      </c>
    </row>
    <row r="534" spans="5:7" x14ac:dyDescent="0.25">
      <c r="E534" t="s">
        <v>270</v>
      </c>
      <c r="F534">
        <v>2400</v>
      </c>
      <c r="G534">
        <v>0</v>
      </c>
    </row>
    <row r="535" spans="5:7" x14ac:dyDescent="0.25">
      <c r="E535" t="s">
        <v>270</v>
      </c>
      <c r="F535">
        <v>0</v>
      </c>
      <c r="G535">
        <v>0</v>
      </c>
    </row>
    <row r="536" spans="5:7" x14ac:dyDescent="0.25">
      <c r="E536" t="s">
        <v>270</v>
      </c>
      <c r="F536">
        <v>2500</v>
      </c>
      <c r="G536">
        <v>0</v>
      </c>
    </row>
    <row r="537" spans="5:7" x14ac:dyDescent="0.25">
      <c r="E537" t="s">
        <v>270</v>
      </c>
      <c r="F537">
        <v>0</v>
      </c>
      <c r="G537">
        <v>28000</v>
      </c>
    </row>
    <row r="538" spans="5:7" x14ac:dyDescent="0.25">
      <c r="E538" t="s">
        <v>270</v>
      </c>
      <c r="F538">
        <v>8000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0</v>
      </c>
      <c r="G541">
        <v>0</v>
      </c>
    </row>
    <row r="542" spans="5:7" x14ac:dyDescent="0.25">
      <c r="E542" t="s">
        <v>270</v>
      </c>
      <c r="F542">
        <v>4500</v>
      </c>
      <c r="G542">
        <v>0</v>
      </c>
    </row>
    <row r="543" spans="5:7" x14ac:dyDescent="0.25">
      <c r="E543" t="s">
        <v>270</v>
      </c>
      <c r="F543">
        <v>3000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0</v>
      </c>
    </row>
    <row r="547" spans="5:7" x14ac:dyDescent="0.25">
      <c r="E547" t="s">
        <v>270</v>
      </c>
      <c r="F547">
        <v>0</v>
      </c>
      <c r="G547">
        <v>5000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0</v>
      </c>
    </row>
    <row r="551" spans="5:7" x14ac:dyDescent="0.25">
      <c r="E551" t="s">
        <v>270</v>
      </c>
      <c r="F551">
        <v>0</v>
      </c>
      <c r="G551">
        <v>16000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0</v>
      </c>
    </row>
    <row r="555" spans="5:7" x14ac:dyDescent="0.25">
      <c r="E555" t="s">
        <v>270</v>
      </c>
      <c r="F555">
        <v>0</v>
      </c>
      <c r="G555">
        <v>27000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0</v>
      </c>
      <c r="G558">
        <v>0</v>
      </c>
    </row>
    <row r="559" spans="5:7" x14ac:dyDescent="0.25">
      <c r="E559" t="s">
        <v>270</v>
      </c>
      <c r="F559">
        <v>8000</v>
      </c>
      <c r="G559">
        <v>0</v>
      </c>
    </row>
    <row r="560" spans="5:7" x14ac:dyDescent="0.25">
      <c r="E560" t="s">
        <v>270</v>
      </c>
      <c r="F560">
        <v>0</v>
      </c>
      <c r="G560">
        <v>0</v>
      </c>
    </row>
    <row r="561" spans="5:7" x14ac:dyDescent="0.25">
      <c r="E561" t="s">
        <v>270</v>
      </c>
      <c r="F561">
        <v>4000</v>
      </c>
      <c r="G561">
        <v>0</v>
      </c>
    </row>
    <row r="562" spans="5:7" x14ac:dyDescent="0.25">
      <c r="E562" t="s">
        <v>270</v>
      </c>
      <c r="F562">
        <v>0</v>
      </c>
      <c r="G562">
        <v>23000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0</v>
      </c>
    </row>
    <row r="566" spans="5:7" x14ac:dyDescent="0.25">
      <c r="E566" t="s">
        <v>270</v>
      </c>
      <c r="F566">
        <v>0</v>
      </c>
      <c r="G566">
        <v>15000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0</v>
      </c>
      <c r="G568">
        <v>0</v>
      </c>
    </row>
    <row r="569" spans="5:7" x14ac:dyDescent="0.25">
      <c r="E569" t="s">
        <v>270</v>
      </c>
      <c r="F569">
        <v>3000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0</v>
      </c>
      <c r="G572">
        <v>0</v>
      </c>
    </row>
    <row r="573" spans="5:7" x14ac:dyDescent="0.25">
      <c r="E573" t="s">
        <v>270</v>
      </c>
      <c r="F573">
        <v>7000</v>
      </c>
      <c r="G573">
        <v>0</v>
      </c>
    </row>
    <row r="574" spans="5:7" x14ac:dyDescent="0.25">
      <c r="E574" t="s">
        <v>270</v>
      </c>
      <c r="F574">
        <v>0</v>
      </c>
      <c r="G574">
        <v>0</v>
      </c>
    </row>
    <row r="575" spans="5:7" x14ac:dyDescent="0.25">
      <c r="E575" t="s">
        <v>270</v>
      </c>
      <c r="F575">
        <v>4000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0</v>
      </c>
    </row>
    <row r="580" spans="5:7" x14ac:dyDescent="0.25">
      <c r="E580" t="s">
        <v>270</v>
      </c>
      <c r="F580">
        <v>0</v>
      </c>
      <c r="G580">
        <v>18000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0</v>
      </c>
      <c r="G584">
        <v>0</v>
      </c>
    </row>
    <row r="585" spans="5:7" x14ac:dyDescent="0.25">
      <c r="E585" t="s">
        <v>270</v>
      </c>
      <c r="F585">
        <v>1100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0</v>
      </c>
      <c r="G588">
        <v>0</v>
      </c>
    </row>
    <row r="589" spans="5:7" x14ac:dyDescent="0.25">
      <c r="E589" t="s">
        <v>270</v>
      </c>
      <c r="F589">
        <v>6000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0</v>
      </c>
      <c r="G593">
        <v>0</v>
      </c>
    </row>
    <row r="594" spans="5:7" x14ac:dyDescent="0.25">
      <c r="E594" t="s">
        <v>270</v>
      </c>
      <c r="F594">
        <v>2000</v>
      </c>
      <c r="G594">
        <v>0</v>
      </c>
    </row>
    <row r="595" spans="5:7" x14ac:dyDescent="0.25">
      <c r="E595" t="s">
        <v>270</v>
      </c>
      <c r="F595">
        <v>0</v>
      </c>
      <c r="G595">
        <v>0</v>
      </c>
    </row>
    <row r="596" spans="5:7" x14ac:dyDescent="0.25">
      <c r="E596" t="s">
        <v>270</v>
      </c>
      <c r="F596">
        <v>4000</v>
      </c>
      <c r="G596">
        <v>0</v>
      </c>
    </row>
    <row r="597" spans="5:7" x14ac:dyDescent="0.25">
      <c r="E597" t="s">
        <v>270</v>
      </c>
      <c r="F597">
        <v>0</v>
      </c>
      <c r="G597">
        <v>25000</v>
      </c>
    </row>
    <row r="598" spans="5:7" x14ac:dyDescent="0.25">
      <c r="E598" t="s">
        <v>270</v>
      </c>
      <c r="F598">
        <v>0</v>
      </c>
      <c r="G598">
        <v>0</v>
      </c>
    </row>
    <row r="599" spans="5:7" x14ac:dyDescent="0.25">
      <c r="E599" t="s">
        <v>270</v>
      </c>
      <c r="F599">
        <v>5000</v>
      </c>
      <c r="G599">
        <v>0</v>
      </c>
    </row>
    <row r="600" spans="5:7" x14ac:dyDescent="0.25">
      <c r="E600" t="s">
        <v>97</v>
      </c>
      <c r="F600">
        <v>0</v>
      </c>
      <c r="G600">
        <v>25000</v>
      </c>
    </row>
    <row r="601" spans="5:7" x14ac:dyDescent="0.25">
      <c r="E601" t="s">
        <v>97</v>
      </c>
      <c r="F601">
        <v>0</v>
      </c>
      <c r="G601">
        <v>0</v>
      </c>
    </row>
    <row r="602" spans="5:7" x14ac:dyDescent="0.25">
      <c r="E602" t="s">
        <v>97</v>
      </c>
      <c r="F602">
        <v>0</v>
      </c>
      <c r="G602">
        <v>16000</v>
      </c>
    </row>
    <row r="603" spans="5:7" x14ac:dyDescent="0.25">
      <c r="E603" t="s">
        <v>97</v>
      </c>
      <c r="F603">
        <v>0</v>
      </c>
      <c r="G603">
        <v>20000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0</v>
      </c>
    </row>
    <row r="611" spans="5:7" x14ac:dyDescent="0.25">
      <c r="E611" t="s">
        <v>97</v>
      </c>
      <c r="F611">
        <v>0</v>
      </c>
      <c r="G611">
        <v>16000</v>
      </c>
    </row>
    <row r="612" spans="5:7" x14ac:dyDescent="0.25">
      <c r="E612" t="s">
        <v>97</v>
      </c>
      <c r="F612">
        <v>2100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0</v>
      </c>
      <c r="G616">
        <v>0</v>
      </c>
    </row>
    <row r="617" spans="5:7" x14ac:dyDescent="0.25">
      <c r="E617" t="s">
        <v>97</v>
      </c>
      <c r="F617">
        <v>2500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20000</v>
      </c>
    </row>
    <row r="622" spans="5:7" x14ac:dyDescent="0.25">
      <c r="E622" t="s">
        <v>97</v>
      </c>
      <c r="F622">
        <v>0</v>
      </c>
      <c r="G622">
        <v>11000</v>
      </c>
    </row>
    <row r="623" spans="5:7" x14ac:dyDescent="0.25">
      <c r="E623" t="s">
        <v>97</v>
      </c>
      <c r="F623">
        <v>0</v>
      </c>
      <c r="G623">
        <v>15000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0</v>
      </c>
    </row>
    <row r="626" spans="5:7" x14ac:dyDescent="0.25">
      <c r="E626" t="s">
        <v>97</v>
      </c>
      <c r="F626">
        <v>0</v>
      </c>
      <c r="G626">
        <v>19000</v>
      </c>
    </row>
    <row r="627" spans="5:7" x14ac:dyDescent="0.25">
      <c r="E627" t="s">
        <v>97</v>
      </c>
      <c r="F627">
        <v>0</v>
      </c>
      <c r="G627">
        <v>15000</v>
      </c>
    </row>
    <row r="628" spans="5:7" x14ac:dyDescent="0.25">
      <c r="E628" t="s">
        <v>97</v>
      </c>
      <c r="F628">
        <v>0</v>
      </c>
      <c r="G628">
        <v>13000</v>
      </c>
    </row>
    <row r="629" spans="5:7" x14ac:dyDescent="0.25">
      <c r="E629" t="s">
        <v>97</v>
      </c>
      <c r="F629">
        <v>0</v>
      </c>
      <c r="G629">
        <v>0</v>
      </c>
    </row>
    <row r="630" spans="5:7" x14ac:dyDescent="0.25">
      <c r="E630" t="s">
        <v>97</v>
      </c>
      <c r="F630">
        <v>0</v>
      </c>
      <c r="G630">
        <v>15000</v>
      </c>
    </row>
    <row r="631" spans="5:7" x14ac:dyDescent="0.25">
      <c r="E631" t="s">
        <v>97</v>
      </c>
      <c r="F631">
        <v>0</v>
      </c>
      <c r="G631">
        <v>18000</v>
      </c>
    </row>
    <row r="632" spans="5:7" x14ac:dyDescent="0.25">
      <c r="E632" t="s">
        <v>97</v>
      </c>
      <c r="F632">
        <v>0</v>
      </c>
      <c r="G632">
        <v>15000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0</v>
      </c>
    </row>
    <row r="635" spans="5:7" x14ac:dyDescent="0.25">
      <c r="E635" t="s">
        <v>97</v>
      </c>
      <c r="F635">
        <v>0</v>
      </c>
      <c r="G635">
        <v>22000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0</v>
      </c>
      <c r="G637">
        <v>0</v>
      </c>
    </row>
    <row r="638" spans="5:7" x14ac:dyDescent="0.25">
      <c r="E638" t="s">
        <v>97</v>
      </c>
      <c r="F638">
        <v>9000</v>
      </c>
      <c r="G638">
        <v>0</v>
      </c>
    </row>
    <row r="639" spans="5:7" x14ac:dyDescent="0.25">
      <c r="E639" t="s">
        <v>97</v>
      </c>
      <c r="F639">
        <v>2200</v>
      </c>
      <c r="G639">
        <v>0</v>
      </c>
    </row>
    <row r="640" spans="5:7" x14ac:dyDescent="0.25">
      <c r="E640" t="s">
        <v>97</v>
      </c>
      <c r="F640">
        <v>0</v>
      </c>
      <c r="G640">
        <v>0</v>
      </c>
    </row>
    <row r="641" spans="5:7" x14ac:dyDescent="0.25">
      <c r="E641" t="s">
        <v>97</v>
      </c>
      <c r="F641">
        <v>6000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0</v>
      </c>
    </row>
    <row r="647" spans="5:7" x14ac:dyDescent="0.25">
      <c r="E647" t="s">
        <v>97</v>
      </c>
      <c r="F647">
        <v>0</v>
      </c>
      <c r="G647">
        <v>25000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0</v>
      </c>
    </row>
    <row r="650" spans="5:7" x14ac:dyDescent="0.25">
      <c r="E650" t="s">
        <v>97</v>
      </c>
      <c r="F650">
        <v>0</v>
      </c>
      <c r="G650">
        <v>15000</v>
      </c>
    </row>
    <row r="651" spans="5:7" x14ac:dyDescent="0.25">
      <c r="E651" t="s">
        <v>97</v>
      </c>
      <c r="F651">
        <v>0</v>
      </c>
      <c r="G651">
        <v>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0</v>
      </c>
      <c r="G653">
        <v>25000</v>
      </c>
    </row>
    <row r="654" spans="5:7" x14ac:dyDescent="0.25">
      <c r="E654" t="s">
        <v>97</v>
      </c>
      <c r="F654">
        <v>7000</v>
      </c>
      <c r="G654">
        <v>0</v>
      </c>
    </row>
    <row r="655" spans="5:7" x14ac:dyDescent="0.25">
      <c r="E655" t="s">
        <v>97</v>
      </c>
      <c r="F655">
        <v>0</v>
      </c>
      <c r="G655">
        <v>20000</v>
      </c>
    </row>
    <row r="656" spans="5:7" x14ac:dyDescent="0.25">
      <c r="E656" t="s">
        <v>97</v>
      </c>
      <c r="F656">
        <v>0</v>
      </c>
      <c r="G656">
        <v>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15000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0</v>
      </c>
    </row>
    <row r="663" spans="5:7" x14ac:dyDescent="0.25">
      <c r="E663" t="s">
        <v>97</v>
      </c>
      <c r="F663">
        <v>0</v>
      </c>
      <c r="G663">
        <v>17000</v>
      </c>
    </row>
    <row r="664" spans="5:7" x14ac:dyDescent="0.25">
      <c r="E664" t="s">
        <v>97</v>
      </c>
      <c r="F664">
        <v>0</v>
      </c>
      <c r="G664">
        <v>25000</v>
      </c>
    </row>
    <row r="665" spans="5:7" x14ac:dyDescent="0.25">
      <c r="E665" t="s">
        <v>97</v>
      </c>
      <c r="F665">
        <v>4000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0</v>
      </c>
    </row>
    <row r="668" spans="5:7" x14ac:dyDescent="0.25">
      <c r="E668" t="s">
        <v>97</v>
      </c>
      <c r="F668">
        <v>0</v>
      </c>
      <c r="G668">
        <v>21000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0</v>
      </c>
    </row>
    <row r="673" spans="5:7" x14ac:dyDescent="0.25">
      <c r="E673" t="s">
        <v>97</v>
      </c>
      <c r="F673">
        <v>0</v>
      </c>
      <c r="G673">
        <v>14000</v>
      </c>
    </row>
    <row r="674" spans="5:7" x14ac:dyDescent="0.25">
      <c r="E674" t="s">
        <v>97</v>
      </c>
      <c r="F674">
        <v>0</v>
      </c>
      <c r="G674">
        <v>23000</v>
      </c>
    </row>
    <row r="675" spans="5:7" x14ac:dyDescent="0.25">
      <c r="E675" t="s">
        <v>98</v>
      </c>
      <c r="F675">
        <v>0</v>
      </c>
      <c r="G675">
        <v>48000</v>
      </c>
    </row>
    <row r="676" spans="5:7" x14ac:dyDescent="0.25">
      <c r="E676" t="s">
        <v>98</v>
      </c>
      <c r="F676">
        <v>0</v>
      </c>
      <c r="G676">
        <v>18000</v>
      </c>
    </row>
    <row r="677" spans="5:7" x14ac:dyDescent="0.25">
      <c r="E677" t="s">
        <v>98</v>
      </c>
      <c r="F677">
        <v>0</v>
      </c>
      <c r="G677">
        <v>9000</v>
      </c>
    </row>
    <row r="678" spans="5:7" x14ac:dyDescent="0.25">
      <c r="E678" t="s">
        <v>98</v>
      </c>
      <c r="F678">
        <v>0</v>
      </c>
      <c r="G678">
        <v>0</v>
      </c>
    </row>
    <row r="679" spans="5:7" x14ac:dyDescent="0.25">
      <c r="E679" t="s">
        <v>98</v>
      </c>
      <c r="F679">
        <v>0</v>
      </c>
      <c r="G679">
        <v>25000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0</v>
      </c>
    </row>
    <row r="682" spans="5:7" x14ac:dyDescent="0.25">
      <c r="E682" t="s">
        <v>98</v>
      </c>
      <c r="F682">
        <v>0</v>
      </c>
      <c r="G682">
        <v>25000</v>
      </c>
    </row>
    <row r="683" spans="5:7" x14ac:dyDescent="0.25">
      <c r="E683" t="s">
        <v>98</v>
      </c>
      <c r="F683">
        <v>0</v>
      </c>
      <c r="G683">
        <v>20000</v>
      </c>
    </row>
    <row r="684" spans="5:7" x14ac:dyDescent="0.25">
      <c r="E684" t="s">
        <v>98</v>
      </c>
      <c r="F684">
        <v>0</v>
      </c>
      <c r="G684">
        <v>17000</v>
      </c>
    </row>
    <row r="685" spans="5:7" x14ac:dyDescent="0.25">
      <c r="E685" t="s">
        <v>98</v>
      </c>
      <c r="F685">
        <v>0</v>
      </c>
      <c r="G685">
        <v>0</v>
      </c>
    </row>
    <row r="686" spans="5:7" x14ac:dyDescent="0.25">
      <c r="E686" t="s">
        <v>98</v>
      </c>
      <c r="F686">
        <v>7000</v>
      </c>
      <c r="G686">
        <v>0</v>
      </c>
    </row>
    <row r="687" spans="5:7" x14ac:dyDescent="0.25">
      <c r="E687" t="s">
        <v>98</v>
      </c>
      <c r="F687">
        <v>0</v>
      </c>
      <c r="G687">
        <v>27000</v>
      </c>
    </row>
    <row r="688" spans="5:7" x14ac:dyDescent="0.25">
      <c r="E688" t="s">
        <v>98</v>
      </c>
      <c r="F688">
        <v>4000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0</v>
      </c>
    </row>
    <row r="691" spans="5:7" x14ac:dyDescent="0.25">
      <c r="E691" t="s">
        <v>98</v>
      </c>
      <c r="F691">
        <v>0</v>
      </c>
      <c r="G691">
        <v>6000</v>
      </c>
    </row>
    <row r="692" spans="5:7" x14ac:dyDescent="0.25">
      <c r="E692" t="s">
        <v>98</v>
      </c>
      <c r="F692">
        <v>0</v>
      </c>
      <c r="G692">
        <v>19000</v>
      </c>
    </row>
    <row r="693" spans="5:7" x14ac:dyDescent="0.25">
      <c r="E693" t="s">
        <v>98</v>
      </c>
      <c r="F693">
        <v>900</v>
      </c>
      <c r="G693">
        <v>0</v>
      </c>
    </row>
    <row r="694" spans="5:7" x14ac:dyDescent="0.25">
      <c r="E694" t="s">
        <v>98</v>
      </c>
      <c r="F694">
        <v>3600</v>
      </c>
      <c r="G694">
        <v>0</v>
      </c>
    </row>
    <row r="695" spans="5:7" x14ac:dyDescent="0.25">
      <c r="E695" t="s">
        <v>98</v>
      </c>
      <c r="F695">
        <v>0</v>
      </c>
      <c r="G695">
        <v>16000</v>
      </c>
    </row>
    <row r="696" spans="5:7" x14ac:dyDescent="0.25">
      <c r="E696" t="s">
        <v>98</v>
      </c>
      <c r="F696">
        <v>8000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0</v>
      </c>
      <c r="G698">
        <v>0</v>
      </c>
    </row>
    <row r="699" spans="5:7" x14ac:dyDescent="0.25">
      <c r="E699" t="s">
        <v>98</v>
      </c>
      <c r="F699">
        <v>7000</v>
      </c>
      <c r="G699">
        <v>0</v>
      </c>
    </row>
    <row r="700" spans="5:7" x14ac:dyDescent="0.25">
      <c r="E700" t="s">
        <v>98</v>
      </c>
      <c r="F700">
        <v>0</v>
      </c>
      <c r="G700">
        <v>0</v>
      </c>
    </row>
    <row r="701" spans="5:7" x14ac:dyDescent="0.25">
      <c r="E701" t="s">
        <v>98</v>
      </c>
      <c r="F701">
        <v>4000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0</v>
      </c>
    </row>
    <row r="709" spans="5:7" x14ac:dyDescent="0.25">
      <c r="E709" t="s">
        <v>98</v>
      </c>
      <c r="F709">
        <v>0</v>
      </c>
      <c r="G709">
        <v>15000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0</v>
      </c>
    </row>
    <row r="713" spans="5:7" x14ac:dyDescent="0.25">
      <c r="E713" t="s">
        <v>98</v>
      </c>
      <c r="F713">
        <v>0</v>
      </c>
      <c r="G713">
        <v>25000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0</v>
      </c>
    </row>
    <row r="717" spans="5:7" x14ac:dyDescent="0.25">
      <c r="E717" t="s">
        <v>99</v>
      </c>
      <c r="F717">
        <v>0</v>
      </c>
      <c r="G717">
        <v>4000</v>
      </c>
    </row>
    <row r="718" spans="5:7" x14ac:dyDescent="0.25">
      <c r="E718" t="s">
        <v>99</v>
      </c>
      <c r="F718">
        <v>0</v>
      </c>
      <c r="G718">
        <v>5000</v>
      </c>
    </row>
    <row r="719" spans="5:7" x14ac:dyDescent="0.25">
      <c r="E719" t="s">
        <v>99</v>
      </c>
      <c r="F719">
        <v>0</v>
      </c>
      <c r="G719">
        <v>27000</v>
      </c>
    </row>
    <row r="720" spans="5:7" x14ac:dyDescent="0.25">
      <c r="E720" t="s">
        <v>99</v>
      </c>
      <c r="F720">
        <v>8000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0</v>
      </c>
    </row>
    <row r="726" spans="5:7" x14ac:dyDescent="0.25">
      <c r="E726" t="s">
        <v>99</v>
      </c>
      <c r="F726">
        <v>0</v>
      </c>
      <c r="G726">
        <v>7000</v>
      </c>
    </row>
    <row r="727" spans="5:7" x14ac:dyDescent="0.25">
      <c r="E727" t="s">
        <v>99</v>
      </c>
      <c r="F727">
        <v>0</v>
      </c>
      <c r="G727">
        <v>0</v>
      </c>
    </row>
    <row r="728" spans="5:7" x14ac:dyDescent="0.25">
      <c r="E728" t="s">
        <v>99</v>
      </c>
      <c r="F728">
        <v>0</v>
      </c>
      <c r="G728">
        <v>15000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99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0</v>
      </c>
    </row>
    <row r="735" spans="5:7" x14ac:dyDescent="0.25">
      <c r="E735" t="s">
        <v>100</v>
      </c>
      <c r="F735">
        <v>0</v>
      </c>
      <c r="G735">
        <v>27000</v>
      </c>
    </row>
    <row r="736" spans="5:7" x14ac:dyDescent="0.25">
      <c r="E736" t="s">
        <v>16</v>
      </c>
      <c r="F736">
        <v>20000</v>
      </c>
      <c r="G736">
        <v>30000</v>
      </c>
    </row>
    <row r="737" spans="5:7" x14ac:dyDescent="0.25">
      <c r="E737" t="s">
        <v>16</v>
      </c>
      <c r="F737">
        <v>2200</v>
      </c>
      <c r="G737">
        <v>0</v>
      </c>
    </row>
    <row r="738" spans="5:7" x14ac:dyDescent="0.25">
      <c r="E738" t="s">
        <v>16</v>
      </c>
      <c r="F738">
        <v>1800</v>
      </c>
      <c r="G738">
        <v>0</v>
      </c>
    </row>
    <row r="739" spans="5:7" x14ac:dyDescent="0.25">
      <c r="E739" t="s">
        <v>16</v>
      </c>
      <c r="F739">
        <v>3800</v>
      </c>
      <c r="G739">
        <v>0</v>
      </c>
    </row>
    <row r="740" spans="5:7" x14ac:dyDescent="0.25">
      <c r="E740" t="s">
        <v>16</v>
      </c>
      <c r="F740">
        <v>25000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0</v>
      </c>
    </row>
    <row r="743" spans="5:7" x14ac:dyDescent="0.25">
      <c r="E743" t="s">
        <v>16</v>
      </c>
      <c r="F743">
        <v>0</v>
      </c>
      <c r="G743">
        <v>18000</v>
      </c>
    </row>
    <row r="744" spans="5:7" x14ac:dyDescent="0.25">
      <c r="E744" t="s">
        <v>16</v>
      </c>
      <c r="F744">
        <v>2800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0</v>
      </c>
      <c r="G747">
        <v>0</v>
      </c>
    </row>
    <row r="748" spans="5:7" x14ac:dyDescent="0.25">
      <c r="E748" t="s">
        <v>102</v>
      </c>
      <c r="F748">
        <v>34000</v>
      </c>
      <c r="G748">
        <v>0</v>
      </c>
    </row>
    <row r="749" spans="5:7" x14ac:dyDescent="0.25">
      <c r="E749" t="s">
        <v>102</v>
      </c>
      <c r="F749">
        <v>0</v>
      </c>
      <c r="G749">
        <v>26000</v>
      </c>
    </row>
    <row r="750" spans="5:7" x14ac:dyDescent="0.25">
      <c r="E750" t="s">
        <v>102</v>
      </c>
      <c r="F750">
        <v>0</v>
      </c>
      <c r="G750">
        <v>0</v>
      </c>
    </row>
    <row r="751" spans="5:7" x14ac:dyDescent="0.25">
      <c r="E751" t="s">
        <v>102</v>
      </c>
      <c r="F751">
        <v>0</v>
      </c>
      <c r="G751">
        <v>7000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0</v>
      </c>
      <c r="G753">
        <v>0</v>
      </c>
    </row>
    <row r="754" spans="5:7" x14ac:dyDescent="0.25">
      <c r="E754" t="s">
        <v>102</v>
      </c>
      <c r="F754">
        <v>9000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36000</v>
      </c>
      <c r="G764">
        <v>0</v>
      </c>
    </row>
    <row r="765" spans="5:7" x14ac:dyDescent="0.25">
      <c r="E765" t="s">
        <v>102</v>
      </c>
      <c r="F765">
        <v>12000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0</v>
      </c>
      <c r="G768">
        <v>0</v>
      </c>
    </row>
    <row r="769" spans="5:7" x14ac:dyDescent="0.25">
      <c r="E769" t="s">
        <v>102</v>
      </c>
      <c r="F769">
        <v>28000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0</v>
      </c>
    </row>
    <row r="777" spans="5:7" x14ac:dyDescent="0.25">
      <c r="E777" t="s">
        <v>102</v>
      </c>
      <c r="F777">
        <v>0</v>
      </c>
      <c r="G777">
        <v>26000</v>
      </c>
    </row>
    <row r="778" spans="5:7" x14ac:dyDescent="0.25">
      <c r="E778" t="s">
        <v>102</v>
      </c>
      <c r="F778">
        <v>36000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0</v>
      </c>
    </row>
    <row r="782" spans="5:7" x14ac:dyDescent="0.25">
      <c r="E782" t="s">
        <v>102</v>
      </c>
      <c r="F782">
        <v>0</v>
      </c>
      <c r="G782">
        <v>26000</v>
      </c>
    </row>
    <row r="783" spans="5:7" x14ac:dyDescent="0.25">
      <c r="E783" t="s">
        <v>102</v>
      </c>
      <c r="F783">
        <v>36000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0</v>
      </c>
    </row>
    <row r="786" spans="5:7" x14ac:dyDescent="0.25">
      <c r="E786" t="s">
        <v>102</v>
      </c>
      <c r="F786">
        <v>0</v>
      </c>
      <c r="G786">
        <v>20000</v>
      </c>
    </row>
    <row r="787" spans="5:7" x14ac:dyDescent="0.25">
      <c r="E787" t="s">
        <v>102</v>
      </c>
      <c r="F787">
        <v>0</v>
      </c>
      <c r="G787">
        <v>0</v>
      </c>
    </row>
    <row r="788" spans="5:7" x14ac:dyDescent="0.25">
      <c r="E788" t="s">
        <v>102</v>
      </c>
      <c r="F788">
        <v>9000</v>
      </c>
      <c r="G788">
        <v>0</v>
      </c>
    </row>
    <row r="789" spans="5:7" x14ac:dyDescent="0.25">
      <c r="E789" t="s">
        <v>102</v>
      </c>
      <c r="F789">
        <v>0</v>
      </c>
      <c r="G789">
        <v>0</v>
      </c>
    </row>
    <row r="790" spans="5:7" x14ac:dyDescent="0.25">
      <c r="E790" t="s">
        <v>102</v>
      </c>
      <c r="F790">
        <v>0</v>
      </c>
      <c r="G790">
        <v>26000</v>
      </c>
    </row>
    <row r="791" spans="5:7" x14ac:dyDescent="0.25">
      <c r="E791" t="s">
        <v>102</v>
      </c>
      <c r="F791">
        <v>0</v>
      </c>
      <c r="G791">
        <v>0</v>
      </c>
    </row>
    <row r="792" spans="5:7" x14ac:dyDescent="0.25">
      <c r="E792" t="s">
        <v>102</v>
      </c>
      <c r="F792">
        <v>0</v>
      </c>
      <c r="G792">
        <v>26000</v>
      </c>
    </row>
    <row r="793" spans="5:7" x14ac:dyDescent="0.25">
      <c r="E793" t="s">
        <v>10</v>
      </c>
      <c r="F793">
        <v>0</v>
      </c>
      <c r="G793">
        <v>0</v>
      </c>
    </row>
    <row r="794" spans="5:7" x14ac:dyDescent="0.25">
      <c r="E794" t="s">
        <v>10</v>
      </c>
      <c r="F794">
        <v>0</v>
      </c>
      <c r="G794">
        <v>8000</v>
      </c>
    </row>
    <row r="795" spans="5:7" x14ac:dyDescent="0.25">
      <c r="E795" t="s">
        <v>10</v>
      </c>
      <c r="F795">
        <v>9000</v>
      </c>
      <c r="G795">
        <v>0</v>
      </c>
    </row>
    <row r="796" spans="5:7" x14ac:dyDescent="0.25">
      <c r="E796" t="s">
        <v>10</v>
      </c>
      <c r="F796">
        <v>0</v>
      </c>
      <c r="G796">
        <v>8000</v>
      </c>
    </row>
    <row r="797" spans="5:7" x14ac:dyDescent="0.25">
      <c r="E797" t="s">
        <v>51</v>
      </c>
      <c r="F797">
        <v>0</v>
      </c>
      <c r="G797">
        <v>0</v>
      </c>
    </row>
    <row r="798" spans="5:7" x14ac:dyDescent="0.25">
      <c r="E798" t="s">
        <v>51</v>
      </c>
      <c r="F798">
        <v>3000</v>
      </c>
      <c r="G798">
        <v>0</v>
      </c>
    </row>
    <row r="799" spans="5:7" x14ac:dyDescent="0.25">
      <c r="E799" t="s">
        <v>51</v>
      </c>
      <c r="F799">
        <v>4000</v>
      </c>
      <c r="G799">
        <v>8000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0</v>
      </c>
      <c r="G801">
        <v>0</v>
      </c>
    </row>
    <row r="802" spans="5:7" x14ac:dyDescent="0.25">
      <c r="E802" t="s">
        <v>51</v>
      </c>
      <c r="F802">
        <v>3100</v>
      </c>
      <c r="G802">
        <v>0</v>
      </c>
    </row>
    <row r="803" spans="5:7" x14ac:dyDescent="0.25">
      <c r="E803" t="s">
        <v>51</v>
      </c>
      <c r="F803">
        <v>0</v>
      </c>
      <c r="G803">
        <v>0</v>
      </c>
    </row>
    <row r="804" spans="5:7" x14ac:dyDescent="0.25">
      <c r="E804" t="s">
        <v>51</v>
      </c>
      <c r="F804">
        <v>0</v>
      </c>
      <c r="G804">
        <v>8000</v>
      </c>
    </row>
    <row r="805" spans="5:7" x14ac:dyDescent="0.25">
      <c r="E805" t="s">
        <v>51</v>
      </c>
      <c r="F805">
        <v>3600</v>
      </c>
      <c r="G805">
        <v>0</v>
      </c>
    </row>
    <row r="806" spans="5:7" x14ac:dyDescent="0.25">
      <c r="E806" t="s">
        <v>51</v>
      </c>
      <c r="F806">
        <v>6000</v>
      </c>
      <c r="G806">
        <v>12000</v>
      </c>
    </row>
    <row r="807" spans="5:7" x14ac:dyDescent="0.25">
      <c r="E807" t="s">
        <v>51</v>
      </c>
      <c r="F807">
        <v>0</v>
      </c>
      <c r="G807">
        <v>0</v>
      </c>
    </row>
    <row r="808" spans="5:7" x14ac:dyDescent="0.25">
      <c r="E808" t="s">
        <v>51</v>
      </c>
      <c r="F808">
        <v>3500</v>
      </c>
      <c r="G808">
        <v>0</v>
      </c>
    </row>
    <row r="809" spans="5:7" x14ac:dyDescent="0.25">
      <c r="E809" t="s">
        <v>51</v>
      </c>
      <c r="F809">
        <v>0</v>
      </c>
      <c r="G809">
        <v>0</v>
      </c>
    </row>
    <row r="810" spans="5:7" x14ac:dyDescent="0.25">
      <c r="E810" t="s">
        <v>51</v>
      </c>
      <c r="F810">
        <v>4000</v>
      </c>
      <c r="G810">
        <v>0</v>
      </c>
    </row>
    <row r="811" spans="5:7" x14ac:dyDescent="0.25">
      <c r="E811" t="s">
        <v>51</v>
      </c>
      <c r="F811">
        <v>7000</v>
      </c>
      <c r="G811">
        <v>0</v>
      </c>
    </row>
    <row r="812" spans="5:7" x14ac:dyDescent="0.25">
      <c r="E812" t="s">
        <v>51</v>
      </c>
      <c r="F812">
        <v>4500</v>
      </c>
      <c r="G812">
        <v>0</v>
      </c>
    </row>
    <row r="813" spans="5:7" x14ac:dyDescent="0.25">
      <c r="E813" t="s">
        <v>51</v>
      </c>
      <c r="F813">
        <v>1200</v>
      </c>
      <c r="G813">
        <v>6900</v>
      </c>
    </row>
    <row r="814" spans="5:7" x14ac:dyDescent="0.25">
      <c r="E814" t="s">
        <v>51</v>
      </c>
      <c r="F814">
        <v>0</v>
      </c>
      <c r="G814">
        <v>0</v>
      </c>
    </row>
    <row r="815" spans="5:7" x14ac:dyDescent="0.25">
      <c r="E815" t="s">
        <v>51</v>
      </c>
      <c r="F815">
        <v>0</v>
      </c>
      <c r="G815">
        <v>6900</v>
      </c>
    </row>
    <row r="816" spans="5:7" x14ac:dyDescent="0.25">
      <c r="E816" t="s">
        <v>51</v>
      </c>
      <c r="F816">
        <v>2900</v>
      </c>
      <c r="G816">
        <v>0</v>
      </c>
    </row>
    <row r="817" spans="5:7" x14ac:dyDescent="0.25">
      <c r="E817" t="s">
        <v>51</v>
      </c>
      <c r="F817">
        <v>6000</v>
      </c>
      <c r="G817">
        <v>12000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0</v>
      </c>
      <c r="G819">
        <v>0</v>
      </c>
    </row>
    <row r="820" spans="5:7" x14ac:dyDescent="0.25">
      <c r="E820" t="s">
        <v>51</v>
      </c>
      <c r="F820">
        <v>5000</v>
      </c>
      <c r="G820">
        <v>0</v>
      </c>
    </row>
    <row r="821" spans="5:7" x14ac:dyDescent="0.25">
      <c r="E821" t="s">
        <v>52</v>
      </c>
      <c r="F821">
        <v>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6000</v>
      </c>
      <c r="G823">
        <v>0</v>
      </c>
    </row>
    <row r="824" spans="5:7" x14ac:dyDescent="0.25">
      <c r="E824" t="s">
        <v>52</v>
      </c>
      <c r="F824">
        <v>0</v>
      </c>
      <c r="G824">
        <v>0</v>
      </c>
    </row>
    <row r="825" spans="5:7" x14ac:dyDescent="0.25">
      <c r="E825" t="s">
        <v>52</v>
      </c>
      <c r="F825">
        <v>6000</v>
      </c>
      <c r="G825">
        <v>12000</v>
      </c>
    </row>
    <row r="826" spans="5:7" x14ac:dyDescent="0.25">
      <c r="E826" t="s">
        <v>52</v>
      </c>
      <c r="F826">
        <v>5000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6000</v>
      </c>
      <c r="G828">
        <v>0</v>
      </c>
    </row>
    <row r="829" spans="5:7" x14ac:dyDescent="0.25">
      <c r="E829" t="s">
        <v>52</v>
      </c>
      <c r="F829">
        <v>0</v>
      </c>
      <c r="G829">
        <v>16000</v>
      </c>
    </row>
    <row r="830" spans="5:7" x14ac:dyDescent="0.25">
      <c r="E830" t="s">
        <v>52</v>
      </c>
      <c r="F830">
        <v>12000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0</v>
      </c>
    </row>
    <row r="833" spans="5:7" x14ac:dyDescent="0.25">
      <c r="E833" t="s">
        <v>52</v>
      </c>
      <c r="F833">
        <v>0</v>
      </c>
      <c r="G833">
        <v>16000</v>
      </c>
    </row>
    <row r="834" spans="5:7" x14ac:dyDescent="0.25">
      <c r="E834" t="s">
        <v>52</v>
      </c>
      <c r="F834">
        <v>5000</v>
      </c>
      <c r="G834">
        <v>0</v>
      </c>
    </row>
    <row r="835" spans="5:7" x14ac:dyDescent="0.25">
      <c r="E835" t="s">
        <v>53</v>
      </c>
      <c r="F835">
        <v>6000</v>
      </c>
      <c r="G835">
        <v>12000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7000</v>
      </c>
      <c r="G837">
        <v>0</v>
      </c>
    </row>
    <row r="838" spans="5:7" x14ac:dyDescent="0.25">
      <c r="E838" t="s">
        <v>53</v>
      </c>
      <c r="F838">
        <v>6000</v>
      </c>
      <c r="G838">
        <v>0</v>
      </c>
    </row>
    <row r="839" spans="5:7" x14ac:dyDescent="0.25">
      <c r="E839" t="s">
        <v>53</v>
      </c>
      <c r="F839">
        <v>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7000</v>
      </c>
      <c r="G841">
        <v>0</v>
      </c>
    </row>
    <row r="842" spans="5:7" x14ac:dyDescent="0.25">
      <c r="E842" t="s">
        <v>53</v>
      </c>
      <c r="F842">
        <v>9500</v>
      </c>
      <c r="G842">
        <v>0</v>
      </c>
    </row>
    <row r="843" spans="5:7" x14ac:dyDescent="0.25">
      <c r="E843" t="s">
        <v>53</v>
      </c>
      <c r="F843">
        <v>0</v>
      </c>
      <c r="G843">
        <v>16000</v>
      </c>
    </row>
    <row r="844" spans="5:7" x14ac:dyDescent="0.25">
      <c r="E844" t="s">
        <v>53</v>
      </c>
      <c r="F844">
        <v>10000</v>
      </c>
      <c r="G844">
        <v>0</v>
      </c>
    </row>
    <row r="845" spans="5:7" x14ac:dyDescent="0.25">
      <c r="E845" t="s">
        <v>54</v>
      </c>
      <c r="F845">
        <v>0</v>
      </c>
      <c r="G845">
        <v>0</v>
      </c>
    </row>
    <row r="846" spans="5:7" x14ac:dyDescent="0.25">
      <c r="E846" t="s">
        <v>54</v>
      </c>
      <c r="F846">
        <v>24000</v>
      </c>
      <c r="G846">
        <v>0</v>
      </c>
    </row>
    <row r="847" spans="5:7" x14ac:dyDescent="0.25">
      <c r="E847" t="s">
        <v>54</v>
      </c>
      <c r="F847">
        <v>15000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16000</v>
      </c>
      <c r="G849">
        <v>0</v>
      </c>
    </row>
    <row r="850" spans="5:7" x14ac:dyDescent="0.25">
      <c r="E850" t="s">
        <v>54</v>
      </c>
      <c r="F850">
        <v>6500</v>
      </c>
      <c r="G850">
        <v>0</v>
      </c>
    </row>
    <row r="851" spans="5:7" x14ac:dyDescent="0.25">
      <c r="E851" t="s">
        <v>54</v>
      </c>
      <c r="F851">
        <v>16000</v>
      </c>
      <c r="G851">
        <v>0</v>
      </c>
    </row>
    <row r="852" spans="5:7" x14ac:dyDescent="0.25">
      <c r="E852" t="s">
        <v>54</v>
      </c>
      <c r="F852">
        <v>0</v>
      </c>
      <c r="G852">
        <v>0</v>
      </c>
    </row>
    <row r="853" spans="5:7" x14ac:dyDescent="0.25">
      <c r="E853" t="s">
        <v>54</v>
      </c>
      <c r="F853">
        <v>12000</v>
      </c>
      <c r="G853">
        <v>0</v>
      </c>
    </row>
    <row r="854" spans="5:7" x14ac:dyDescent="0.25">
      <c r="E854" t="s">
        <v>54</v>
      </c>
      <c r="F854">
        <v>8000</v>
      </c>
      <c r="G854">
        <v>0</v>
      </c>
    </row>
    <row r="855" spans="5:7" x14ac:dyDescent="0.25">
      <c r="E855" t="s">
        <v>54</v>
      </c>
      <c r="F855">
        <v>10000</v>
      </c>
      <c r="G855">
        <v>0</v>
      </c>
    </row>
    <row r="856" spans="5:7" x14ac:dyDescent="0.25">
      <c r="E856" t="s">
        <v>54</v>
      </c>
      <c r="F856">
        <v>11000</v>
      </c>
      <c r="G856">
        <v>0</v>
      </c>
    </row>
    <row r="857" spans="5:7" x14ac:dyDescent="0.25">
      <c r="E857" t="s">
        <v>54</v>
      </c>
      <c r="F857">
        <v>16000</v>
      </c>
      <c r="G857">
        <v>0</v>
      </c>
    </row>
    <row r="858" spans="5:7" x14ac:dyDescent="0.25">
      <c r="E858" t="s">
        <v>54</v>
      </c>
      <c r="F858">
        <v>10000</v>
      </c>
      <c r="G858">
        <v>0</v>
      </c>
    </row>
    <row r="859" spans="5:7" x14ac:dyDescent="0.25">
      <c r="E859" t="s">
        <v>54</v>
      </c>
      <c r="F859">
        <v>24000</v>
      </c>
      <c r="G859">
        <v>0</v>
      </c>
    </row>
    <row r="860" spans="5:7" x14ac:dyDescent="0.25">
      <c r="E860" t="s">
        <v>54</v>
      </c>
      <c r="F860">
        <v>16250</v>
      </c>
      <c r="G860">
        <v>0</v>
      </c>
    </row>
    <row r="861" spans="5:7" x14ac:dyDescent="0.25">
      <c r="E861" t="s">
        <v>54</v>
      </c>
      <c r="F861">
        <v>20000</v>
      </c>
      <c r="G861">
        <v>0</v>
      </c>
    </row>
    <row r="862" spans="5:7" x14ac:dyDescent="0.25">
      <c r="E862" t="s">
        <v>55</v>
      </c>
      <c r="F862">
        <v>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30000</v>
      </c>
      <c r="G864">
        <v>0</v>
      </c>
    </row>
    <row r="865" spans="5:7" x14ac:dyDescent="0.25">
      <c r="E865" t="s">
        <v>55</v>
      </c>
      <c r="F865">
        <v>28000</v>
      </c>
      <c r="G865">
        <v>0</v>
      </c>
    </row>
    <row r="866" spans="5:7" x14ac:dyDescent="0.25">
      <c r="E866" t="s">
        <v>55</v>
      </c>
      <c r="F866">
        <v>25000</v>
      </c>
      <c r="G866">
        <v>0</v>
      </c>
    </row>
    <row r="867" spans="5:7" x14ac:dyDescent="0.25">
      <c r="E867" t="s">
        <v>55</v>
      </c>
      <c r="F867">
        <v>17000</v>
      </c>
      <c r="G867">
        <v>0</v>
      </c>
    </row>
    <row r="868" spans="5:7" x14ac:dyDescent="0.25">
      <c r="E868" t="s">
        <v>55</v>
      </c>
      <c r="F868">
        <v>40000</v>
      </c>
      <c r="G868">
        <v>0</v>
      </c>
    </row>
    <row r="869" spans="5:7" x14ac:dyDescent="0.25">
      <c r="E869" t="s">
        <v>442</v>
      </c>
      <c r="F869">
        <v>0</v>
      </c>
      <c r="G869">
        <v>0</v>
      </c>
    </row>
    <row r="870" spans="5:7" x14ac:dyDescent="0.25">
      <c r="E870" t="s">
        <v>442</v>
      </c>
      <c r="F870">
        <v>0</v>
      </c>
      <c r="G870">
        <v>0</v>
      </c>
    </row>
    <row r="871" spans="5:7" x14ac:dyDescent="0.25">
      <c r="E871" t="s">
        <v>442</v>
      </c>
      <c r="F871">
        <v>8000</v>
      </c>
      <c r="G871">
        <v>0</v>
      </c>
    </row>
    <row r="872" spans="5:7" x14ac:dyDescent="0.25">
      <c r="E872" t="s">
        <v>442</v>
      </c>
      <c r="F872">
        <v>0</v>
      </c>
      <c r="G872">
        <v>0</v>
      </c>
    </row>
    <row r="873" spans="5:7" x14ac:dyDescent="0.25">
      <c r="E873" t="s">
        <v>442</v>
      </c>
      <c r="F873">
        <v>1200</v>
      </c>
      <c r="G873">
        <v>0</v>
      </c>
    </row>
    <row r="874" spans="5:7" x14ac:dyDescent="0.25">
      <c r="E874" t="s">
        <v>444</v>
      </c>
      <c r="F874">
        <v>0</v>
      </c>
      <c r="G874">
        <v>0</v>
      </c>
    </row>
    <row r="875" spans="5:7" x14ac:dyDescent="0.25">
      <c r="E875" t="s">
        <v>444</v>
      </c>
      <c r="F875">
        <v>0</v>
      </c>
      <c r="G875">
        <v>0</v>
      </c>
    </row>
    <row r="876" spans="5:7" x14ac:dyDescent="0.25">
      <c r="E876" t="s">
        <v>444</v>
      </c>
      <c r="F876">
        <v>0</v>
      </c>
      <c r="G876">
        <v>0</v>
      </c>
    </row>
    <row r="877" spans="5:7" x14ac:dyDescent="0.25">
      <c r="E877" t="s">
        <v>444</v>
      </c>
      <c r="F877">
        <v>0</v>
      </c>
      <c r="G877">
        <v>0</v>
      </c>
    </row>
    <row r="878" spans="5:7" x14ac:dyDescent="0.25">
      <c r="E878" t="s">
        <v>444</v>
      </c>
      <c r="F878">
        <v>0</v>
      </c>
      <c r="G878">
        <v>0</v>
      </c>
    </row>
    <row r="879" spans="5:7" x14ac:dyDescent="0.25">
      <c r="E879" t="s">
        <v>444</v>
      </c>
      <c r="F879">
        <v>0</v>
      </c>
      <c r="G879">
        <v>0</v>
      </c>
    </row>
    <row r="880" spans="5:7" x14ac:dyDescent="0.25">
      <c r="E880" t="s">
        <v>444</v>
      </c>
      <c r="F880">
        <v>0</v>
      </c>
      <c r="G880">
        <v>0</v>
      </c>
    </row>
    <row r="881" spans="5:7" x14ac:dyDescent="0.25">
      <c r="E881" t="s">
        <v>444</v>
      </c>
      <c r="F881">
        <v>0</v>
      </c>
      <c r="G881">
        <v>0</v>
      </c>
    </row>
    <row r="882" spans="5:7" x14ac:dyDescent="0.25">
      <c r="E882" t="s">
        <v>444</v>
      </c>
      <c r="F882">
        <v>0</v>
      </c>
      <c r="G882">
        <v>0</v>
      </c>
    </row>
    <row r="883" spans="5:7" x14ac:dyDescent="0.25">
      <c r="E883" t="s">
        <v>444</v>
      </c>
      <c r="F883">
        <v>0</v>
      </c>
      <c r="G883">
        <v>0</v>
      </c>
    </row>
    <row r="884" spans="5:7" x14ac:dyDescent="0.25">
      <c r="E884" t="s">
        <v>444</v>
      </c>
      <c r="F884">
        <v>0</v>
      </c>
      <c r="G884">
        <v>0</v>
      </c>
    </row>
    <row r="885" spans="5:7" x14ac:dyDescent="0.25">
      <c r="E885" t="s">
        <v>444</v>
      </c>
      <c r="F885">
        <v>0</v>
      </c>
      <c r="G885">
        <v>0</v>
      </c>
    </row>
    <row r="886" spans="5:7" x14ac:dyDescent="0.25">
      <c r="E886" t="s">
        <v>444</v>
      </c>
      <c r="F886">
        <v>0</v>
      </c>
      <c r="G886">
        <v>0</v>
      </c>
    </row>
    <row r="887" spans="5:7" x14ac:dyDescent="0.25">
      <c r="E887" t="s">
        <v>444</v>
      </c>
      <c r="F887">
        <v>0</v>
      </c>
      <c r="G887">
        <v>0</v>
      </c>
    </row>
    <row r="888" spans="5:7" x14ac:dyDescent="0.25">
      <c r="E888" t="s">
        <v>444</v>
      </c>
      <c r="F888">
        <v>0</v>
      </c>
      <c r="G888">
        <v>0</v>
      </c>
    </row>
    <row r="889" spans="5:7" x14ac:dyDescent="0.25">
      <c r="E889" t="s">
        <v>444</v>
      </c>
      <c r="F889">
        <v>0</v>
      </c>
      <c r="G889">
        <v>0</v>
      </c>
    </row>
    <row r="890" spans="5:7" x14ac:dyDescent="0.25">
      <c r="E890" t="s">
        <v>444</v>
      </c>
      <c r="F890">
        <v>0</v>
      </c>
      <c r="G890">
        <v>0</v>
      </c>
    </row>
    <row r="891" spans="5:7" x14ac:dyDescent="0.25">
      <c r="E891" t="s">
        <v>444</v>
      </c>
      <c r="F891">
        <v>0</v>
      </c>
      <c r="G891">
        <v>0</v>
      </c>
    </row>
    <row r="892" spans="5:7" x14ac:dyDescent="0.25">
      <c r="E892" t="s">
        <v>444</v>
      </c>
      <c r="F892">
        <v>0</v>
      </c>
      <c r="G892">
        <v>0</v>
      </c>
    </row>
    <row r="893" spans="5:7" x14ac:dyDescent="0.25">
      <c r="E893" t="s">
        <v>444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67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50</v>
      </c>
      <c r="F913">
        <v>0</v>
      </c>
      <c r="G913">
        <v>0</v>
      </c>
    </row>
    <row r="914" spans="5:7" x14ac:dyDescent="0.25">
      <c r="E914" t="s">
        <v>43</v>
      </c>
      <c r="F914">
        <v>5000</v>
      </c>
      <c r="G914">
        <v>0</v>
      </c>
    </row>
    <row r="915" spans="5:7" x14ac:dyDescent="0.25">
      <c r="E915" t="s">
        <v>43</v>
      </c>
      <c r="F915">
        <v>0</v>
      </c>
      <c r="G915">
        <v>0</v>
      </c>
    </row>
    <row r="916" spans="5:7" x14ac:dyDescent="0.25">
      <c r="E916" t="s">
        <v>43</v>
      </c>
      <c r="F916">
        <v>5500</v>
      </c>
      <c r="G916">
        <v>0</v>
      </c>
    </row>
    <row r="917" spans="5:7" x14ac:dyDescent="0.25">
      <c r="E917" t="s">
        <v>43</v>
      </c>
      <c r="F917">
        <v>0</v>
      </c>
      <c r="G917">
        <v>0</v>
      </c>
    </row>
    <row r="918" spans="5:7" x14ac:dyDescent="0.25">
      <c r="E918" t="s">
        <v>43</v>
      </c>
      <c r="F918">
        <v>0</v>
      </c>
      <c r="G918">
        <v>3500</v>
      </c>
    </row>
    <row r="919" spans="5:7" x14ac:dyDescent="0.25">
      <c r="E919" t="s">
        <v>43</v>
      </c>
      <c r="F919">
        <v>10000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5000</v>
      </c>
    </row>
    <row r="927" spans="5:7" x14ac:dyDescent="0.25">
      <c r="E927" t="s">
        <v>43</v>
      </c>
      <c r="F927">
        <v>0</v>
      </c>
      <c r="G927">
        <v>0</v>
      </c>
    </row>
    <row r="928" spans="5:7" x14ac:dyDescent="0.25">
      <c r="E928" t="s">
        <v>43</v>
      </c>
      <c r="F928">
        <v>3500</v>
      </c>
      <c r="G928">
        <v>0</v>
      </c>
    </row>
    <row r="929" spans="5:7" x14ac:dyDescent="0.25">
      <c r="E929" t="s">
        <v>43</v>
      </c>
      <c r="F929">
        <v>0</v>
      </c>
      <c r="G929">
        <v>0</v>
      </c>
    </row>
    <row r="930" spans="5:7" x14ac:dyDescent="0.25">
      <c r="E930" t="s">
        <v>43</v>
      </c>
      <c r="F930">
        <v>3500</v>
      </c>
      <c r="G930">
        <v>0</v>
      </c>
    </row>
    <row r="931" spans="5:7" x14ac:dyDescent="0.25">
      <c r="E931" t="s">
        <v>43</v>
      </c>
      <c r="F931">
        <v>0</v>
      </c>
      <c r="G931">
        <v>4000</v>
      </c>
    </row>
    <row r="932" spans="5:7" x14ac:dyDescent="0.25">
      <c r="E932" t="s">
        <v>43</v>
      </c>
      <c r="F932">
        <v>0</v>
      </c>
      <c r="G932">
        <v>0</v>
      </c>
    </row>
    <row r="933" spans="5:7" x14ac:dyDescent="0.25">
      <c r="E933" t="s">
        <v>43</v>
      </c>
      <c r="F933">
        <v>0</v>
      </c>
      <c r="G933">
        <v>7000</v>
      </c>
    </row>
    <row r="934" spans="5:7" x14ac:dyDescent="0.25">
      <c r="E934" t="s">
        <v>43</v>
      </c>
      <c r="F934">
        <v>8000</v>
      </c>
      <c r="G934">
        <v>0</v>
      </c>
    </row>
    <row r="935" spans="5:7" x14ac:dyDescent="0.25">
      <c r="E935" t="s">
        <v>43</v>
      </c>
      <c r="F935">
        <v>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15000</v>
      </c>
      <c r="G937">
        <v>0</v>
      </c>
    </row>
    <row r="938" spans="5:7" x14ac:dyDescent="0.25">
      <c r="E938" t="s">
        <v>43</v>
      </c>
      <c r="F938">
        <v>12000</v>
      </c>
      <c r="G938">
        <v>0</v>
      </c>
    </row>
    <row r="939" spans="5:7" x14ac:dyDescent="0.25">
      <c r="E939" t="s">
        <v>43</v>
      </c>
      <c r="F939">
        <v>4500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8000</v>
      </c>
      <c r="G941">
        <v>0</v>
      </c>
    </row>
    <row r="942" spans="5:7" x14ac:dyDescent="0.25">
      <c r="E942" t="s">
        <v>43</v>
      </c>
      <c r="F942">
        <v>0</v>
      </c>
      <c r="G942">
        <v>0</v>
      </c>
    </row>
    <row r="943" spans="5:7" x14ac:dyDescent="0.25">
      <c r="E943" t="s">
        <v>43</v>
      </c>
      <c r="F943">
        <v>0</v>
      </c>
      <c r="G943">
        <v>6000</v>
      </c>
    </row>
    <row r="944" spans="5:7" x14ac:dyDescent="0.25">
      <c r="E944" t="s">
        <v>43</v>
      </c>
      <c r="F944">
        <v>0</v>
      </c>
      <c r="G944">
        <v>5000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8000</v>
      </c>
      <c r="G946">
        <v>0</v>
      </c>
    </row>
    <row r="947" spans="5:7" x14ac:dyDescent="0.25">
      <c r="E947" t="s">
        <v>43</v>
      </c>
      <c r="F947">
        <v>0</v>
      </c>
      <c r="G947">
        <v>0</v>
      </c>
    </row>
    <row r="948" spans="5:7" x14ac:dyDescent="0.25">
      <c r="E948" t="s">
        <v>43</v>
      </c>
      <c r="F948">
        <v>3500</v>
      </c>
      <c r="G948">
        <v>0</v>
      </c>
    </row>
    <row r="949" spans="5:7" x14ac:dyDescent="0.25">
      <c r="E949" t="s">
        <v>43</v>
      </c>
      <c r="F949">
        <v>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8000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6000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5700</v>
      </c>
      <c r="G962">
        <v>0</v>
      </c>
    </row>
    <row r="963" spans="5:7" x14ac:dyDescent="0.25">
      <c r="E963" t="s">
        <v>43</v>
      </c>
      <c r="F963">
        <v>0</v>
      </c>
      <c r="G963">
        <v>2800</v>
      </c>
    </row>
    <row r="964" spans="5:7" x14ac:dyDescent="0.25">
      <c r="E964" t="s">
        <v>43</v>
      </c>
      <c r="F964">
        <v>9000</v>
      </c>
      <c r="G964">
        <v>0</v>
      </c>
    </row>
    <row r="965" spans="5:7" x14ac:dyDescent="0.25">
      <c r="E965" t="s">
        <v>43</v>
      </c>
      <c r="F965">
        <v>0</v>
      </c>
      <c r="G965">
        <v>5000</v>
      </c>
    </row>
    <row r="966" spans="5:7" x14ac:dyDescent="0.25">
      <c r="E966" t="s">
        <v>43</v>
      </c>
      <c r="F966">
        <v>0</v>
      </c>
      <c r="G966">
        <v>0</v>
      </c>
    </row>
    <row r="967" spans="5:7" x14ac:dyDescent="0.25">
      <c r="E967" t="s">
        <v>43</v>
      </c>
      <c r="F967">
        <v>0</v>
      </c>
      <c r="G967">
        <v>0</v>
      </c>
    </row>
    <row r="968" spans="5:7" x14ac:dyDescent="0.25">
      <c r="E968" t="s">
        <v>43</v>
      </c>
      <c r="F968">
        <v>8000</v>
      </c>
      <c r="G968">
        <v>0</v>
      </c>
    </row>
    <row r="969" spans="5:7" x14ac:dyDescent="0.25">
      <c r="E969" t="s">
        <v>43</v>
      </c>
      <c r="F969">
        <v>8000</v>
      </c>
      <c r="G969">
        <v>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7000</v>
      </c>
    </row>
    <row r="972" spans="5:7" x14ac:dyDescent="0.25">
      <c r="E972" t="s">
        <v>43</v>
      </c>
      <c r="F972">
        <v>0</v>
      </c>
      <c r="G972">
        <v>0</v>
      </c>
    </row>
    <row r="973" spans="5:7" x14ac:dyDescent="0.25">
      <c r="E973" t="s">
        <v>43</v>
      </c>
      <c r="F973">
        <v>0</v>
      </c>
      <c r="G973">
        <v>0</v>
      </c>
    </row>
    <row r="974" spans="5:7" x14ac:dyDescent="0.25">
      <c r="E974" t="s">
        <v>43</v>
      </c>
      <c r="F974">
        <v>8250</v>
      </c>
      <c r="G974">
        <v>0</v>
      </c>
    </row>
    <row r="975" spans="5:7" x14ac:dyDescent="0.25">
      <c r="E975" t="s">
        <v>43</v>
      </c>
      <c r="F975">
        <v>4500</v>
      </c>
      <c r="G975">
        <v>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0</v>
      </c>
      <c r="G978">
        <v>0</v>
      </c>
    </row>
    <row r="979" spans="5:7" x14ac:dyDescent="0.25">
      <c r="E979" t="s">
        <v>43</v>
      </c>
      <c r="F979">
        <v>8000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8000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6000</v>
      </c>
      <c r="G983">
        <v>17000</v>
      </c>
    </row>
    <row r="984" spans="5:7" x14ac:dyDescent="0.25">
      <c r="E984" t="s">
        <v>43</v>
      </c>
      <c r="F984">
        <v>8000</v>
      </c>
      <c r="G984">
        <v>0</v>
      </c>
    </row>
    <row r="985" spans="5:7" x14ac:dyDescent="0.25">
      <c r="E985" t="s">
        <v>43</v>
      </c>
      <c r="F985">
        <v>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8000</v>
      </c>
      <c r="G990">
        <v>0</v>
      </c>
    </row>
    <row r="991" spans="5:7" x14ac:dyDescent="0.25">
      <c r="E991" t="s">
        <v>43</v>
      </c>
      <c r="F991">
        <v>0</v>
      </c>
      <c r="G991">
        <v>0</v>
      </c>
    </row>
    <row r="992" spans="5:7" x14ac:dyDescent="0.25">
      <c r="E992" t="s">
        <v>43</v>
      </c>
      <c r="F992">
        <v>14000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3500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3500</v>
      </c>
      <c r="G998">
        <v>0</v>
      </c>
    </row>
    <row r="999" spans="5:7" x14ac:dyDescent="0.25">
      <c r="E999" t="s">
        <v>43</v>
      </c>
      <c r="F999">
        <v>0</v>
      </c>
      <c r="G999">
        <v>0</v>
      </c>
    </row>
    <row r="1000" spans="5:7" x14ac:dyDescent="0.25">
      <c r="E1000" t="s">
        <v>43</v>
      </c>
      <c r="F1000">
        <v>0</v>
      </c>
      <c r="G1000">
        <v>6000</v>
      </c>
    </row>
    <row r="1001" spans="5:7" x14ac:dyDescent="0.25">
      <c r="E1001" t="s">
        <v>43</v>
      </c>
      <c r="F1001">
        <v>0</v>
      </c>
      <c r="G1001">
        <v>0</v>
      </c>
    </row>
    <row r="1002" spans="5:7" x14ac:dyDescent="0.25">
      <c r="E1002" t="s">
        <v>43</v>
      </c>
      <c r="F1002">
        <v>8000</v>
      </c>
      <c r="G1002">
        <v>0</v>
      </c>
    </row>
    <row r="1003" spans="5:7" x14ac:dyDescent="0.25">
      <c r="E1003" t="s">
        <v>43</v>
      </c>
      <c r="F1003">
        <v>3500</v>
      </c>
      <c r="G1003">
        <v>0</v>
      </c>
    </row>
    <row r="1004" spans="5:7" x14ac:dyDescent="0.25">
      <c r="E1004" t="s">
        <v>43</v>
      </c>
      <c r="F1004">
        <v>8000</v>
      </c>
      <c r="G1004">
        <v>0</v>
      </c>
    </row>
    <row r="1005" spans="5:7" x14ac:dyDescent="0.25">
      <c r="E1005" t="s">
        <v>43</v>
      </c>
      <c r="F1005">
        <v>3500</v>
      </c>
      <c r="G1005">
        <v>0</v>
      </c>
    </row>
    <row r="1006" spans="5:7" x14ac:dyDescent="0.25">
      <c r="E1006" t="s">
        <v>43</v>
      </c>
      <c r="F1006">
        <v>8000</v>
      </c>
      <c r="G1006">
        <v>0</v>
      </c>
    </row>
    <row r="1007" spans="5:7" x14ac:dyDescent="0.25">
      <c r="E1007" t="s">
        <v>43</v>
      </c>
      <c r="F1007">
        <v>0</v>
      </c>
      <c r="G1007">
        <v>0</v>
      </c>
    </row>
    <row r="1008" spans="5:7" x14ac:dyDescent="0.25">
      <c r="E1008" t="s">
        <v>43</v>
      </c>
      <c r="F1008">
        <v>0</v>
      </c>
      <c r="G1008">
        <v>0</v>
      </c>
    </row>
    <row r="1009" spans="5:7" x14ac:dyDescent="0.25">
      <c r="E1009" t="s">
        <v>43</v>
      </c>
      <c r="F1009">
        <v>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5000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0</v>
      </c>
    </row>
    <row r="1018" spans="5:7" x14ac:dyDescent="0.25">
      <c r="E1018" t="s">
        <v>272</v>
      </c>
      <c r="F1018">
        <v>0</v>
      </c>
      <c r="G1018">
        <v>0</v>
      </c>
    </row>
    <row r="1019" spans="5:7" x14ac:dyDescent="0.25">
      <c r="E1019" t="s">
        <v>272</v>
      </c>
      <c r="F1019">
        <v>3500</v>
      </c>
      <c r="G1019">
        <v>0</v>
      </c>
    </row>
    <row r="1020" spans="5:7" x14ac:dyDescent="0.25">
      <c r="E1020" t="s">
        <v>44</v>
      </c>
      <c r="F1020">
        <v>0</v>
      </c>
      <c r="G1020">
        <v>0</v>
      </c>
    </row>
    <row r="1021" spans="5:7" x14ac:dyDescent="0.25">
      <c r="E1021" t="s">
        <v>44</v>
      </c>
      <c r="F1021">
        <v>0</v>
      </c>
      <c r="G1021">
        <v>0</v>
      </c>
    </row>
    <row r="1022" spans="5:7" x14ac:dyDescent="0.25">
      <c r="E1022" t="s">
        <v>44</v>
      </c>
      <c r="F1022">
        <v>0</v>
      </c>
      <c r="G1022">
        <v>0</v>
      </c>
    </row>
    <row r="1023" spans="5:7" x14ac:dyDescent="0.25">
      <c r="E1023" t="s">
        <v>44</v>
      </c>
      <c r="F1023">
        <v>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5000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5000</v>
      </c>
      <c r="G1031">
        <v>0</v>
      </c>
    </row>
    <row r="1032" spans="5:7" x14ac:dyDescent="0.25">
      <c r="E1032" t="s">
        <v>44</v>
      </c>
      <c r="F1032">
        <v>20000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5000</v>
      </c>
      <c r="G1034">
        <v>0</v>
      </c>
    </row>
    <row r="1035" spans="5:7" x14ac:dyDescent="0.25">
      <c r="E1035" t="s">
        <v>44</v>
      </c>
      <c r="F1035">
        <v>20000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20000</v>
      </c>
      <c r="G1038">
        <v>0</v>
      </c>
    </row>
    <row r="1039" spans="5:7" x14ac:dyDescent="0.25">
      <c r="E1039" t="s">
        <v>44</v>
      </c>
      <c r="F1039">
        <v>7400</v>
      </c>
      <c r="G1039">
        <v>0</v>
      </c>
    </row>
    <row r="1040" spans="5:7" x14ac:dyDescent="0.25">
      <c r="E1040" t="s">
        <v>44</v>
      </c>
      <c r="F1040">
        <v>2800</v>
      </c>
      <c r="G1040">
        <v>0</v>
      </c>
    </row>
    <row r="1041" spans="5:7" x14ac:dyDescent="0.25">
      <c r="E1041" t="s">
        <v>44</v>
      </c>
      <c r="F1041">
        <v>0</v>
      </c>
      <c r="G1041">
        <v>0</v>
      </c>
    </row>
    <row r="1042" spans="5:7" x14ac:dyDescent="0.25">
      <c r="E1042" t="s">
        <v>44</v>
      </c>
      <c r="F1042">
        <v>0</v>
      </c>
      <c r="G1042">
        <v>0</v>
      </c>
    </row>
    <row r="1043" spans="5:7" x14ac:dyDescent="0.25">
      <c r="E1043" t="s">
        <v>44</v>
      </c>
      <c r="F1043">
        <v>3500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0</v>
      </c>
      <c r="G1046">
        <v>0</v>
      </c>
    </row>
    <row r="1047" spans="5:7" x14ac:dyDescent="0.25">
      <c r="E1047" t="s">
        <v>44</v>
      </c>
      <c r="F1047">
        <v>0</v>
      </c>
      <c r="G1047">
        <v>0</v>
      </c>
    </row>
    <row r="1048" spans="5:7" x14ac:dyDescent="0.25">
      <c r="E1048" t="s">
        <v>44</v>
      </c>
      <c r="F1048">
        <v>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20000</v>
      </c>
      <c r="G1051">
        <v>0</v>
      </c>
    </row>
    <row r="1052" spans="5:7" x14ac:dyDescent="0.25">
      <c r="E1052" t="s">
        <v>44</v>
      </c>
      <c r="F1052">
        <v>4000</v>
      </c>
      <c r="G1052">
        <v>0</v>
      </c>
    </row>
    <row r="1053" spans="5:7" x14ac:dyDescent="0.25">
      <c r="E1053" t="s">
        <v>44</v>
      </c>
      <c r="F1053">
        <v>4000</v>
      </c>
      <c r="G1053">
        <v>0</v>
      </c>
    </row>
    <row r="1054" spans="5:7" x14ac:dyDescent="0.25">
      <c r="E1054" t="s">
        <v>44</v>
      </c>
      <c r="F1054">
        <v>20000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20000</v>
      </c>
      <c r="G1057">
        <v>0</v>
      </c>
    </row>
    <row r="1058" spans="5:7" x14ac:dyDescent="0.25">
      <c r="E1058" t="s">
        <v>44</v>
      </c>
      <c r="F1058">
        <v>20000</v>
      </c>
      <c r="G1058">
        <v>0</v>
      </c>
    </row>
    <row r="1059" spans="5:7" x14ac:dyDescent="0.25">
      <c r="E1059" t="s">
        <v>44</v>
      </c>
      <c r="F1059">
        <v>5000</v>
      </c>
      <c r="G1059">
        <v>0</v>
      </c>
    </row>
    <row r="1060" spans="5:7" x14ac:dyDescent="0.25">
      <c r="E1060" t="s">
        <v>44</v>
      </c>
      <c r="F1060">
        <v>0</v>
      </c>
      <c r="G1060">
        <v>0</v>
      </c>
    </row>
    <row r="1061" spans="5:7" x14ac:dyDescent="0.25">
      <c r="E1061" t="s">
        <v>44</v>
      </c>
      <c r="F1061">
        <v>20000</v>
      </c>
      <c r="G1061">
        <v>0</v>
      </c>
    </row>
    <row r="1062" spans="5:7" x14ac:dyDescent="0.25">
      <c r="E1062" t="s">
        <v>273</v>
      </c>
      <c r="F1062">
        <v>9500</v>
      </c>
      <c r="G1062">
        <v>0</v>
      </c>
    </row>
    <row r="1063" spans="5:7" x14ac:dyDescent="0.25">
      <c r="E1063" t="s">
        <v>273</v>
      </c>
      <c r="F1063">
        <v>0</v>
      </c>
      <c r="G1063">
        <v>0</v>
      </c>
    </row>
    <row r="1064" spans="5:7" x14ac:dyDescent="0.25">
      <c r="E1064" t="s">
        <v>273</v>
      </c>
      <c r="F1064">
        <v>9500</v>
      </c>
      <c r="G1064">
        <v>0</v>
      </c>
    </row>
    <row r="1065" spans="5:7" x14ac:dyDescent="0.25">
      <c r="E1065" t="s">
        <v>273</v>
      </c>
      <c r="F1065">
        <v>0</v>
      </c>
      <c r="G1065">
        <v>0</v>
      </c>
    </row>
    <row r="1066" spans="5:7" x14ac:dyDescent="0.25">
      <c r="E1066" t="s">
        <v>273</v>
      </c>
      <c r="F1066">
        <v>0</v>
      </c>
      <c r="G1066">
        <v>0</v>
      </c>
    </row>
    <row r="1067" spans="5:7" x14ac:dyDescent="0.25">
      <c r="E1067" t="s">
        <v>273</v>
      </c>
      <c r="F1067">
        <v>0</v>
      </c>
      <c r="G1067">
        <v>0</v>
      </c>
    </row>
    <row r="1068" spans="5:7" x14ac:dyDescent="0.25">
      <c r="E1068" t="s">
        <v>273</v>
      </c>
      <c r="F1068">
        <v>0</v>
      </c>
      <c r="G1068">
        <v>0</v>
      </c>
    </row>
    <row r="1069" spans="5:7" x14ac:dyDescent="0.25">
      <c r="E1069" t="s">
        <v>273</v>
      </c>
      <c r="F1069">
        <v>9500</v>
      </c>
      <c r="G1069">
        <v>0</v>
      </c>
    </row>
    <row r="1070" spans="5:7" x14ac:dyDescent="0.25">
      <c r="E1070" t="s">
        <v>273</v>
      </c>
      <c r="F1070">
        <v>0</v>
      </c>
      <c r="G1070">
        <v>0</v>
      </c>
    </row>
    <row r="1071" spans="5:7" x14ac:dyDescent="0.25">
      <c r="E1071" t="s">
        <v>273</v>
      </c>
      <c r="F1071">
        <v>0</v>
      </c>
      <c r="G1071">
        <v>0</v>
      </c>
    </row>
    <row r="1072" spans="5:7" x14ac:dyDescent="0.25">
      <c r="E1072" t="s">
        <v>273</v>
      </c>
      <c r="F1072">
        <v>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45</v>
      </c>
      <c r="F1077">
        <v>6000</v>
      </c>
      <c r="G1077">
        <v>0</v>
      </c>
    </row>
    <row r="1078" spans="5:7" x14ac:dyDescent="0.25">
      <c r="E1078" t="s">
        <v>45</v>
      </c>
      <c r="F1078">
        <v>5000</v>
      </c>
      <c r="G1078">
        <v>0</v>
      </c>
    </row>
    <row r="1079" spans="5:7" x14ac:dyDescent="0.25">
      <c r="E1079" t="s">
        <v>45</v>
      </c>
      <c r="F1079">
        <v>7000</v>
      </c>
      <c r="G1079">
        <v>0</v>
      </c>
    </row>
    <row r="1080" spans="5:7" x14ac:dyDescent="0.25">
      <c r="E1080" t="s">
        <v>45</v>
      </c>
      <c r="F1080">
        <v>6000</v>
      </c>
      <c r="G1080">
        <v>0</v>
      </c>
    </row>
    <row r="1081" spans="5:7" x14ac:dyDescent="0.25">
      <c r="E1081" t="s">
        <v>45</v>
      </c>
      <c r="F1081">
        <v>5000</v>
      </c>
      <c r="G1081">
        <v>0</v>
      </c>
    </row>
    <row r="1082" spans="5:7" x14ac:dyDescent="0.25">
      <c r="E1082" t="s">
        <v>45</v>
      </c>
      <c r="F1082">
        <v>6000</v>
      </c>
      <c r="G1082">
        <v>0</v>
      </c>
    </row>
    <row r="1083" spans="5:7" x14ac:dyDescent="0.25">
      <c r="E1083" t="s">
        <v>45</v>
      </c>
      <c r="F1083">
        <v>7000</v>
      </c>
      <c r="G1083">
        <v>0</v>
      </c>
    </row>
    <row r="1084" spans="5:7" x14ac:dyDescent="0.25">
      <c r="E1084" t="s">
        <v>45</v>
      </c>
      <c r="F1084">
        <v>18000</v>
      </c>
      <c r="G1084">
        <v>0</v>
      </c>
    </row>
    <row r="1085" spans="5:7" x14ac:dyDescent="0.25">
      <c r="E1085" t="s">
        <v>45</v>
      </c>
      <c r="F1085">
        <v>6000</v>
      </c>
      <c r="G1085">
        <v>0</v>
      </c>
    </row>
    <row r="1086" spans="5:7" x14ac:dyDescent="0.25">
      <c r="E1086" t="s">
        <v>45</v>
      </c>
      <c r="F1086">
        <v>5000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18000</v>
      </c>
      <c r="G1089">
        <v>0</v>
      </c>
    </row>
    <row r="1090" spans="5:7" x14ac:dyDescent="0.25">
      <c r="E1090" t="s">
        <v>45</v>
      </c>
      <c r="F1090">
        <v>5000</v>
      </c>
      <c r="G1090">
        <v>0</v>
      </c>
    </row>
    <row r="1091" spans="5:7" x14ac:dyDescent="0.25">
      <c r="E1091" t="s">
        <v>45</v>
      </c>
      <c r="F1091">
        <v>18000</v>
      </c>
      <c r="G1091">
        <v>0</v>
      </c>
    </row>
    <row r="1092" spans="5:7" x14ac:dyDescent="0.25">
      <c r="E1092" t="s">
        <v>45</v>
      </c>
      <c r="F1092">
        <v>18000</v>
      </c>
      <c r="G1092">
        <v>0</v>
      </c>
    </row>
    <row r="1093" spans="5:7" x14ac:dyDescent="0.25">
      <c r="E1093" t="s">
        <v>274</v>
      </c>
      <c r="F1093">
        <v>30000</v>
      </c>
      <c r="G1093">
        <v>0</v>
      </c>
    </row>
    <row r="1094" spans="5:7" x14ac:dyDescent="0.25">
      <c r="E1094" t="s">
        <v>274</v>
      </c>
      <c r="F1094">
        <v>24000</v>
      </c>
      <c r="G1094">
        <v>0</v>
      </c>
    </row>
    <row r="1095" spans="5:7" x14ac:dyDescent="0.25">
      <c r="E1095" t="s">
        <v>274</v>
      </c>
      <c r="F1095">
        <v>25000</v>
      </c>
      <c r="G1095">
        <v>0</v>
      </c>
    </row>
    <row r="1096" spans="5:7" x14ac:dyDescent="0.25">
      <c r="E1096" t="s">
        <v>274</v>
      </c>
      <c r="F1096">
        <v>30000</v>
      </c>
      <c r="G1096">
        <v>0</v>
      </c>
    </row>
    <row r="1097" spans="5:7" x14ac:dyDescent="0.25">
      <c r="E1097" t="s">
        <v>274</v>
      </c>
      <c r="F1097">
        <v>35000</v>
      </c>
      <c r="G1097">
        <v>0</v>
      </c>
    </row>
    <row r="1098" spans="5:7" x14ac:dyDescent="0.25">
      <c r="E1098" t="s">
        <v>274</v>
      </c>
      <c r="F1098">
        <v>25000</v>
      </c>
      <c r="G1098">
        <v>0</v>
      </c>
    </row>
    <row r="1099" spans="5:7" x14ac:dyDescent="0.25">
      <c r="E1099" t="s">
        <v>274</v>
      </c>
      <c r="F1099">
        <v>25000</v>
      </c>
      <c r="G1099">
        <v>0</v>
      </c>
    </row>
    <row r="1100" spans="5:7" x14ac:dyDescent="0.25">
      <c r="E1100" t="s">
        <v>274</v>
      </c>
      <c r="F1100">
        <v>40000</v>
      </c>
      <c r="G1100">
        <v>0</v>
      </c>
    </row>
    <row r="1101" spans="5:7" x14ac:dyDescent="0.25">
      <c r="E1101" t="s">
        <v>274</v>
      </c>
      <c r="F1101">
        <v>30000</v>
      </c>
      <c r="G1101">
        <v>0</v>
      </c>
    </row>
    <row r="1102" spans="5:7" x14ac:dyDescent="0.25">
      <c r="E1102" t="s">
        <v>274</v>
      </c>
      <c r="F1102">
        <v>35000</v>
      </c>
      <c r="G1102">
        <v>0</v>
      </c>
    </row>
    <row r="1103" spans="5:7" x14ac:dyDescent="0.25">
      <c r="E1103" t="s">
        <v>274</v>
      </c>
      <c r="F1103">
        <v>24000</v>
      </c>
      <c r="G1103">
        <v>0</v>
      </c>
    </row>
    <row r="1104" spans="5:7" x14ac:dyDescent="0.25">
      <c r="E1104" t="s">
        <v>274</v>
      </c>
      <c r="F1104">
        <v>25000</v>
      </c>
      <c r="G1104">
        <v>0</v>
      </c>
    </row>
    <row r="1105" spans="5:7" x14ac:dyDescent="0.25">
      <c r="E1105" t="s">
        <v>274</v>
      </c>
      <c r="F1105">
        <v>35000</v>
      </c>
      <c r="G1105">
        <v>0</v>
      </c>
    </row>
    <row r="1106" spans="5:7" x14ac:dyDescent="0.25">
      <c r="E1106" t="s">
        <v>274</v>
      </c>
      <c r="F1106">
        <v>40000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25000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30000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35000</v>
      </c>
      <c r="G1114">
        <v>0</v>
      </c>
    </row>
    <row r="1115" spans="5:7" x14ac:dyDescent="0.25">
      <c r="E1115" t="s">
        <v>274</v>
      </c>
      <c r="F1115">
        <v>40000</v>
      </c>
      <c r="G1115">
        <v>0</v>
      </c>
    </row>
    <row r="1116" spans="5:7" x14ac:dyDescent="0.25">
      <c r="E1116" t="s">
        <v>274</v>
      </c>
      <c r="F1116">
        <v>30000</v>
      </c>
      <c r="G1116">
        <v>0</v>
      </c>
    </row>
    <row r="1117" spans="5:7" x14ac:dyDescent="0.25">
      <c r="E1117" t="s">
        <v>274</v>
      </c>
      <c r="F1117">
        <v>25000</v>
      </c>
      <c r="G1117">
        <v>0</v>
      </c>
    </row>
    <row r="1118" spans="5:7" x14ac:dyDescent="0.25">
      <c r="E1118" t="s">
        <v>274</v>
      </c>
      <c r="F1118">
        <v>35000</v>
      </c>
      <c r="G1118">
        <v>0</v>
      </c>
    </row>
    <row r="1119" spans="5:7" x14ac:dyDescent="0.25">
      <c r="E1119" t="s">
        <v>274</v>
      </c>
      <c r="F1119">
        <v>30000</v>
      </c>
      <c r="G1119">
        <v>0</v>
      </c>
    </row>
    <row r="1120" spans="5:7" x14ac:dyDescent="0.25">
      <c r="E1120" t="s">
        <v>274</v>
      </c>
      <c r="F1120">
        <v>30000</v>
      </c>
      <c r="G1120">
        <v>0</v>
      </c>
    </row>
    <row r="1121" spans="5:7" x14ac:dyDescent="0.25">
      <c r="E1121" t="s">
        <v>274</v>
      </c>
      <c r="F1121">
        <v>24000</v>
      </c>
      <c r="G1121">
        <v>0</v>
      </c>
    </row>
    <row r="1122" spans="5:7" x14ac:dyDescent="0.25">
      <c r="E1122" t="s">
        <v>274</v>
      </c>
      <c r="F1122">
        <v>25000</v>
      </c>
      <c r="G1122">
        <v>0</v>
      </c>
    </row>
    <row r="1123" spans="5:7" x14ac:dyDescent="0.25">
      <c r="E1123" t="s">
        <v>274</v>
      </c>
      <c r="F1123">
        <v>40000</v>
      </c>
      <c r="G1123">
        <v>0</v>
      </c>
    </row>
    <row r="1124" spans="5:7" x14ac:dyDescent="0.25">
      <c r="E1124" t="s">
        <v>274</v>
      </c>
      <c r="F1124">
        <v>40000</v>
      </c>
      <c r="G1124">
        <v>0</v>
      </c>
    </row>
    <row r="1125" spans="5:7" x14ac:dyDescent="0.25">
      <c r="E1125" t="s">
        <v>274</v>
      </c>
      <c r="F1125">
        <v>30000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30000</v>
      </c>
      <c r="G1127">
        <v>0</v>
      </c>
    </row>
    <row r="1128" spans="5:7" x14ac:dyDescent="0.25">
      <c r="E1128" t="s">
        <v>274</v>
      </c>
      <c r="F1128">
        <v>40000</v>
      </c>
      <c r="G1128">
        <v>0</v>
      </c>
    </row>
    <row r="1129" spans="5:7" x14ac:dyDescent="0.25">
      <c r="E1129" t="s">
        <v>274</v>
      </c>
      <c r="F1129">
        <v>25000</v>
      </c>
      <c r="G1129">
        <v>0</v>
      </c>
    </row>
    <row r="1130" spans="5:7" x14ac:dyDescent="0.25">
      <c r="E1130" t="s">
        <v>280</v>
      </c>
      <c r="F1130">
        <v>0</v>
      </c>
      <c r="G1130">
        <v>0</v>
      </c>
    </row>
    <row r="1131" spans="5:7" x14ac:dyDescent="0.25">
      <c r="E1131" t="s">
        <v>280</v>
      </c>
      <c r="F1131">
        <v>0</v>
      </c>
      <c r="G1131">
        <v>0</v>
      </c>
    </row>
    <row r="1132" spans="5:7" x14ac:dyDescent="0.25">
      <c r="E1132" t="s">
        <v>280</v>
      </c>
      <c r="F1132">
        <v>20000</v>
      </c>
      <c r="G1132">
        <v>0</v>
      </c>
    </row>
    <row r="1133" spans="5:7" x14ac:dyDescent="0.25">
      <c r="E1133" t="s">
        <v>280</v>
      </c>
      <c r="F1133">
        <v>0</v>
      </c>
      <c r="G1133">
        <v>0</v>
      </c>
    </row>
    <row r="1134" spans="5:7" x14ac:dyDescent="0.25">
      <c r="E1134" t="s">
        <v>496</v>
      </c>
      <c r="F1134">
        <v>5000</v>
      </c>
      <c r="G1134">
        <v>0</v>
      </c>
    </row>
    <row r="1135" spans="5:7" x14ac:dyDescent="0.25">
      <c r="E1135" t="s">
        <v>129</v>
      </c>
      <c r="F1135">
        <v>0</v>
      </c>
      <c r="G1135">
        <v>0</v>
      </c>
    </row>
    <row r="1136" spans="5:7" x14ac:dyDescent="0.25">
      <c r="E1136" t="s">
        <v>129</v>
      </c>
      <c r="F1136">
        <v>0</v>
      </c>
      <c r="G1136">
        <v>0</v>
      </c>
    </row>
    <row r="1137" spans="5:7" x14ac:dyDescent="0.25">
      <c r="E1137" t="s">
        <v>129</v>
      </c>
      <c r="F1137">
        <v>0</v>
      </c>
      <c r="G1137">
        <v>0</v>
      </c>
    </row>
    <row r="1138" spans="5:7" x14ac:dyDescent="0.25">
      <c r="E1138" t="s">
        <v>129</v>
      </c>
      <c r="F1138">
        <v>0</v>
      </c>
      <c r="G1138">
        <v>0</v>
      </c>
    </row>
    <row r="1139" spans="5:7" x14ac:dyDescent="0.25">
      <c r="E1139" t="s">
        <v>129</v>
      </c>
      <c r="F1139">
        <v>0</v>
      </c>
      <c r="G1139">
        <v>0</v>
      </c>
    </row>
    <row r="1140" spans="5:7" x14ac:dyDescent="0.25">
      <c r="E1140" t="s">
        <v>129</v>
      </c>
      <c r="F1140">
        <v>0</v>
      </c>
      <c r="G1140">
        <v>0</v>
      </c>
    </row>
    <row r="1141" spans="5:7" x14ac:dyDescent="0.25">
      <c r="E1141" t="s">
        <v>129</v>
      </c>
      <c r="F1141">
        <v>0</v>
      </c>
      <c r="G1141">
        <v>0</v>
      </c>
    </row>
    <row r="1142" spans="5:7" x14ac:dyDescent="0.25">
      <c r="E1142" t="s">
        <v>129</v>
      </c>
      <c r="F1142">
        <v>0</v>
      </c>
      <c r="G1142">
        <v>0</v>
      </c>
    </row>
    <row r="1143" spans="5:7" x14ac:dyDescent="0.25">
      <c r="E1143" t="s">
        <v>129</v>
      </c>
      <c r="F1143">
        <v>0</v>
      </c>
      <c r="G1143">
        <v>0</v>
      </c>
    </row>
    <row r="1144" spans="5:7" x14ac:dyDescent="0.25">
      <c r="E1144" t="s">
        <v>129</v>
      </c>
      <c r="F1144">
        <v>18000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14000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461</v>
      </c>
      <c r="F1151">
        <v>0</v>
      </c>
      <c r="G1151">
        <v>0</v>
      </c>
    </row>
    <row r="1152" spans="5:7" x14ac:dyDescent="0.25">
      <c r="E1152" t="s">
        <v>461</v>
      </c>
      <c r="F1152">
        <v>0</v>
      </c>
      <c r="G1152">
        <v>0</v>
      </c>
    </row>
    <row r="1153" spans="5:7" x14ac:dyDescent="0.25">
      <c r="E1153" t="s">
        <v>461</v>
      </c>
      <c r="F1153">
        <v>0</v>
      </c>
      <c r="G1153">
        <v>20000</v>
      </c>
    </row>
    <row r="1154" spans="5:7" x14ac:dyDescent="0.25">
      <c r="E1154" t="s">
        <v>461</v>
      </c>
      <c r="F1154">
        <v>0</v>
      </c>
      <c r="G1154">
        <v>0</v>
      </c>
    </row>
    <row r="1155" spans="5:7" x14ac:dyDescent="0.25">
      <c r="E1155" t="s">
        <v>461</v>
      </c>
      <c r="F1155">
        <v>0</v>
      </c>
      <c r="G1155">
        <v>15000</v>
      </c>
    </row>
    <row r="1156" spans="5:7" x14ac:dyDescent="0.25">
      <c r="E1156" t="s">
        <v>461</v>
      </c>
      <c r="F1156">
        <v>0</v>
      </c>
      <c r="G1156">
        <v>0</v>
      </c>
    </row>
    <row r="1157" spans="5:7" x14ac:dyDescent="0.25">
      <c r="E1157" t="s">
        <v>144</v>
      </c>
      <c r="F1157">
        <v>0</v>
      </c>
      <c r="G1157">
        <v>0</v>
      </c>
    </row>
    <row r="1158" spans="5:7" x14ac:dyDescent="0.25">
      <c r="E1158" t="s">
        <v>144</v>
      </c>
      <c r="F1158">
        <v>0</v>
      </c>
      <c r="G1158">
        <v>0</v>
      </c>
    </row>
    <row r="1159" spans="5:7" x14ac:dyDescent="0.25">
      <c r="E1159" t="s">
        <v>144</v>
      </c>
      <c r="F1159">
        <v>0</v>
      </c>
      <c r="G1159">
        <v>0</v>
      </c>
    </row>
    <row r="1160" spans="5:7" x14ac:dyDescent="0.25">
      <c r="E1160" t="s">
        <v>144</v>
      </c>
      <c r="F1160">
        <v>0</v>
      </c>
      <c r="G1160">
        <v>0</v>
      </c>
    </row>
    <row r="1161" spans="5:7" x14ac:dyDescent="0.25">
      <c r="E1161" t="s">
        <v>144</v>
      </c>
      <c r="F1161">
        <v>0</v>
      </c>
      <c r="G1161">
        <v>0</v>
      </c>
    </row>
    <row r="1162" spans="5:7" x14ac:dyDescent="0.25">
      <c r="E1162" t="s">
        <v>144</v>
      </c>
      <c r="F1162">
        <v>0</v>
      </c>
      <c r="G1162">
        <v>0</v>
      </c>
    </row>
    <row r="1163" spans="5:7" x14ac:dyDescent="0.25">
      <c r="E1163" t="s">
        <v>49</v>
      </c>
      <c r="F1163">
        <v>0</v>
      </c>
      <c r="G1163">
        <v>0</v>
      </c>
    </row>
    <row r="1164" spans="5:7" x14ac:dyDescent="0.25">
      <c r="E1164" t="s">
        <v>49</v>
      </c>
      <c r="F1164">
        <v>0</v>
      </c>
      <c r="G1164">
        <v>0</v>
      </c>
    </row>
    <row r="1165" spans="5:7" x14ac:dyDescent="0.25">
      <c r="E1165" t="s">
        <v>49</v>
      </c>
      <c r="F1165">
        <v>6500</v>
      </c>
      <c r="G1165">
        <v>0</v>
      </c>
    </row>
    <row r="1166" spans="5:7" x14ac:dyDescent="0.25">
      <c r="E1166" t="s">
        <v>49</v>
      </c>
      <c r="F1166">
        <v>0</v>
      </c>
      <c r="G1166">
        <v>0</v>
      </c>
    </row>
    <row r="1167" spans="5:7" x14ac:dyDescent="0.25">
      <c r="E1167" t="s">
        <v>49</v>
      </c>
      <c r="F1167">
        <v>0</v>
      </c>
      <c r="G1167">
        <v>0</v>
      </c>
    </row>
    <row r="1168" spans="5:7" x14ac:dyDescent="0.25">
      <c r="E1168" t="s">
        <v>49</v>
      </c>
      <c r="F1168">
        <v>4000</v>
      </c>
      <c r="G1168">
        <v>0</v>
      </c>
    </row>
    <row r="1169" spans="5:7" x14ac:dyDescent="0.25">
      <c r="E1169" t="s">
        <v>49</v>
      </c>
      <c r="F1169">
        <v>0</v>
      </c>
      <c r="G1169">
        <v>0</v>
      </c>
    </row>
    <row r="1170" spans="5:7" x14ac:dyDescent="0.25">
      <c r="E1170" t="s">
        <v>49</v>
      </c>
      <c r="F1170">
        <v>0</v>
      </c>
      <c r="G1170">
        <v>0</v>
      </c>
    </row>
    <row r="1171" spans="5:7" x14ac:dyDescent="0.25">
      <c r="E1171" t="s">
        <v>49</v>
      </c>
      <c r="F1171">
        <v>8000</v>
      </c>
      <c r="G1171">
        <v>0</v>
      </c>
    </row>
    <row r="1172" spans="5:7" x14ac:dyDescent="0.25">
      <c r="E1172" t="s">
        <v>49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0</v>
      </c>
      <c r="G1181">
        <v>0</v>
      </c>
    </row>
    <row r="1182" spans="5:7" x14ac:dyDescent="0.25">
      <c r="E1182" t="s">
        <v>17</v>
      </c>
      <c r="F1182">
        <v>3500</v>
      </c>
      <c r="G1182">
        <v>0</v>
      </c>
    </row>
    <row r="1183" spans="5:7" x14ac:dyDescent="0.25">
      <c r="E1183" t="s">
        <v>17</v>
      </c>
      <c r="F1183">
        <v>6300</v>
      </c>
      <c r="G1183">
        <v>0</v>
      </c>
    </row>
    <row r="1184" spans="5:7" x14ac:dyDescent="0.25">
      <c r="E1184" t="s">
        <v>17</v>
      </c>
      <c r="F1184">
        <v>0</v>
      </c>
      <c r="G1184">
        <v>0</v>
      </c>
    </row>
    <row r="1185" spans="5:7" x14ac:dyDescent="0.25">
      <c r="E1185" t="s">
        <v>17</v>
      </c>
      <c r="F1185">
        <v>0</v>
      </c>
      <c r="G1185">
        <v>0</v>
      </c>
    </row>
    <row r="1186" spans="5:7" x14ac:dyDescent="0.25">
      <c r="E1186" t="s">
        <v>19</v>
      </c>
      <c r="F1186">
        <v>0</v>
      </c>
      <c r="G1186">
        <v>0</v>
      </c>
    </row>
    <row r="1187" spans="5:7" x14ac:dyDescent="0.25">
      <c r="E1187" t="s">
        <v>19</v>
      </c>
      <c r="F1187">
        <v>0</v>
      </c>
      <c r="G1187">
        <v>0</v>
      </c>
    </row>
    <row r="1188" spans="5:7" x14ac:dyDescent="0.25">
      <c r="E1188" t="s">
        <v>19</v>
      </c>
      <c r="F1188">
        <v>0</v>
      </c>
      <c r="G1188">
        <v>16000</v>
      </c>
    </row>
    <row r="1189" spans="5:7" x14ac:dyDescent="0.25">
      <c r="E1189" t="s">
        <v>19</v>
      </c>
      <c r="F1189">
        <v>0</v>
      </c>
      <c r="G1189">
        <v>0</v>
      </c>
    </row>
    <row r="1190" spans="5:7" x14ac:dyDescent="0.25">
      <c r="E1190" t="s">
        <v>19</v>
      </c>
      <c r="F1190">
        <v>0</v>
      </c>
      <c r="G1190">
        <v>0</v>
      </c>
    </row>
    <row r="1191" spans="5:7" x14ac:dyDescent="0.25">
      <c r="E1191" t="s">
        <v>19</v>
      </c>
      <c r="F1191">
        <v>0</v>
      </c>
      <c r="G1191">
        <v>0</v>
      </c>
    </row>
    <row r="1192" spans="5:7" x14ac:dyDescent="0.25">
      <c r="E1192" t="s">
        <v>26</v>
      </c>
      <c r="F1192">
        <v>0</v>
      </c>
      <c r="G1192">
        <v>0</v>
      </c>
    </row>
    <row r="1193" spans="5:7" x14ac:dyDescent="0.25">
      <c r="E1193" t="s">
        <v>26</v>
      </c>
      <c r="F1193">
        <v>4500</v>
      </c>
      <c r="G1193">
        <v>0</v>
      </c>
    </row>
    <row r="1194" spans="5:7" x14ac:dyDescent="0.25">
      <c r="E1194" t="s">
        <v>26</v>
      </c>
      <c r="F1194">
        <v>24000</v>
      </c>
      <c r="G1194">
        <v>0</v>
      </c>
    </row>
    <row r="1195" spans="5:7" x14ac:dyDescent="0.25">
      <c r="E1195" t="s">
        <v>26</v>
      </c>
      <c r="F1195">
        <v>12000</v>
      </c>
      <c r="G1195">
        <v>0</v>
      </c>
    </row>
    <row r="1196" spans="5:7" x14ac:dyDescent="0.25">
      <c r="E1196" t="s">
        <v>26</v>
      </c>
      <c r="F1196">
        <v>18000</v>
      </c>
      <c r="G1196">
        <v>0</v>
      </c>
    </row>
    <row r="1197" spans="5:7" x14ac:dyDescent="0.25">
      <c r="E1197" t="s">
        <v>26</v>
      </c>
      <c r="F1197">
        <v>0</v>
      </c>
      <c r="G1197">
        <v>0</v>
      </c>
    </row>
    <row r="1198" spans="5:7" x14ac:dyDescent="0.25">
      <c r="E1198" t="s">
        <v>26</v>
      </c>
      <c r="F1198">
        <v>4000</v>
      </c>
      <c r="G1198">
        <v>0</v>
      </c>
    </row>
    <row r="1199" spans="5:7" x14ac:dyDescent="0.25">
      <c r="E1199" t="s">
        <v>26</v>
      </c>
      <c r="F1199">
        <v>38000</v>
      </c>
      <c r="G1199">
        <v>0</v>
      </c>
    </row>
    <row r="1200" spans="5:7" x14ac:dyDescent="0.25">
      <c r="E1200" t="s">
        <v>26</v>
      </c>
      <c r="F1200">
        <v>0</v>
      </c>
      <c r="G1200">
        <v>0</v>
      </c>
    </row>
    <row r="1201" spans="5:7" x14ac:dyDescent="0.25">
      <c r="E1201" t="s">
        <v>26</v>
      </c>
      <c r="F1201">
        <v>18000</v>
      </c>
      <c r="G1201">
        <v>0</v>
      </c>
    </row>
    <row r="1202" spans="5:7" x14ac:dyDescent="0.25">
      <c r="E1202" t="s">
        <v>26</v>
      </c>
      <c r="F1202">
        <v>45000</v>
      </c>
      <c r="G1202">
        <v>0</v>
      </c>
    </row>
    <row r="1203" spans="5:7" x14ac:dyDescent="0.25">
      <c r="E1203" t="s">
        <v>26</v>
      </c>
      <c r="F1203">
        <v>0</v>
      </c>
      <c r="G1203">
        <v>0</v>
      </c>
    </row>
    <row r="1204" spans="5:7" x14ac:dyDescent="0.25">
      <c r="E1204" t="s">
        <v>26</v>
      </c>
      <c r="F1204">
        <v>0</v>
      </c>
      <c r="G1204">
        <v>0</v>
      </c>
    </row>
    <row r="1205" spans="5:7" x14ac:dyDescent="0.25">
      <c r="E1205" t="s">
        <v>26</v>
      </c>
      <c r="F1205">
        <v>28000</v>
      </c>
      <c r="G1205">
        <v>0</v>
      </c>
    </row>
    <row r="1206" spans="5:7" x14ac:dyDescent="0.25">
      <c r="E1206" t="s">
        <v>26</v>
      </c>
      <c r="F1206">
        <v>0</v>
      </c>
      <c r="G1206">
        <v>0</v>
      </c>
    </row>
    <row r="1207" spans="5:7" x14ac:dyDescent="0.25">
      <c r="E1207" t="s">
        <v>26</v>
      </c>
      <c r="F1207">
        <v>28000</v>
      </c>
      <c r="G1207">
        <v>0</v>
      </c>
    </row>
    <row r="1208" spans="5:7" x14ac:dyDescent="0.25">
      <c r="E1208" t="s">
        <v>26</v>
      </c>
      <c r="F1208">
        <v>0</v>
      </c>
      <c r="G1208">
        <v>0</v>
      </c>
    </row>
    <row r="1209" spans="5:7" x14ac:dyDescent="0.25">
      <c r="E1209" t="s">
        <v>26</v>
      </c>
      <c r="F1209">
        <v>6000</v>
      </c>
      <c r="G1209">
        <v>0</v>
      </c>
    </row>
    <row r="1210" spans="5:7" x14ac:dyDescent="0.25">
      <c r="E1210" t="s">
        <v>130</v>
      </c>
      <c r="F1210">
        <v>0</v>
      </c>
      <c r="G1210">
        <v>0</v>
      </c>
    </row>
    <row r="1211" spans="5:7" x14ac:dyDescent="0.25">
      <c r="E1211" t="s">
        <v>130</v>
      </c>
      <c r="F1211">
        <v>0</v>
      </c>
      <c r="G1211">
        <v>0</v>
      </c>
    </row>
    <row r="1212" spans="5:7" x14ac:dyDescent="0.25">
      <c r="E1212" t="s">
        <v>130</v>
      </c>
      <c r="F1212">
        <v>8000</v>
      </c>
      <c r="G1212">
        <v>0</v>
      </c>
    </row>
    <row r="1213" spans="5:7" x14ac:dyDescent="0.25">
      <c r="E1213" t="s">
        <v>130</v>
      </c>
      <c r="F1213">
        <v>4000</v>
      </c>
      <c r="G1213">
        <v>0</v>
      </c>
    </row>
    <row r="1214" spans="5:7" x14ac:dyDescent="0.25">
      <c r="E1214" t="s">
        <v>130</v>
      </c>
      <c r="F1214">
        <v>12000</v>
      </c>
      <c r="G1214">
        <v>0</v>
      </c>
    </row>
    <row r="1215" spans="5:7" x14ac:dyDescent="0.25">
      <c r="E1215" t="s">
        <v>130</v>
      </c>
      <c r="F1215">
        <v>0</v>
      </c>
      <c r="G1215">
        <v>0</v>
      </c>
    </row>
    <row r="1216" spans="5:7" x14ac:dyDescent="0.25">
      <c r="E1216" t="s">
        <v>130</v>
      </c>
      <c r="F1216">
        <v>4000</v>
      </c>
      <c r="G1216">
        <v>0</v>
      </c>
    </row>
    <row r="1217" spans="5:7" x14ac:dyDescent="0.25">
      <c r="E1217" t="s">
        <v>130</v>
      </c>
      <c r="F1217">
        <v>0</v>
      </c>
      <c r="G1217">
        <v>0</v>
      </c>
    </row>
    <row r="1218" spans="5:7" x14ac:dyDescent="0.25">
      <c r="E1218" t="s">
        <v>130</v>
      </c>
      <c r="F1218">
        <v>0</v>
      </c>
      <c r="G1218">
        <v>0</v>
      </c>
    </row>
    <row r="1219" spans="5:7" x14ac:dyDescent="0.25">
      <c r="E1219" t="s">
        <v>130</v>
      </c>
      <c r="F1219">
        <v>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8000</v>
      </c>
      <c r="G1221">
        <v>0</v>
      </c>
    </row>
    <row r="1222" spans="5:7" x14ac:dyDescent="0.25">
      <c r="E1222" t="s">
        <v>130</v>
      </c>
      <c r="F1222">
        <v>0</v>
      </c>
      <c r="G1222">
        <v>6500</v>
      </c>
    </row>
    <row r="1223" spans="5:7" x14ac:dyDescent="0.25">
      <c r="E1223" t="s">
        <v>130</v>
      </c>
      <c r="F1223">
        <v>0</v>
      </c>
      <c r="G1223">
        <v>0</v>
      </c>
    </row>
    <row r="1224" spans="5:7" x14ac:dyDescent="0.25">
      <c r="E1224" t="s">
        <v>130</v>
      </c>
      <c r="F1224">
        <v>4000</v>
      </c>
      <c r="G1224">
        <v>0</v>
      </c>
    </row>
    <row r="1225" spans="5:7" x14ac:dyDescent="0.25">
      <c r="E1225" t="s">
        <v>130</v>
      </c>
      <c r="F1225">
        <v>4000</v>
      </c>
      <c r="G1225">
        <v>0</v>
      </c>
    </row>
    <row r="1226" spans="5:7" x14ac:dyDescent="0.25">
      <c r="E1226" t="s">
        <v>130</v>
      </c>
      <c r="F1226">
        <v>12000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16000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0</v>
      </c>
      <c r="G1231">
        <v>0</v>
      </c>
    </row>
    <row r="1232" spans="5:7" x14ac:dyDescent="0.25">
      <c r="E1232" t="s">
        <v>130</v>
      </c>
      <c r="F1232">
        <v>8000</v>
      </c>
      <c r="G1232">
        <v>0</v>
      </c>
    </row>
    <row r="1233" spans="5:7" x14ac:dyDescent="0.25">
      <c r="E1233" t="s">
        <v>130</v>
      </c>
      <c r="F1233">
        <v>0</v>
      </c>
      <c r="G1233">
        <v>6500</v>
      </c>
    </row>
    <row r="1234" spans="5:7" x14ac:dyDescent="0.25">
      <c r="E1234" t="s">
        <v>130</v>
      </c>
      <c r="F1234">
        <v>0</v>
      </c>
      <c r="G1234">
        <v>0</v>
      </c>
    </row>
    <row r="1235" spans="5:7" x14ac:dyDescent="0.25">
      <c r="E1235" t="s">
        <v>130</v>
      </c>
      <c r="F1235">
        <v>0</v>
      </c>
      <c r="G1235">
        <v>0</v>
      </c>
    </row>
    <row r="1236" spans="5:7" x14ac:dyDescent="0.25">
      <c r="E1236" t="s">
        <v>130</v>
      </c>
      <c r="F1236">
        <v>0</v>
      </c>
      <c r="G1236">
        <v>6500</v>
      </c>
    </row>
    <row r="1237" spans="5:7" x14ac:dyDescent="0.25">
      <c r="E1237" t="s">
        <v>130</v>
      </c>
      <c r="F1237">
        <v>4000</v>
      </c>
      <c r="G1237">
        <v>0</v>
      </c>
    </row>
    <row r="1238" spans="5:7" x14ac:dyDescent="0.25">
      <c r="E1238" t="s">
        <v>130</v>
      </c>
      <c r="F1238">
        <v>8000</v>
      </c>
      <c r="G1238">
        <v>12000</v>
      </c>
    </row>
    <row r="1239" spans="5:7" x14ac:dyDescent="0.25">
      <c r="E1239" t="s">
        <v>130</v>
      </c>
      <c r="F1239">
        <v>0</v>
      </c>
      <c r="G1239">
        <v>0</v>
      </c>
    </row>
    <row r="1240" spans="5:7" x14ac:dyDescent="0.25">
      <c r="E1240" t="s">
        <v>130</v>
      </c>
      <c r="F1240">
        <v>8000</v>
      </c>
      <c r="G1240">
        <v>0</v>
      </c>
    </row>
    <row r="1241" spans="5:7" x14ac:dyDescent="0.25">
      <c r="E1241" t="s">
        <v>130</v>
      </c>
      <c r="F1241">
        <v>16000</v>
      </c>
      <c r="G1241">
        <v>0</v>
      </c>
    </row>
    <row r="1242" spans="5:7" x14ac:dyDescent="0.25">
      <c r="E1242" t="s">
        <v>130</v>
      </c>
      <c r="F1242">
        <v>900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0</v>
      </c>
    </row>
    <row r="1247" spans="5:7" x14ac:dyDescent="0.25">
      <c r="E1247" t="s">
        <v>130</v>
      </c>
      <c r="F1247">
        <v>0</v>
      </c>
      <c r="G1247">
        <v>6500</v>
      </c>
    </row>
    <row r="1248" spans="5:7" x14ac:dyDescent="0.25">
      <c r="E1248" t="s">
        <v>130</v>
      </c>
      <c r="F1248">
        <v>0</v>
      </c>
      <c r="G1248">
        <v>0</v>
      </c>
    </row>
    <row r="1249" spans="5:7" x14ac:dyDescent="0.25">
      <c r="E1249" t="s">
        <v>46</v>
      </c>
      <c r="F1249">
        <v>14000</v>
      </c>
      <c r="G1249">
        <v>0</v>
      </c>
    </row>
    <row r="1250" spans="5:7" x14ac:dyDescent="0.25">
      <c r="E1250" t="s">
        <v>46</v>
      </c>
      <c r="F1250">
        <v>18500</v>
      </c>
      <c r="G1250">
        <v>0</v>
      </c>
    </row>
    <row r="1251" spans="5:7" x14ac:dyDescent="0.25">
      <c r="E1251" t="s">
        <v>46</v>
      </c>
      <c r="F1251">
        <v>0</v>
      </c>
      <c r="G1251">
        <v>0</v>
      </c>
    </row>
    <row r="1252" spans="5:7" x14ac:dyDescent="0.25">
      <c r="E1252" t="s">
        <v>46</v>
      </c>
      <c r="F1252">
        <v>30500</v>
      </c>
      <c r="G1252">
        <v>0</v>
      </c>
    </row>
    <row r="1253" spans="5:7" x14ac:dyDescent="0.25">
      <c r="E1253" t="s">
        <v>46</v>
      </c>
      <c r="F1253">
        <v>35000</v>
      </c>
      <c r="G1253">
        <v>0</v>
      </c>
    </row>
    <row r="1254" spans="5:7" x14ac:dyDescent="0.25">
      <c r="E1254" t="s">
        <v>46</v>
      </c>
      <c r="F1254">
        <v>15000</v>
      </c>
      <c r="G1254">
        <v>0</v>
      </c>
    </row>
    <row r="1255" spans="5:7" x14ac:dyDescent="0.25">
      <c r="E1255" t="s">
        <v>46</v>
      </c>
      <c r="F1255">
        <v>17000</v>
      </c>
      <c r="G1255">
        <v>0</v>
      </c>
    </row>
    <row r="1256" spans="5:7" x14ac:dyDescent="0.25">
      <c r="E1256" t="s">
        <v>46</v>
      </c>
      <c r="F1256">
        <v>0</v>
      </c>
      <c r="G1256">
        <v>0</v>
      </c>
    </row>
    <row r="1257" spans="5:7" x14ac:dyDescent="0.25">
      <c r="E1257" t="s">
        <v>46</v>
      </c>
      <c r="F1257">
        <v>16500</v>
      </c>
      <c r="G1257">
        <v>0</v>
      </c>
    </row>
    <row r="1258" spans="5:7" x14ac:dyDescent="0.25">
      <c r="E1258" t="s">
        <v>46</v>
      </c>
      <c r="F1258">
        <v>25500</v>
      </c>
      <c r="G1258">
        <v>0</v>
      </c>
    </row>
    <row r="1259" spans="5:7" x14ac:dyDescent="0.25">
      <c r="E1259" t="s">
        <v>46</v>
      </c>
      <c r="F1259">
        <v>16500</v>
      </c>
      <c r="G1259">
        <v>0</v>
      </c>
    </row>
    <row r="1260" spans="5:7" x14ac:dyDescent="0.25">
      <c r="E1260" t="s">
        <v>46</v>
      </c>
      <c r="F1260">
        <v>0</v>
      </c>
      <c r="G1260">
        <v>0</v>
      </c>
    </row>
    <row r="1261" spans="5:7" x14ac:dyDescent="0.25">
      <c r="E1261" t="s">
        <v>46</v>
      </c>
      <c r="F1261">
        <v>15500</v>
      </c>
      <c r="G1261">
        <v>0</v>
      </c>
    </row>
    <row r="1262" spans="5:7" x14ac:dyDescent="0.25">
      <c r="E1262" t="s">
        <v>46</v>
      </c>
      <c r="F1262">
        <v>26000</v>
      </c>
      <c r="G1262">
        <v>0</v>
      </c>
    </row>
    <row r="1263" spans="5:7" x14ac:dyDescent="0.25">
      <c r="E1263" t="s">
        <v>46</v>
      </c>
      <c r="F1263">
        <v>15000</v>
      </c>
      <c r="G1263">
        <v>0</v>
      </c>
    </row>
    <row r="1264" spans="5:7" x14ac:dyDescent="0.25">
      <c r="E1264" t="s">
        <v>46</v>
      </c>
      <c r="F1264">
        <v>0</v>
      </c>
      <c r="G1264">
        <v>0</v>
      </c>
    </row>
    <row r="1265" spans="5:7" x14ac:dyDescent="0.25">
      <c r="E1265" t="s">
        <v>47</v>
      </c>
      <c r="F1265">
        <v>16000</v>
      </c>
      <c r="G1265">
        <v>0</v>
      </c>
    </row>
    <row r="1266" spans="5:7" x14ac:dyDescent="0.25">
      <c r="E1266" t="s">
        <v>47</v>
      </c>
      <c r="F1266">
        <v>16800</v>
      </c>
      <c r="G1266">
        <v>0</v>
      </c>
    </row>
    <row r="1267" spans="5:7" x14ac:dyDescent="0.25">
      <c r="E1267" t="s">
        <v>47</v>
      </c>
      <c r="F1267">
        <v>25000</v>
      </c>
      <c r="G1267">
        <v>0</v>
      </c>
    </row>
    <row r="1268" spans="5:7" x14ac:dyDescent="0.25">
      <c r="E1268" t="s">
        <v>47</v>
      </c>
      <c r="F1268">
        <v>20000</v>
      </c>
      <c r="G1268">
        <v>0</v>
      </c>
    </row>
    <row r="1269" spans="5:7" x14ac:dyDescent="0.25">
      <c r="E1269" t="s">
        <v>47</v>
      </c>
      <c r="F1269">
        <v>40000</v>
      </c>
      <c r="G1269">
        <v>0</v>
      </c>
    </row>
    <row r="1270" spans="5:7" x14ac:dyDescent="0.25">
      <c r="E1270" t="s">
        <v>47</v>
      </c>
      <c r="F1270">
        <v>45000</v>
      </c>
      <c r="G1270">
        <v>0</v>
      </c>
    </row>
    <row r="1271" spans="5:7" x14ac:dyDescent="0.25">
      <c r="E1271" t="s">
        <v>47</v>
      </c>
      <c r="F1271">
        <v>15000</v>
      </c>
      <c r="G1271">
        <v>0</v>
      </c>
    </row>
    <row r="1272" spans="5:7" x14ac:dyDescent="0.25">
      <c r="E1272" t="s">
        <v>47</v>
      </c>
      <c r="F1272">
        <v>18000</v>
      </c>
      <c r="G1272">
        <v>0</v>
      </c>
    </row>
    <row r="1273" spans="5:7" x14ac:dyDescent="0.25">
      <c r="E1273" t="s">
        <v>48</v>
      </c>
      <c r="F1273">
        <v>15000</v>
      </c>
      <c r="G1273">
        <v>0</v>
      </c>
    </row>
    <row r="1274" spans="5:7" x14ac:dyDescent="0.25">
      <c r="E1274" t="s">
        <v>48</v>
      </c>
      <c r="F1274">
        <v>7500</v>
      </c>
      <c r="G1274">
        <v>0</v>
      </c>
    </row>
    <row r="1275" spans="5:7" x14ac:dyDescent="0.25">
      <c r="E1275" t="s">
        <v>48</v>
      </c>
      <c r="F1275">
        <v>0</v>
      </c>
      <c r="G1275">
        <v>0</v>
      </c>
    </row>
    <row r="1276" spans="5:7" x14ac:dyDescent="0.25">
      <c r="E1276" t="s">
        <v>48</v>
      </c>
      <c r="F1276">
        <v>7500</v>
      </c>
      <c r="G1276">
        <v>0</v>
      </c>
    </row>
    <row r="1277" spans="5:7" x14ac:dyDescent="0.25">
      <c r="E1277" t="s">
        <v>290</v>
      </c>
      <c r="F1277">
        <v>6100</v>
      </c>
      <c r="G1277">
        <v>0</v>
      </c>
    </row>
    <row r="1278" spans="5:7" x14ac:dyDescent="0.25">
      <c r="E1278" t="s">
        <v>290</v>
      </c>
      <c r="F1278">
        <v>6000</v>
      </c>
      <c r="G1278">
        <v>25700</v>
      </c>
    </row>
    <row r="1279" spans="5:7" x14ac:dyDescent="0.25">
      <c r="E1279" t="s">
        <v>290</v>
      </c>
      <c r="F1279">
        <v>8000</v>
      </c>
      <c r="G1279">
        <v>0</v>
      </c>
    </row>
    <row r="1280" spans="5:7" x14ac:dyDescent="0.25">
      <c r="E1280" t="s">
        <v>290</v>
      </c>
      <c r="F1280">
        <v>13000</v>
      </c>
      <c r="G1280">
        <v>0</v>
      </c>
    </row>
    <row r="1281" spans="5:7" x14ac:dyDescent="0.25">
      <c r="E1281" t="s">
        <v>290</v>
      </c>
      <c r="F1281">
        <v>10000</v>
      </c>
      <c r="G1281">
        <v>0</v>
      </c>
    </row>
    <row r="1282" spans="5:7" x14ac:dyDescent="0.25">
      <c r="E1282" t="s">
        <v>290</v>
      </c>
      <c r="F1282">
        <v>8000</v>
      </c>
      <c r="G1282">
        <v>0</v>
      </c>
    </row>
    <row r="1283" spans="5:7" x14ac:dyDescent="0.25">
      <c r="E1283" t="s">
        <v>290</v>
      </c>
      <c r="F1283">
        <v>5000</v>
      </c>
      <c r="G1283">
        <v>0</v>
      </c>
    </row>
    <row r="1284" spans="5:7" x14ac:dyDescent="0.25">
      <c r="E1284" t="s">
        <v>290</v>
      </c>
      <c r="F1284">
        <v>10000</v>
      </c>
      <c r="G1284">
        <v>0</v>
      </c>
    </row>
    <row r="1285" spans="5:7" x14ac:dyDescent="0.25">
      <c r="E1285" t="s">
        <v>290</v>
      </c>
      <c r="F1285">
        <v>5000</v>
      </c>
      <c r="G1285">
        <v>0</v>
      </c>
    </row>
    <row r="1286" spans="5:7" x14ac:dyDescent="0.25">
      <c r="E1286" t="s">
        <v>290</v>
      </c>
      <c r="F1286">
        <v>0</v>
      </c>
      <c r="G1286">
        <v>0</v>
      </c>
    </row>
    <row r="1287" spans="5:7" x14ac:dyDescent="0.25">
      <c r="E1287" t="s">
        <v>290</v>
      </c>
      <c r="F1287">
        <v>0</v>
      </c>
      <c r="G1287">
        <v>0</v>
      </c>
    </row>
    <row r="1288" spans="5:7" x14ac:dyDescent="0.25">
      <c r="E1288" t="s">
        <v>290</v>
      </c>
      <c r="F1288">
        <v>27000</v>
      </c>
      <c r="G1288">
        <v>0</v>
      </c>
    </row>
    <row r="1289" spans="5:7" x14ac:dyDescent="0.25">
      <c r="E1289" t="s">
        <v>290</v>
      </c>
      <c r="F1289">
        <v>12000</v>
      </c>
      <c r="G1289">
        <v>0</v>
      </c>
    </row>
    <row r="1290" spans="5:7" x14ac:dyDescent="0.25">
      <c r="E1290" t="s">
        <v>290</v>
      </c>
      <c r="F1290">
        <v>17000</v>
      </c>
      <c r="G1290">
        <v>0</v>
      </c>
    </row>
    <row r="1291" spans="5:7" x14ac:dyDescent="0.25">
      <c r="E1291" t="s">
        <v>290</v>
      </c>
      <c r="F1291">
        <v>5000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0</v>
      </c>
      <c r="G1293">
        <v>0</v>
      </c>
    </row>
    <row r="1294" spans="5:7" x14ac:dyDescent="0.25">
      <c r="E1294" t="s">
        <v>290</v>
      </c>
      <c r="F1294">
        <v>6100</v>
      </c>
      <c r="G1294">
        <v>0</v>
      </c>
    </row>
    <row r="1295" spans="5:7" x14ac:dyDescent="0.25">
      <c r="E1295" t="s">
        <v>290</v>
      </c>
      <c r="F1295">
        <v>6100</v>
      </c>
      <c r="G1295">
        <v>0</v>
      </c>
    </row>
    <row r="1296" spans="5:7" x14ac:dyDescent="0.25">
      <c r="E1296" t="s">
        <v>290</v>
      </c>
      <c r="F1296">
        <v>16100</v>
      </c>
      <c r="G1296">
        <v>0</v>
      </c>
    </row>
    <row r="1297" spans="5:7" x14ac:dyDescent="0.25">
      <c r="E1297" t="s">
        <v>293</v>
      </c>
      <c r="F1297">
        <v>0</v>
      </c>
      <c r="G1297">
        <v>0</v>
      </c>
    </row>
    <row r="1298" spans="5:7" x14ac:dyDescent="0.25">
      <c r="E1298" t="s">
        <v>293</v>
      </c>
      <c r="F1298">
        <v>0</v>
      </c>
      <c r="G1298">
        <v>0</v>
      </c>
    </row>
    <row r="1299" spans="5:7" x14ac:dyDescent="0.25">
      <c r="E1299" t="s">
        <v>293</v>
      </c>
      <c r="F1299">
        <v>0</v>
      </c>
      <c r="G1299">
        <v>0</v>
      </c>
    </row>
    <row r="1300" spans="5:7" x14ac:dyDescent="0.25">
      <c r="E1300" t="s">
        <v>293</v>
      </c>
      <c r="F1300">
        <v>0</v>
      </c>
      <c r="G1300">
        <v>17900</v>
      </c>
    </row>
    <row r="1301" spans="5:7" x14ac:dyDescent="0.25">
      <c r="E1301" t="s">
        <v>293</v>
      </c>
      <c r="F1301">
        <v>0</v>
      </c>
      <c r="G1301">
        <v>0</v>
      </c>
    </row>
    <row r="1302" spans="5:7" x14ac:dyDescent="0.25">
      <c r="E1302" t="s">
        <v>293</v>
      </c>
      <c r="F1302">
        <v>0</v>
      </c>
      <c r="G1302">
        <v>0</v>
      </c>
    </row>
    <row r="1303" spans="5:7" x14ac:dyDescent="0.25">
      <c r="E1303" t="s">
        <v>293</v>
      </c>
      <c r="F1303">
        <v>0</v>
      </c>
      <c r="G1303">
        <v>0</v>
      </c>
    </row>
    <row r="1304" spans="5:7" x14ac:dyDescent="0.25">
      <c r="E1304" t="s">
        <v>293</v>
      </c>
      <c r="F1304">
        <v>0</v>
      </c>
      <c r="G1304">
        <v>4900</v>
      </c>
    </row>
    <row r="1305" spans="5:7" x14ac:dyDescent="0.25">
      <c r="E1305" t="s">
        <v>293</v>
      </c>
      <c r="F1305">
        <v>0</v>
      </c>
      <c r="G1305">
        <v>0</v>
      </c>
    </row>
    <row r="1306" spans="5:7" x14ac:dyDescent="0.25">
      <c r="E1306" t="s">
        <v>293</v>
      </c>
      <c r="F1306">
        <v>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0</v>
      </c>
    </row>
    <row r="1315" spans="5:7" x14ac:dyDescent="0.25">
      <c r="E1315" t="s">
        <v>293</v>
      </c>
      <c r="F1315">
        <v>0</v>
      </c>
      <c r="G1315">
        <v>10000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295</v>
      </c>
      <c r="F1330">
        <v>0</v>
      </c>
      <c r="G1330">
        <v>0</v>
      </c>
    </row>
    <row r="1331" spans="5:7" x14ac:dyDescent="0.25">
      <c r="E1331" t="s">
        <v>295</v>
      </c>
      <c r="F1331">
        <v>5000</v>
      </c>
      <c r="G1331">
        <v>0</v>
      </c>
    </row>
    <row r="1332" spans="5:7" x14ac:dyDescent="0.25">
      <c r="E1332" t="s">
        <v>295</v>
      </c>
      <c r="F1332">
        <v>0</v>
      </c>
      <c r="G1332">
        <v>3000</v>
      </c>
    </row>
    <row r="1333" spans="5:7" x14ac:dyDescent="0.25">
      <c r="E1333" t="s">
        <v>295</v>
      </c>
      <c r="F1333">
        <v>0</v>
      </c>
      <c r="G1333">
        <v>0</v>
      </c>
    </row>
    <row r="1334" spans="5:7" x14ac:dyDescent="0.25">
      <c r="E1334" t="s">
        <v>295</v>
      </c>
      <c r="F1334">
        <v>5000</v>
      </c>
      <c r="G1334">
        <v>0</v>
      </c>
    </row>
    <row r="1335" spans="5:7" x14ac:dyDescent="0.25">
      <c r="E1335" t="s">
        <v>295</v>
      </c>
      <c r="F1335">
        <v>0</v>
      </c>
      <c r="G1335">
        <v>0</v>
      </c>
    </row>
    <row r="1336" spans="5:7" x14ac:dyDescent="0.25">
      <c r="E1336" t="s">
        <v>295</v>
      </c>
      <c r="F1336">
        <v>17000</v>
      </c>
      <c r="G1336">
        <v>0</v>
      </c>
    </row>
    <row r="1337" spans="5:7" x14ac:dyDescent="0.25">
      <c r="E1337" t="s">
        <v>295</v>
      </c>
      <c r="F1337">
        <v>5000</v>
      </c>
      <c r="G1337">
        <v>0</v>
      </c>
    </row>
    <row r="1338" spans="5:7" x14ac:dyDescent="0.25">
      <c r="E1338" t="s">
        <v>295</v>
      </c>
      <c r="F1338">
        <v>0</v>
      </c>
      <c r="G1338">
        <v>0</v>
      </c>
    </row>
    <row r="1339" spans="5:7" x14ac:dyDescent="0.25">
      <c r="E1339" t="s">
        <v>295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2000</v>
      </c>
      <c r="G1341">
        <v>6000</v>
      </c>
    </row>
    <row r="1342" spans="5:7" x14ac:dyDescent="0.25">
      <c r="E1342" t="s">
        <v>295</v>
      </c>
      <c r="F1342">
        <v>0</v>
      </c>
      <c r="G1342">
        <v>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0</v>
      </c>
      <c r="G1346">
        <v>0</v>
      </c>
    </row>
    <row r="1347" spans="5:7" x14ac:dyDescent="0.25">
      <c r="E1347" t="s">
        <v>295</v>
      </c>
      <c r="F1347">
        <v>0</v>
      </c>
      <c r="G1347">
        <v>0</v>
      </c>
    </row>
    <row r="1348" spans="5:7" x14ac:dyDescent="0.25">
      <c r="E1348" t="s">
        <v>295</v>
      </c>
      <c r="F1348">
        <v>3000</v>
      </c>
      <c r="G1348">
        <v>0</v>
      </c>
    </row>
    <row r="1349" spans="5:7" x14ac:dyDescent="0.25">
      <c r="E1349" t="s">
        <v>295</v>
      </c>
      <c r="F1349">
        <v>0</v>
      </c>
      <c r="G1349">
        <v>3000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0</v>
      </c>
      <c r="G1351">
        <v>0</v>
      </c>
    </row>
    <row r="1352" spans="5:7" x14ac:dyDescent="0.25">
      <c r="E1352" t="s">
        <v>295</v>
      </c>
      <c r="F1352">
        <v>0</v>
      </c>
      <c r="G1352">
        <v>5000</v>
      </c>
    </row>
    <row r="1353" spans="5:7" x14ac:dyDescent="0.25">
      <c r="E1353" t="s">
        <v>295</v>
      </c>
      <c r="F1353">
        <v>2000</v>
      </c>
      <c r="G1353">
        <v>6000</v>
      </c>
    </row>
    <row r="1354" spans="5:7" x14ac:dyDescent="0.25">
      <c r="E1354" t="s">
        <v>295</v>
      </c>
      <c r="F1354">
        <v>2000</v>
      </c>
      <c r="G1354">
        <v>6000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0</v>
      </c>
      <c r="G1358">
        <v>0</v>
      </c>
    </row>
    <row r="1359" spans="5:7" x14ac:dyDescent="0.25">
      <c r="E1359" t="s">
        <v>295</v>
      </c>
      <c r="F1359">
        <v>0</v>
      </c>
      <c r="G1359">
        <v>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3000</v>
      </c>
      <c r="G1362">
        <v>0</v>
      </c>
    </row>
    <row r="1363" spans="5:7" x14ac:dyDescent="0.25">
      <c r="E1363" t="s">
        <v>295</v>
      </c>
      <c r="F1363">
        <v>3000</v>
      </c>
      <c r="G1363">
        <v>0</v>
      </c>
    </row>
    <row r="1364" spans="5:7" x14ac:dyDescent="0.25">
      <c r="E1364" t="s">
        <v>297</v>
      </c>
      <c r="F1364">
        <v>0</v>
      </c>
      <c r="G1364">
        <v>0</v>
      </c>
    </row>
    <row r="1365" spans="5:7" x14ac:dyDescent="0.25">
      <c r="E1365" t="s">
        <v>297</v>
      </c>
      <c r="F1365">
        <v>0</v>
      </c>
      <c r="G1365">
        <v>0</v>
      </c>
    </row>
    <row r="1366" spans="5:7" x14ac:dyDescent="0.25">
      <c r="E1366" t="s">
        <v>297</v>
      </c>
      <c r="F1366">
        <v>0</v>
      </c>
      <c r="G1366">
        <v>0</v>
      </c>
    </row>
    <row r="1367" spans="5:7" x14ac:dyDescent="0.25">
      <c r="E1367" t="s">
        <v>297</v>
      </c>
      <c r="F1367">
        <v>0</v>
      </c>
      <c r="G1367">
        <v>0</v>
      </c>
    </row>
    <row r="1368" spans="5:7" x14ac:dyDescent="0.25">
      <c r="E1368" t="s">
        <v>297</v>
      </c>
      <c r="F1368">
        <v>0</v>
      </c>
      <c r="G1368">
        <v>0</v>
      </c>
    </row>
    <row r="1369" spans="5:7" x14ac:dyDescent="0.25">
      <c r="E1369" t="s">
        <v>297</v>
      </c>
      <c r="F1369">
        <v>0</v>
      </c>
      <c r="G1369">
        <v>0</v>
      </c>
    </row>
    <row r="1370" spans="5:7" x14ac:dyDescent="0.25">
      <c r="E1370" t="s">
        <v>299</v>
      </c>
      <c r="F1370">
        <v>0</v>
      </c>
      <c r="G1370">
        <v>0</v>
      </c>
    </row>
    <row r="1371" spans="5:7" x14ac:dyDescent="0.25">
      <c r="E1371" t="s">
        <v>299</v>
      </c>
      <c r="F1371">
        <v>0</v>
      </c>
      <c r="G1371">
        <v>0</v>
      </c>
    </row>
    <row r="1372" spans="5:7" x14ac:dyDescent="0.25">
      <c r="E1372" t="s">
        <v>299</v>
      </c>
      <c r="F1372">
        <v>0</v>
      </c>
      <c r="G1372">
        <v>0</v>
      </c>
    </row>
    <row r="1373" spans="5:7" x14ac:dyDescent="0.25">
      <c r="E1373" t="s">
        <v>299</v>
      </c>
      <c r="F1373">
        <v>0</v>
      </c>
      <c r="G1373">
        <v>0</v>
      </c>
    </row>
    <row r="1374" spans="5:7" x14ac:dyDescent="0.25">
      <c r="E1374" t="s">
        <v>299</v>
      </c>
      <c r="F1374">
        <v>28000</v>
      </c>
      <c r="G1374">
        <v>0</v>
      </c>
    </row>
    <row r="1375" spans="5:7" x14ac:dyDescent="0.25">
      <c r="E1375" t="s">
        <v>299</v>
      </c>
      <c r="F1375">
        <v>0</v>
      </c>
      <c r="G1375">
        <v>0</v>
      </c>
    </row>
    <row r="1376" spans="5:7" x14ac:dyDescent="0.25">
      <c r="E1376" t="s">
        <v>392</v>
      </c>
      <c r="F1376">
        <v>0</v>
      </c>
      <c r="G1376">
        <v>0</v>
      </c>
    </row>
    <row r="1377" spans="5:7" x14ac:dyDescent="0.25">
      <c r="E1377" t="s">
        <v>392</v>
      </c>
      <c r="F1377">
        <v>0</v>
      </c>
      <c r="G1377">
        <v>0</v>
      </c>
    </row>
    <row r="1378" spans="5:7" x14ac:dyDescent="0.25">
      <c r="E1378" t="s">
        <v>392</v>
      </c>
      <c r="F1378">
        <v>0</v>
      </c>
      <c r="G1378">
        <v>0</v>
      </c>
    </row>
    <row r="1379" spans="5:7" x14ac:dyDescent="0.25">
      <c r="E1379" t="s">
        <v>392</v>
      </c>
      <c r="F1379">
        <v>0</v>
      </c>
      <c r="G1379">
        <v>0</v>
      </c>
    </row>
    <row r="1380" spans="5:7" x14ac:dyDescent="0.25">
      <c r="E1380" t="s">
        <v>392</v>
      </c>
      <c r="F1380">
        <v>0</v>
      </c>
      <c r="G1380">
        <v>0</v>
      </c>
    </row>
    <row r="1381" spans="5:7" x14ac:dyDescent="0.25">
      <c r="E1381" t="s">
        <v>392</v>
      </c>
      <c r="F1381">
        <v>0</v>
      </c>
      <c r="G1381">
        <v>0</v>
      </c>
    </row>
    <row r="1382" spans="5:7" x14ac:dyDescent="0.25">
      <c r="E1382" t="s">
        <v>392</v>
      </c>
      <c r="F1382">
        <v>0</v>
      </c>
      <c r="G1382">
        <v>0</v>
      </c>
    </row>
    <row r="1383" spans="5:7" x14ac:dyDescent="0.25">
      <c r="E1383" t="s">
        <v>392</v>
      </c>
      <c r="F1383">
        <v>0</v>
      </c>
      <c r="G1383">
        <v>0</v>
      </c>
    </row>
    <row r="1384" spans="5:7" x14ac:dyDescent="0.25">
      <c r="E1384" t="s">
        <v>392</v>
      </c>
      <c r="F1384">
        <v>0</v>
      </c>
      <c r="G1384">
        <v>0</v>
      </c>
    </row>
    <row r="1385" spans="5:7" x14ac:dyDescent="0.25">
      <c r="E1385" t="s">
        <v>392</v>
      </c>
      <c r="F1385">
        <v>0</v>
      </c>
      <c r="G1385">
        <v>0</v>
      </c>
    </row>
    <row r="1386" spans="5:7" x14ac:dyDescent="0.25">
      <c r="E1386" t="s">
        <v>302</v>
      </c>
      <c r="F1386">
        <v>7000</v>
      </c>
      <c r="G1386">
        <v>0</v>
      </c>
    </row>
    <row r="1387" spans="5:7" x14ac:dyDescent="0.25">
      <c r="E1387" t="s">
        <v>302</v>
      </c>
      <c r="F1387">
        <v>3200</v>
      </c>
      <c r="G1387">
        <v>0</v>
      </c>
    </row>
    <row r="1388" spans="5:7" x14ac:dyDescent="0.25">
      <c r="E1388" t="s">
        <v>302</v>
      </c>
      <c r="F1388">
        <v>0</v>
      </c>
      <c r="G1388">
        <v>0</v>
      </c>
    </row>
    <row r="1389" spans="5:7" x14ac:dyDescent="0.25">
      <c r="E1389" t="s">
        <v>302</v>
      </c>
      <c r="F1389">
        <v>0</v>
      </c>
      <c r="G1389">
        <v>0</v>
      </c>
    </row>
    <row r="1390" spans="5:7" x14ac:dyDescent="0.25">
      <c r="E1390" t="s">
        <v>302</v>
      </c>
      <c r="F1390">
        <v>0</v>
      </c>
      <c r="G1390">
        <v>0</v>
      </c>
    </row>
    <row r="1391" spans="5:7" x14ac:dyDescent="0.25">
      <c r="E1391" t="s">
        <v>302</v>
      </c>
      <c r="F1391">
        <v>9200</v>
      </c>
      <c r="G1391">
        <v>0</v>
      </c>
    </row>
    <row r="1392" spans="5:7" x14ac:dyDescent="0.25">
      <c r="E1392" t="s">
        <v>302</v>
      </c>
      <c r="F1392">
        <v>5000</v>
      </c>
      <c r="G1392">
        <v>0</v>
      </c>
    </row>
    <row r="1393" spans="5:7" x14ac:dyDescent="0.25">
      <c r="E1393" t="s">
        <v>302</v>
      </c>
      <c r="F1393">
        <v>5000</v>
      </c>
      <c r="G1393">
        <v>0</v>
      </c>
    </row>
    <row r="1394" spans="5:7" x14ac:dyDescent="0.25">
      <c r="E1394" t="s">
        <v>302</v>
      </c>
      <c r="F1394">
        <v>6000</v>
      </c>
      <c r="G1394">
        <v>0</v>
      </c>
    </row>
    <row r="1395" spans="5:7" x14ac:dyDescent="0.25">
      <c r="E1395" t="s">
        <v>302</v>
      </c>
      <c r="F1395">
        <v>8000</v>
      </c>
      <c r="G1395">
        <v>0</v>
      </c>
    </row>
    <row r="1396" spans="5:7" x14ac:dyDescent="0.25">
      <c r="E1396" t="s">
        <v>302</v>
      </c>
      <c r="F1396">
        <v>0</v>
      </c>
      <c r="G1396">
        <v>0</v>
      </c>
    </row>
    <row r="1397" spans="5:7" x14ac:dyDescent="0.25">
      <c r="E1397" t="s">
        <v>302</v>
      </c>
      <c r="F1397">
        <v>4000</v>
      </c>
      <c r="G1397">
        <v>0</v>
      </c>
    </row>
    <row r="1398" spans="5:7" x14ac:dyDescent="0.25">
      <c r="E1398" t="s">
        <v>305</v>
      </c>
      <c r="F1398">
        <v>0</v>
      </c>
      <c r="G1398">
        <v>0</v>
      </c>
    </row>
    <row r="1399" spans="5:7" x14ac:dyDescent="0.25">
      <c r="E1399" t="s">
        <v>305</v>
      </c>
      <c r="F1399">
        <v>0</v>
      </c>
      <c r="G1399">
        <v>0</v>
      </c>
    </row>
    <row r="1400" spans="5:7" x14ac:dyDescent="0.25">
      <c r="E1400" t="s">
        <v>305</v>
      </c>
      <c r="F1400">
        <v>0</v>
      </c>
      <c r="G1400">
        <v>0</v>
      </c>
    </row>
    <row r="1401" spans="5:7" x14ac:dyDescent="0.25">
      <c r="E1401" t="s">
        <v>305</v>
      </c>
      <c r="F1401">
        <v>0</v>
      </c>
      <c r="G1401">
        <v>22000</v>
      </c>
    </row>
    <row r="1402" spans="5:7" x14ac:dyDescent="0.25">
      <c r="E1402" t="s">
        <v>305</v>
      </c>
      <c r="F1402">
        <v>0</v>
      </c>
      <c r="G1402">
        <v>0</v>
      </c>
    </row>
    <row r="1403" spans="5:7" x14ac:dyDescent="0.25">
      <c r="E1403" t="s">
        <v>305</v>
      </c>
      <c r="F1403">
        <v>6000</v>
      </c>
      <c r="G1403">
        <v>0</v>
      </c>
    </row>
    <row r="1404" spans="5:7" x14ac:dyDescent="0.25">
      <c r="E1404" t="s">
        <v>305</v>
      </c>
      <c r="F1404">
        <v>0</v>
      </c>
      <c r="G1404">
        <v>0</v>
      </c>
    </row>
    <row r="1405" spans="5:7" x14ac:dyDescent="0.25">
      <c r="E1405" t="s">
        <v>305</v>
      </c>
      <c r="F1405">
        <v>8000</v>
      </c>
      <c r="G1405">
        <v>0</v>
      </c>
    </row>
    <row r="1406" spans="5:7" x14ac:dyDescent="0.25">
      <c r="E1406" t="s">
        <v>305</v>
      </c>
      <c r="F1406">
        <v>0</v>
      </c>
      <c r="G1406">
        <v>0</v>
      </c>
    </row>
    <row r="1407" spans="5:7" x14ac:dyDescent="0.25">
      <c r="E1407" t="s">
        <v>305</v>
      </c>
      <c r="F1407">
        <v>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0</v>
      </c>
    </row>
    <row r="1412" spans="5:7" x14ac:dyDescent="0.25">
      <c r="E1412" t="s">
        <v>305</v>
      </c>
      <c r="F1412">
        <v>8000</v>
      </c>
      <c r="G1412">
        <v>0</v>
      </c>
    </row>
    <row r="1413" spans="5:7" x14ac:dyDescent="0.25">
      <c r="E1413" t="s">
        <v>305</v>
      </c>
      <c r="F1413">
        <v>12000</v>
      </c>
      <c r="G1413">
        <v>0</v>
      </c>
    </row>
    <row r="1414" spans="5:7" x14ac:dyDescent="0.25">
      <c r="E1414" t="s">
        <v>305</v>
      </c>
      <c r="F1414">
        <v>4000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0</v>
      </c>
      <c r="G1416">
        <v>22000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22000</v>
      </c>
    </row>
    <row r="1423" spans="5:7" x14ac:dyDescent="0.25">
      <c r="E1423" t="s">
        <v>308</v>
      </c>
      <c r="F1423">
        <v>0</v>
      </c>
      <c r="G1423">
        <v>0</v>
      </c>
    </row>
    <row r="1424" spans="5:7" x14ac:dyDescent="0.25">
      <c r="E1424" t="s">
        <v>308</v>
      </c>
      <c r="F1424">
        <v>0</v>
      </c>
      <c r="G1424">
        <v>0</v>
      </c>
    </row>
    <row r="1425" spans="5:7" x14ac:dyDescent="0.25">
      <c r="E1425" t="s">
        <v>308</v>
      </c>
      <c r="F1425">
        <v>0</v>
      </c>
      <c r="G1425">
        <v>0</v>
      </c>
    </row>
    <row r="1426" spans="5:7" x14ac:dyDescent="0.25">
      <c r="E1426" t="s">
        <v>308</v>
      </c>
      <c r="F1426">
        <v>0</v>
      </c>
      <c r="G1426">
        <v>0</v>
      </c>
    </row>
    <row r="1427" spans="5:7" x14ac:dyDescent="0.25">
      <c r="E1427" t="s">
        <v>308</v>
      </c>
      <c r="F1427">
        <v>0</v>
      </c>
      <c r="G1427">
        <v>24000</v>
      </c>
    </row>
    <row r="1428" spans="5:7" x14ac:dyDescent="0.25">
      <c r="E1428" t="s">
        <v>308</v>
      </c>
      <c r="F1428">
        <v>0</v>
      </c>
      <c r="G1428">
        <v>0</v>
      </c>
    </row>
    <row r="1429" spans="5:7" x14ac:dyDescent="0.25">
      <c r="E1429" t="s">
        <v>308</v>
      </c>
      <c r="F1429">
        <v>0</v>
      </c>
      <c r="G1429">
        <v>0</v>
      </c>
    </row>
    <row r="1430" spans="5:7" x14ac:dyDescent="0.25">
      <c r="E1430" t="s">
        <v>308</v>
      </c>
      <c r="F1430">
        <v>0</v>
      </c>
      <c r="G1430">
        <v>0</v>
      </c>
    </row>
    <row r="1431" spans="5:7" x14ac:dyDescent="0.25">
      <c r="E1431" t="s">
        <v>308</v>
      </c>
      <c r="F1431">
        <v>0</v>
      </c>
      <c r="G1431">
        <v>0</v>
      </c>
    </row>
    <row r="1432" spans="5:7" x14ac:dyDescent="0.25">
      <c r="E1432" t="s">
        <v>308</v>
      </c>
      <c r="F1432">
        <v>0</v>
      </c>
      <c r="G1432">
        <v>20000</v>
      </c>
    </row>
    <row r="1433" spans="5:7" x14ac:dyDescent="0.25">
      <c r="E1433" t="s">
        <v>308</v>
      </c>
      <c r="F1433">
        <v>0</v>
      </c>
      <c r="G1433">
        <v>21000</v>
      </c>
    </row>
    <row r="1434" spans="5:7" x14ac:dyDescent="0.25">
      <c r="E1434" t="s">
        <v>308</v>
      </c>
      <c r="F1434">
        <v>0</v>
      </c>
      <c r="G1434">
        <v>24000</v>
      </c>
    </row>
    <row r="1435" spans="5:7" x14ac:dyDescent="0.25">
      <c r="E1435" t="s">
        <v>308</v>
      </c>
      <c r="F1435">
        <v>0</v>
      </c>
      <c r="G1435">
        <v>24000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22000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24000</v>
      </c>
    </row>
    <row r="1443" spans="5:7" x14ac:dyDescent="0.25">
      <c r="E1443" t="s">
        <v>308</v>
      </c>
      <c r="F1443">
        <v>0</v>
      </c>
      <c r="G1443">
        <v>24000</v>
      </c>
    </row>
    <row r="1444" spans="5:7" x14ac:dyDescent="0.25">
      <c r="E1444" t="s">
        <v>308</v>
      </c>
      <c r="F1444">
        <v>0</v>
      </c>
      <c r="G1444">
        <v>0</v>
      </c>
    </row>
    <row r="1445" spans="5:7" x14ac:dyDescent="0.25">
      <c r="E1445" t="s">
        <v>308</v>
      </c>
      <c r="F1445">
        <v>0</v>
      </c>
      <c r="G1445">
        <v>0</v>
      </c>
    </row>
    <row r="1446" spans="5:7" x14ac:dyDescent="0.25">
      <c r="E1446" t="s">
        <v>308</v>
      </c>
      <c r="F1446">
        <v>0</v>
      </c>
      <c r="G1446">
        <v>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0</v>
      </c>
    </row>
    <row r="1455" spans="5:7" x14ac:dyDescent="0.25">
      <c r="E1455" t="s">
        <v>308</v>
      </c>
      <c r="F1455">
        <v>0</v>
      </c>
      <c r="G1455">
        <v>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24000</v>
      </c>
    </row>
    <row r="1460" spans="5:7" x14ac:dyDescent="0.25">
      <c r="E1460" t="s">
        <v>308</v>
      </c>
      <c r="F1460">
        <v>0</v>
      </c>
      <c r="G1460">
        <v>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464</v>
      </c>
      <c r="F1467">
        <v>0</v>
      </c>
      <c r="G1467">
        <v>0</v>
      </c>
    </row>
    <row r="1468" spans="5:7" x14ac:dyDescent="0.25">
      <c r="E1468" t="s">
        <v>464</v>
      </c>
      <c r="F1468">
        <v>0</v>
      </c>
      <c r="G1468">
        <v>0</v>
      </c>
    </row>
    <row r="1469" spans="5:7" x14ac:dyDescent="0.25">
      <c r="E1469" t="s">
        <v>464</v>
      </c>
      <c r="F1469">
        <v>0</v>
      </c>
      <c r="G1469">
        <v>0</v>
      </c>
    </row>
    <row r="1470" spans="5:7" x14ac:dyDescent="0.25">
      <c r="E1470" t="s">
        <v>464</v>
      </c>
      <c r="F1470">
        <v>0</v>
      </c>
      <c r="G1470">
        <v>0</v>
      </c>
    </row>
    <row r="1471" spans="5:7" x14ac:dyDescent="0.25">
      <c r="E1471" t="s">
        <v>464</v>
      </c>
      <c r="F1471">
        <v>0</v>
      </c>
      <c r="G1471">
        <v>0</v>
      </c>
    </row>
    <row r="1472" spans="5:7" x14ac:dyDescent="0.25">
      <c r="E1472" t="s">
        <v>464</v>
      </c>
      <c r="F1472">
        <v>0</v>
      </c>
      <c r="G1472">
        <v>0</v>
      </c>
    </row>
    <row r="1473" spans="5:7" x14ac:dyDescent="0.25">
      <c r="E1473" t="s">
        <v>464</v>
      </c>
      <c r="F1473">
        <v>0</v>
      </c>
      <c r="G1473">
        <v>0</v>
      </c>
    </row>
    <row r="1474" spans="5:7" x14ac:dyDescent="0.25">
      <c r="E1474" t="s">
        <v>464</v>
      </c>
      <c r="F1474">
        <v>0</v>
      </c>
      <c r="G1474">
        <v>0</v>
      </c>
    </row>
    <row r="1475" spans="5:7" x14ac:dyDescent="0.25">
      <c r="E1475" t="s">
        <v>464</v>
      </c>
      <c r="F1475">
        <v>0</v>
      </c>
      <c r="G1475">
        <v>0</v>
      </c>
    </row>
    <row r="1476" spans="5:7" x14ac:dyDescent="0.25">
      <c r="E1476" t="s">
        <v>464</v>
      </c>
      <c r="F1476">
        <v>0</v>
      </c>
      <c r="G1476">
        <v>0</v>
      </c>
    </row>
    <row r="1477" spans="5:7" x14ac:dyDescent="0.25">
      <c r="E1477" t="s">
        <v>464</v>
      </c>
      <c r="F1477">
        <v>0</v>
      </c>
      <c r="G1477">
        <v>0</v>
      </c>
    </row>
    <row r="1478" spans="5:7" x14ac:dyDescent="0.25">
      <c r="E1478" t="s">
        <v>464</v>
      </c>
      <c r="F1478">
        <v>0</v>
      </c>
      <c r="G1478">
        <v>0</v>
      </c>
    </row>
    <row r="1479" spans="5:7" x14ac:dyDescent="0.25">
      <c r="E1479" t="s">
        <v>464</v>
      </c>
      <c r="F1479">
        <v>0</v>
      </c>
      <c r="G1479">
        <v>0</v>
      </c>
    </row>
    <row r="1480" spans="5:7" x14ac:dyDescent="0.25">
      <c r="E1480" t="s">
        <v>464</v>
      </c>
      <c r="F1480">
        <v>0</v>
      </c>
      <c r="G1480">
        <v>0</v>
      </c>
    </row>
    <row r="1481" spans="5:7" x14ac:dyDescent="0.25">
      <c r="E1481" t="s">
        <v>464</v>
      </c>
      <c r="F1481">
        <v>0</v>
      </c>
      <c r="G1481">
        <v>0</v>
      </c>
    </row>
    <row r="1482" spans="5:7" x14ac:dyDescent="0.25">
      <c r="E1482" t="s">
        <v>464</v>
      </c>
      <c r="F1482">
        <v>0</v>
      </c>
      <c r="G1482">
        <v>0</v>
      </c>
    </row>
    <row r="1483" spans="5:7" x14ac:dyDescent="0.25">
      <c r="E1483" t="s">
        <v>464</v>
      </c>
      <c r="F1483">
        <v>0</v>
      </c>
      <c r="G1483">
        <v>0</v>
      </c>
    </row>
    <row r="1484" spans="5:7" x14ac:dyDescent="0.25">
      <c r="E1484" t="s">
        <v>464</v>
      </c>
      <c r="F1484">
        <v>0</v>
      </c>
      <c r="G1484">
        <v>0</v>
      </c>
    </row>
    <row r="1485" spans="5:7" x14ac:dyDescent="0.25">
      <c r="E1485" t="s">
        <v>464</v>
      </c>
      <c r="F1485">
        <v>0</v>
      </c>
      <c r="G1485">
        <v>0</v>
      </c>
    </row>
    <row r="1486" spans="5:7" x14ac:dyDescent="0.25">
      <c r="E1486" t="s">
        <v>357</v>
      </c>
      <c r="F1486">
        <v>0</v>
      </c>
      <c r="G1486">
        <v>0</v>
      </c>
    </row>
    <row r="1487" spans="5:7" x14ac:dyDescent="0.25">
      <c r="E1487" t="s">
        <v>357</v>
      </c>
      <c r="F1487">
        <v>2000</v>
      </c>
      <c r="G1487">
        <v>0</v>
      </c>
    </row>
    <row r="1488" spans="5:7" x14ac:dyDescent="0.25">
      <c r="E1488" t="s">
        <v>315</v>
      </c>
      <c r="F1488">
        <v>10000</v>
      </c>
      <c r="G1488">
        <v>0</v>
      </c>
    </row>
    <row r="1489" spans="5:7" x14ac:dyDescent="0.25">
      <c r="E1489" t="s">
        <v>315</v>
      </c>
      <c r="F1489">
        <v>8000</v>
      </c>
      <c r="G1489">
        <v>0</v>
      </c>
    </row>
    <row r="1490" spans="5:7" x14ac:dyDescent="0.25">
      <c r="E1490" t="s">
        <v>317</v>
      </c>
      <c r="F1490">
        <v>3000</v>
      </c>
      <c r="G1490">
        <v>0</v>
      </c>
    </row>
    <row r="1491" spans="5:7" x14ac:dyDescent="0.25">
      <c r="E1491" t="s">
        <v>317</v>
      </c>
      <c r="F1491">
        <v>0</v>
      </c>
      <c r="G1491">
        <v>14000</v>
      </c>
    </row>
    <row r="1492" spans="5:7" x14ac:dyDescent="0.25">
      <c r="E1492" t="s">
        <v>317</v>
      </c>
      <c r="F1492">
        <v>0</v>
      </c>
      <c r="G1492">
        <v>0</v>
      </c>
    </row>
    <row r="1493" spans="5:7" x14ac:dyDescent="0.25">
      <c r="E1493" t="s">
        <v>317</v>
      </c>
      <c r="F1493">
        <v>0</v>
      </c>
      <c r="G1493">
        <v>0</v>
      </c>
    </row>
    <row r="1494" spans="5:7" x14ac:dyDescent="0.25">
      <c r="E1494" t="s">
        <v>317</v>
      </c>
      <c r="F1494">
        <v>0</v>
      </c>
      <c r="G1494">
        <v>16000</v>
      </c>
    </row>
    <row r="1495" spans="5:7" x14ac:dyDescent="0.25">
      <c r="E1495" t="s">
        <v>317</v>
      </c>
      <c r="F1495">
        <v>0</v>
      </c>
      <c r="G1495">
        <v>12000</v>
      </c>
    </row>
    <row r="1496" spans="5:7" x14ac:dyDescent="0.25">
      <c r="E1496" t="s">
        <v>317</v>
      </c>
      <c r="F1496">
        <v>16000</v>
      </c>
      <c r="G1496">
        <v>0</v>
      </c>
    </row>
    <row r="1497" spans="5:7" x14ac:dyDescent="0.25">
      <c r="E1497" t="s">
        <v>317</v>
      </c>
      <c r="F1497">
        <v>0</v>
      </c>
      <c r="G1497">
        <v>35000</v>
      </c>
    </row>
    <row r="1498" spans="5:7" x14ac:dyDescent="0.25">
      <c r="E1498" t="s">
        <v>317</v>
      </c>
      <c r="F1498">
        <v>0</v>
      </c>
      <c r="G1498">
        <v>0</v>
      </c>
    </row>
    <row r="1499" spans="5:7" x14ac:dyDescent="0.25">
      <c r="E1499" t="s">
        <v>317</v>
      </c>
      <c r="F1499">
        <v>0</v>
      </c>
      <c r="G1499">
        <v>4000</v>
      </c>
    </row>
    <row r="1500" spans="5:7" x14ac:dyDescent="0.25">
      <c r="E1500" t="s">
        <v>317</v>
      </c>
      <c r="F1500">
        <v>0</v>
      </c>
      <c r="G1500">
        <v>12000</v>
      </c>
    </row>
    <row r="1501" spans="5:7" x14ac:dyDescent="0.25">
      <c r="E1501" t="s">
        <v>317</v>
      </c>
      <c r="F1501">
        <v>0</v>
      </c>
      <c r="G1501">
        <v>16000</v>
      </c>
    </row>
    <row r="1502" spans="5:7" x14ac:dyDescent="0.25">
      <c r="E1502" t="s">
        <v>317</v>
      </c>
      <c r="F1502">
        <v>2400</v>
      </c>
      <c r="G1502">
        <v>0</v>
      </c>
    </row>
    <row r="1503" spans="5:7" x14ac:dyDescent="0.25">
      <c r="E1503" t="s">
        <v>317</v>
      </c>
      <c r="F1503">
        <v>0</v>
      </c>
      <c r="G1503">
        <v>0</v>
      </c>
    </row>
    <row r="1504" spans="5:7" x14ac:dyDescent="0.25">
      <c r="E1504" t="s">
        <v>317</v>
      </c>
      <c r="F1504">
        <v>0</v>
      </c>
      <c r="G1504">
        <v>12000</v>
      </c>
    </row>
    <row r="1505" spans="5:7" x14ac:dyDescent="0.25">
      <c r="E1505" t="s">
        <v>317</v>
      </c>
      <c r="F1505">
        <v>0</v>
      </c>
      <c r="G1505">
        <v>0</v>
      </c>
    </row>
    <row r="1506" spans="5:7" x14ac:dyDescent="0.25">
      <c r="E1506" t="s">
        <v>317</v>
      </c>
      <c r="F1506">
        <v>0</v>
      </c>
      <c r="G1506">
        <v>12000</v>
      </c>
    </row>
    <row r="1507" spans="5:7" x14ac:dyDescent="0.25">
      <c r="E1507" t="s">
        <v>317</v>
      </c>
      <c r="F1507">
        <v>0</v>
      </c>
      <c r="G1507">
        <v>0</v>
      </c>
    </row>
    <row r="1508" spans="5:7" x14ac:dyDescent="0.25">
      <c r="E1508" t="s">
        <v>317</v>
      </c>
      <c r="F1508">
        <v>0</v>
      </c>
      <c r="G1508">
        <v>18000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0</v>
      </c>
    </row>
    <row r="1511" spans="5:7" x14ac:dyDescent="0.25">
      <c r="E1511" t="s">
        <v>317</v>
      </c>
      <c r="F1511">
        <v>0</v>
      </c>
      <c r="G1511">
        <v>16000</v>
      </c>
    </row>
    <row r="1512" spans="5:7" x14ac:dyDescent="0.25">
      <c r="E1512" t="s">
        <v>317</v>
      </c>
      <c r="F1512">
        <v>0</v>
      </c>
      <c r="G1512">
        <v>8000</v>
      </c>
    </row>
    <row r="1513" spans="5:7" x14ac:dyDescent="0.25">
      <c r="E1513" t="s">
        <v>317</v>
      </c>
      <c r="F1513">
        <v>0</v>
      </c>
      <c r="G1513">
        <v>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0</v>
      </c>
    </row>
    <row r="1516" spans="5:7" x14ac:dyDescent="0.25">
      <c r="E1516" t="s">
        <v>317</v>
      </c>
      <c r="F1516">
        <v>0</v>
      </c>
      <c r="G1516">
        <v>0</v>
      </c>
    </row>
    <row r="1517" spans="5:7" x14ac:dyDescent="0.25">
      <c r="E1517" t="s">
        <v>317</v>
      </c>
      <c r="F1517">
        <v>0</v>
      </c>
      <c r="G1517">
        <v>10000</v>
      </c>
    </row>
    <row r="1518" spans="5:7" x14ac:dyDescent="0.25">
      <c r="E1518" t="s">
        <v>317</v>
      </c>
      <c r="F1518">
        <v>0</v>
      </c>
      <c r="G1518">
        <v>0</v>
      </c>
    </row>
    <row r="1519" spans="5:7" x14ac:dyDescent="0.25">
      <c r="E1519" t="s">
        <v>317</v>
      </c>
      <c r="F1519">
        <v>5000</v>
      </c>
      <c r="G1519">
        <v>0</v>
      </c>
    </row>
    <row r="1520" spans="5:7" x14ac:dyDescent="0.25">
      <c r="E1520" t="s">
        <v>317</v>
      </c>
      <c r="F1520">
        <v>0</v>
      </c>
      <c r="G1520">
        <v>0</v>
      </c>
    </row>
    <row r="1521" spans="5:7" x14ac:dyDescent="0.25">
      <c r="E1521" t="s">
        <v>317</v>
      </c>
      <c r="F1521">
        <v>0</v>
      </c>
      <c r="G1521">
        <v>12000</v>
      </c>
    </row>
    <row r="1522" spans="5:7" x14ac:dyDescent="0.25">
      <c r="E1522" t="s">
        <v>317</v>
      </c>
      <c r="F1522">
        <v>4200</v>
      </c>
      <c r="G1522">
        <v>0</v>
      </c>
    </row>
    <row r="1523" spans="5:7" x14ac:dyDescent="0.25">
      <c r="E1523" t="s">
        <v>317</v>
      </c>
      <c r="F1523">
        <v>4200</v>
      </c>
      <c r="G1523">
        <v>0</v>
      </c>
    </row>
    <row r="1524" spans="5:7" x14ac:dyDescent="0.25">
      <c r="E1524" t="s">
        <v>317</v>
      </c>
      <c r="F1524">
        <v>5000</v>
      </c>
      <c r="G1524">
        <v>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8000</v>
      </c>
    </row>
    <row r="1528" spans="5:7" x14ac:dyDescent="0.25">
      <c r="E1528" t="s">
        <v>317</v>
      </c>
      <c r="F1528">
        <v>0</v>
      </c>
      <c r="G1528">
        <v>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2800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25000</v>
      </c>
    </row>
    <row r="1533" spans="5:7" x14ac:dyDescent="0.25">
      <c r="E1533" t="s">
        <v>317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20000</v>
      </c>
    </row>
    <row r="1536" spans="5:7" x14ac:dyDescent="0.25">
      <c r="E1536" t="s">
        <v>317</v>
      </c>
      <c r="F1536">
        <v>3000</v>
      </c>
      <c r="G1536">
        <v>0</v>
      </c>
    </row>
    <row r="1537" spans="5:7" x14ac:dyDescent="0.25">
      <c r="E1537" t="s">
        <v>317</v>
      </c>
      <c r="F1537">
        <v>0</v>
      </c>
      <c r="G1537">
        <v>8000</v>
      </c>
    </row>
    <row r="1538" spans="5:7" x14ac:dyDescent="0.25">
      <c r="E1538" t="s">
        <v>317</v>
      </c>
      <c r="F1538">
        <v>0</v>
      </c>
      <c r="G1538">
        <v>17000</v>
      </c>
    </row>
    <row r="1539" spans="5:7" x14ac:dyDescent="0.25">
      <c r="E1539" t="s">
        <v>317</v>
      </c>
      <c r="F1539">
        <v>1400</v>
      </c>
      <c r="G1539">
        <v>0</v>
      </c>
    </row>
    <row r="1540" spans="5:7" x14ac:dyDescent="0.25">
      <c r="E1540" t="s">
        <v>330</v>
      </c>
      <c r="F1540">
        <v>0</v>
      </c>
      <c r="G1540">
        <v>0</v>
      </c>
    </row>
    <row r="1541" spans="5:7" x14ac:dyDescent="0.25">
      <c r="E1541" t="s">
        <v>330</v>
      </c>
      <c r="F1541">
        <v>7000</v>
      </c>
      <c r="G1541">
        <v>0</v>
      </c>
    </row>
    <row r="1542" spans="5:7" x14ac:dyDescent="0.25">
      <c r="E1542" t="s">
        <v>330</v>
      </c>
      <c r="F1542">
        <v>0</v>
      </c>
      <c r="G1542">
        <v>0</v>
      </c>
    </row>
    <row r="1543" spans="5:7" x14ac:dyDescent="0.25">
      <c r="E1543" t="s">
        <v>330</v>
      </c>
      <c r="F1543">
        <v>0</v>
      </c>
      <c r="G1543">
        <v>0</v>
      </c>
    </row>
    <row r="1544" spans="5:7" x14ac:dyDescent="0.25">
      <c r="E1544" t="s">
        <v>330</v>
      </c>
      <c r="F1544">
        <v>0</v>
      </c>
      <c r="G1544">
        <v>0</v>
      </c>
    </row>
    <row r="1545" spans="5:7" x14ac:dyDescent="0.25">
      <c r="E1545" t="s">
        <v>330</v>
      </c>
      <c r="F1545">
        <v>0</v>
      </c>
      <c r="G1545">
        <v>0</v>
      </c>
    </row>
    <row r="1546" spans="5:7" x14ac:dyDescent="0.25">
      <c r="E1546" t="s">
        <v>330</v>
      </c>
      <c r="F1546">
        <v>0</v>
      </c>
      <c r="G1546">
        <v>0</v>
      </c>
    </row>
    <row r="1547" spans="5:7" x14ac:dyDescent="0.25">
      <c r="E1547" t="s">
        <v>330</v>
      </c>
      <c r="F1547">
        <v>0</v>
      </c>
      <c r="G1547">
        <v>0</v>
      </c>
    </row>
    <row r="1548" spans="5:7" x14ac:dyDescent="0.25">
      <c r="E1548" t="s">
        <v>330</v>
      </c>
      <c r="F1548">
        <v>0</v>
      </c>
      <c r="G1548">
        <v>0</v>
      </c>
    </row>
    <row r="1549" spans="5:7" x14ac:dyDescent="0.25">
      <c r="E1549" t="s">
        <v>330</v>
      </c>
      <c r="F1549">
        <v>0</v>
      </c>
      <c r="G1549">
        <v>0</v>
      </c>
    </row>
    <row r="1550" spans="5:7" x14ac:dyDescent="0.25">
      <c r="E1550" t="s">
        <v>330</v>
      </c>
      <c r="F1550">
        <v>0</v>
      </c>
      <c r="G1550">
        <v>0</v>
      </c>
    </row>
    <row r="1551" spans="5:7" x14ac:dyDescent="0.25">
      <c r="E1551" t="s">
        <v>330</v>
      </c>
      <c r="F1551">
        <v>0</v>
      </c>
      <c r="G1551">
        <v>0</v>
      </c>
    </row>
    <row r="1552" spans="5:7" x14ac:dyDescent="0.25">
      <c r="E1552" t="s">
        <v>330</v>
      </c>
      <c r="F1552">
        <v>0</v>
      </c>
      <c r="G1552">
        <v>0</v>
      </c>
    </row>
    <row r="1553" spans="5:7" x14ac:dyDescent="0.25">
      <c r="E1553" t="s">
        <v>330</v>
      </c>
      <c r="F1553">
        <v>0</v>
      </c>
      <c r="G1553">
        <v>0</v>
      </c>
    </row>
    <row r="1554" spans="5:7" x14ac:dyDescent="0.25">
      <c r="E1554" t="s">
        <v>333</v>
      </c>
      <c r="F1554">
        <v>0</v>
      </c>
      <c r="G1554">
        <v>0</v>
      </c>
    </row>
    <row r="1555" spans="5:7" x14ac:dyDescent="0.25">
      <c r="E1555" t="s">
        <v>333</v>
      </c>
      <c r="F1555">
        <v>5000</v>
      </c>
      <c r="G1555">
        <v>0</v>
      </c>
    </row>
    <row r="1556" spans="5:7" x14ac:dyDescent="0.25">
      <c r="E1556" t="s">
        <v>333</v>
      </c>
      <c r="F1556">
        <v>0</v>
      </c>
      <c r="G1556">
        <v>0</v>
      </c>
    </row>
    <row r="1557" spans="5:7" x14ac:dyDescent="0.25">
      <c r="E1557" t="s">
        <v>333</v>
      </c>
      <c r="F1557">
        <v>0</v>
      </c>
      <c r="G1557">
        <v>0</v>
      </c>
    </row>
    <row r="1558" spans="5:7" x14ac:dyDescent="0.25">
      <c r="E1558" t="s">
        <v>333</v>
      </c>
      <c r="F1558">
        <v>0</v>
      </c>
      <c r="G1558">
        <v>0</v>
      </c>
    </row>
    <row r="1559" spans="5:7" x14ac:dyDescent="0.25">
      <c r="E1559" t="s">
        <v>333</v>
      </c>
      <c r="F1559">
        <v>0</v>
      </c>
      <c r="G1559">
        <v>0</v>
      </c>
    </row>
    <row r="1560" spans="5:7" x14ac:dyDescent="0.25">
      <c r="E1560" t="s">
        <v>333</v>
      </c>
      <c r="F1560">
        <v>7000</v>
      </c>
      <c r="G1560">
        <v>0</v>
      </c>
    </row>
    <row r="1561" spans="5:7" x14ac:dyDescent="0.25">
      <c r="E1561" t="s">
        <v>333</v>
      </c>
      <c r="F1561">
        <v>9500</v>
      </c>
      <c r="G1561">
        <v>0</v>
      </c>
    </row>
    <row r="1562" spans="5:7" x14ac:dyDescent="0.25">
      <c r="E1562" t="s">
        <v>333</v>
      </c>
      <c r="F1562">
        <v>7500</v>
      </c>
      <c r="G1562">
        <v>0</v>
      </c>
    </row>
    <row r="1563" spans="5:7" x14ac:dyDescent="0.25">
      <c r="E1563" t="s">
        <v>333</v>
      </c>
      <c r="F1563">
        <v>0</v>
      </c>
      <c r="G1563">
        <v>0</v>
      </c>
    </row>
    <row r="1564" spans="5:7" x14ac:dyDescent="0.25">
      <c r="E1564" t="s">
        <v>335</v>
      </c>
      <c r="F1564">
        <v>0</v>
      </c>
      <c r="G1564">
        <v>0</v>
      </c>
    </row>
    <row r="1565" spans="5:7" x14ac:dyDescent="0.25">
      <c r="E1565" t="s">
        <v>335</v>
      </c>
      <c r="F1565">
        <v>0</v>
      </c>
      <c r="G1565">
        <v>0</v>
      </c>
    </row>
    <row r="1566" spans="5:7" x14ac:dyDescent="0.25">
      <c r="E1566" t="s">
        <v>335</v>
      </c>
      <c r="F1566">
        <v>8000</v>
      </c>
      <c r="G1566">
        <v>0</v>
      </c>
    </row>
    <row r="1567" spans="5:7" x14ac:dyDescent="0.25">
      <c r="E1567" t="s">
        <v>335</v>
      </c>
      <c r="F1567">
        <v>0</v>
      </c>
      <c r="G1567">
        <v>0</v>
      </c>
    </row>
    <row r="1568" spans="5:7" x14ac:dyDescent="0.25">
      <c r="E1568" t="s">
        <v>335</v>
      </c>
      <c r="F1568">
        <v>4500</v>
      </c>
      <c r="G1568">
        <v>0</v>
      </c>
    </row>
    <row r="1569" spans="5:7" x14ac:dyDescent="0.25">
      <c r="E1569" t="s">
        <v>335</v>
      </c>
      <c r="F1569">
        <v>0</v>
      </c>
      <c r="G1569">
        <v>0</v>
      </c>
    </row>
    <row r="1570" spans="5:7" x14ac:dyDescent="0.25">
      <c r="E1570" t="s">
        <v>335</v>
      </c>
      <c r="F1570">
        <v>0</v>
      </c>
      <c r="G1570">
        <v>0</v>
      </c>
    </row>
    <row r="1571" spans="5:7" x14ac:dyDescent="0.25">
      <c r="E1571" t="s">
        <v>335</v>
      </c>
      <c r="F1571">
        <v>0</v>
      </c>
      <c r="G1571">
        <v>0</v>
      </c>
    </row>
    <row r="1572" spans="5:7" x14ac:dyDescent="0.25">
      <c r="E1572" t="s">
        <v>335</v>
      </c>
      <c r="F1572">
        <v>0</v>
      </c>
      <c r="G1572">
        <v>0</v>
      </c>
    </row>
    <row r="1573" spans="5:7" x14ac:dyDescent="0.25">
      <c r="E1573" t="s">
        <v>335</v>
      </c>
      <c r="F1573">
        <v>0</v>
      </c>
      <c r="G1573">
        <v>0</v>
      </c>
    </row>
    <row r="1574" spans="5:7" x14ac:dyDescent="0.25">
      <c r="E1574" t="s">
        <v>335</v>
      </c>
      <c r="F1574">
        <v>0</v>
      </c>
      <c r="G1574">
        <v>0</v>
      </c>
    </row>
    <row r="1575" spans="5:7" x14ac:dyDescent="0.25">
      <c r="E1575" t="s">
        <v>335</v>
      </c>
      <c r="F1575">
        <v>0</v>
      </c>
      <c r="G1575">
        <v>0</v>
      </c>
    </row>
    <row r="1576" spans="5:7" x14ac:dyDescent="0.25">
      <c r="E1576" t="s">
        <v>335</v>
      </c>
      <c r="F1576">
        <v>0</v>
      </c>
      <c r="G1576">
        <v>0</v>
      </c>
    </row>
    <row r="1577" spans="5:7" x14ac:dyDescent="0.25">
      <c r="E1577" t="s">
        <v>335</v>
      </c>
      <c r="F1577">
        <v>0</v>
      </c>
      <c r="G1577">
        <v>0</v>
      </c>
    </row>
    <row r="1578" spans="5:7" x14ac:dyDescent="0.25">
      <c r="E1578" t="s">
        <v>335</v>
      </c>
      <c r="F1578">
        <v>0</v>
      </c>
      <c r="G1578">
        <v>0</v>
      </c>
    </row>
    <row r="1579" spans="5:7" x14ac:dyDescent="0.25">
      <c r="E1579" t="s">
        <v>335</v>
      </c>
      <c r="F1579">
        <v>10000</v>
      </c>
      <c r="G1579">
        <v>0</v>
      </c>
    </row>
    <row r="1580" spans="5:7" x14ac:dyDescent="0.25">
      <c r="E1580" t="s">
        <v>335</v>
      </c>
      <c r="F1580">
        <v>4200</v>
      </c>
      <c r="G1580">
        <v>0</v>
      </c>
    </row>
    <row r="1581" spans="5:7" x14ac:dyDescent="0.25">
      <c r="E1581" t="s">
        <v>335</v>
      </c>
      <c r="F1581">
        <v>4700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12000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5000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8000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0</v>
      </c>
      <c r="G1596">
        <v>0</v>
      </c>
    </row>
    <row r="1597" spans="5:7" x14ac:dyDescent="0.25">
      <c r="E1597" t="s">
        <v>335</v>
      </c>
      <c r="F1597">
        <v>0</v>
      </c>
      <c r="G1597">
        <v>0</v>
      </c>
    </row>
    <row r="1598" spans="5:7" x14ac:dyDescent="0.25">
      <c r="E1598" t="s">
        <v>335</v>
      </c>
      <c r="F1598">
        <v>0</v>
      </c>
      <c r="G1598">
        <v>0</v>
      </c>
    </row>
    <row r="1599" spans="5:7" x14ac:dyDescent="0.25">
      <c r="E1599" t="s">
        <v>335</v>
      </c>
      <c r="F1599">
        <v>4200</v>
      </c>
      <c r="G1599">
        <v>0</v>
      </c>
    </row>
    <row r="1600" spans="5:7" x14ac:dyDescent="0.25">
      <c r="E1600" t="s">
        <v>335</v>
      </c>
      <c r="F1600">
        <v>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12100</v>
      </c>
      <c r="G1605">
        <v>0</v>
      </c>
    </row>
    <row r="1606" spans="5:7" x14ac:dyDescent="0.25">
      <c r="E1606" t="s">
        <v>335</v>
      </c>
      <c r="F1606">
        <v>16000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0</v>
      </c>
      <c r="G1610">
        <v>0</v>
      </c>
    </row>
    <row r="1611" spans="5:7" x14ac:dyDescent="0.25">
      <c r="E1611" t="s">
        <v>335</v>
      </c>
      <c r="F1611">
        <v>2800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16000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0</v>
      </c>
      <c r="G1622">
        <v>0</v>
      </c>
    </row>
    <row r="1623" spans="5:7" x14ac:dyDescent="0.25">
      <c r="E1623" t="s">
        <v>335</v>
      </c>
      <c r="F1623">
        <v>12100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2800</v>
      </c>
      <c r="G1627">
        <v>0</v>
      </c>
    </row>
    <row r="1628" spans="5:7" x14ac:dyDescent="0.25">
      <c r="E1628" t="s">
        <v>335</v>
      </c>
      <c r="F1628">
        <v>0</v>
      </c>
      <c r="G1628">
        <v>0</v>
      </c>
    </row>
    <row r="1629" spans="5:7" x14ac:dyDescent="0.25">
      <c r="E1629" t="s">
        <v>337</v>
      </c>
      <c r="F1629">
        <v>0</v>
      </c>
      <c r="G1629">
        <v>0</v>
      </c>
    </row>
    <row r="1630" spans="5:7" x14ac:dyDescent="0.25">
      <c r="E1630" t="s">
        <v>337</v>
      </c>
      <c r="F1630">
        <v>0</v>
      </c>
      <c r="G1630">
        <v>25000</v>
      </c>
    </row>
    <row r="1631" spans="5:7" x14ac:dyDescent="0.25">
      <c r="E1631" t="s">
        <v>337</v>
      </c>
      <c r="F1631">
        <v>0</v>
      </c>
      <c r="G1631">
        <v>0</v>
      </c>
    </row>
    <row r="1632" spans="5:7" x14ac:dyDescent="0.25">
      <c r="E1632" t="s">
        <v>337</v>
      </c>
      <c r="F1632">
        <v>0</v>
      </c>
      <c r="G1632">
        <v>0</v>
      </c>
    </row>
    <row r="1633" spans="5:7" x14ac:dyDescent="0.25">
      <c r="E1633" t="s">
        <v>337</v>
      </c>
      <c r="F1633">
        <v>0</v>
      </c>
      <c r="G1633">
        <v>0</v>
      </c>
    </row>
    <row r="1634" spans="5:7" x14ac:dyDescent="0.25">
      <c r="E1634" t="s">
        <v>337</v>
      </c>
      <c r="F1634">
        <v>0</v>
      </c>
      <c r="G1634">
        <v>0</v>
      </c>
    </row>
    <row r="1635" spans="5:7" x14ac:dyDescent="0.25">
      <c r="E1635" t="s">
        <v>337</v>
      </c>
      <c r="F1635">
        <v>0</v>
      </c>
      <c r="G1635">
        <v>0</v>
      </c>
    </row>
    <row r="1636" spans="5:7" x14ac:dyDescent="0.25">
      <c r="E1636" t="s">
        <v>337</v>
      </c>
      <c r="F1636">
        <v>0</v>
      </c>
      <c r="G1636">
        <v>0</v>
      </c>
    </row>
    <row r="1637" spans="5:7" x14ac:dyDescent="0.25">
      <c r="E1637" t="s">
        <v>337</v>
      </c>
      <c r="F1637">
        <v>0</v>
      </c>
      <c r="G1637">
        <v>0</v>
      </c>
    </row>
    <row r="1638" spans="5:7" x14ac:dyDescent="0.25">
      <c r="E1638" t="s">
        <v>337</v>
      </c>
      <c r="F1638">
        <v>5000</v>
      </c>
      <c r="G1638">
        <v>0</v>
      </c>
    </row>
    <row r="1639" spans="5:7" x14ac:dyDescent="0.25">
      <c r="E1639" t="s">
        <v>337</v>
      </c>
      <c r="F1639">
        <v>0</v>
      </c>
      <c r="G1639">
        <v>0</v>
      </c>
    </row>
    <row r="1640" spans="5:7" x14ac:dyDescent="0.25">
      <c r="E1640" t="s">
        <v>337</v>
      </c>
      <c r="F1640">
        <v>0</v>
      </c>
      <c r="G1640">
        <v>27000</v>
      </c>
    </row>
    <row r="1641" spans="5:7" x14ac:dyDescent="0.25">
      <c r="E1641" t="s">
        <v>337</v>
      </c>
      <c r="F1641">
        <v>0</v>
      </c>
      <c r="G1641">
        <v>0</v>
      </c>
    </row>
    <row r="1642" spans="5:7" x14ac:dyDescent="0.25">
      <c r="E1642" t="s">
        <v>337</v>
      </c>
      <c r="F1642">
        <v>0</v>
      </c>
      <c r="G1642">
        <v>0</v>
      </c>
    </row>
    <row r="1643" spans="5:7" x14ac:dyDescent="0.25">
      <c r="E1643" t="s">
        <v>337</v>
      </c>
      <c r="F1643">
        <v>0</v>
      </c>
      <c r="G1643">
        <v>0</v>
      </c>
    </row>
    <row r="1644" spans="5:7" x14ac:dyDescent="0.25">
      <c r="E1644" t="s">
        <v>337</v>
      </c>
      <c r="F1644">
        <v>0</v>
      </c>
      <c r="G1644">
        <v>0</v>
      </c>
    </row>
    <row r="1645" spans="5:7" x14ac:dyDescent="0.25">
      <c r="E1645" t="s">
        <v>337</v>
      </c>
      <c r="F1645">
        <v>5000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0</v>
      </c>
    </row>
    <row r="1648" spans="5:7" x14ac:dyDescent="0.25">
      <c r="E1648" t="s">
        <v>337</v>
      </c>
      <c r="F1648">
        <v>0</v>
      </c>
      <c r="G1648">
        <v>27000</v>
      </c>
    </row>
    <row r="1649" spans="5:7" x14ac:dyDescent="0.25">
      <c r="E1649" t="s">
        <v>337</v>
      </c>
      <c r="F1649">
        <v>0</v>
      </c>
      <c r="G1649">
        <v>21000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4200</v>
      </c>
      <c r="G1654">
        <v>0</v>
      </c>
    </row>
    <row r="1655" spans="5:7" x14ac:dyDescent="0.25">
      <c r="E1655" t="s">
        <v>337</v>
      </c>
      <c r="F1655">
        <v>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20000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13000</v>
      </c>
    </row>
    <row r="1662" spans="5:7" x14ac:dyDescent="0.25">
      <c r="E1662" t="s">
        <v>337</v>
      </c>
      <c r="F1662">
        <v>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15000</v>
      </c>
    </row>
    <row r="1665" spans="5:7" x14ac:dyDescent="0.25">
      <c r="E1665" t="s">
        <v>337</v>
      </c>
      <c r="F1665">
        <v>0</v>
      </c>
      <c r="G1665">
        <v>0</v>
      </c>
    </row>
    <row r="1666" spans="5:7" x14ac:dyDescent="0.25">
      <c r="E1666" t="s">
        <v>337</v>
      </c>
      <c r="F1666">
        <v>0</v>
      </c>
      <c r="G1666">
        <v>20000</v>
      </c>
    </row>
    <row r="1667" spans="5:7" x14ac:dyDescent="0.25">
      <c r="E1667" t="s">
        <v>337</v>
      </c>
      <c r="F1667">
        <v>0</v>
      </c>
      <c r="G1667">
        <v>16000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0</v>
      </c>
      <c r="G1671">
        <v>25000</v>
      </c>
    </row>
    <row r="1672" spans="5:7" x14ac:dyDescent="0.25">
      <c r="E1672" t="s">
        <v>337</v>
      </c>
      <c r="F1672">
        <v>2800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4200</v>
      </c>
      <c r="G1674">
        <v>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0</v>
      </c>
    </row>
    <row r="1679" spans="5:7" x14ac:dyDescent="0.25">
      <c r="E1679" t="s">
        <v>337</v>
      </c>
      <c r="F1679">
        <v>0</v>
      </c>
      <c r="G1679">
        <v>22000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0</v>
      </c>
    </row>
    <row r="1683" spans="5:7" x14ac:dyDescent="0.25">
      <c r="E1683" t="s">
        <v>337</v>
      </c>
      <c r="F1683">
        <v>0</v>
      </c>
      <c r="G1683">
        <v>10000</v>
      </c>
    </row>
    <row r="1684" spans="5:7" x14ac:dyDescent="0.25">
      <c r="E1684" t="s">
        <v>337</v>
      </c>
      <c r="F1684">
        <v>0</v>
      </c>
      <c r="G1684">
        <v>0</v>
      </c>
    </row>
    <row r="1685" spans="5:7" x14ac:dyDescent="0.25">
      <c r="E1685" t="s">
        <v>337</v>
      </c>
      <c r="F1685">
        <v>12000</v>
      </c>
      <c r="G1685">
        <v>0</v>
      </c>
    </row>
    <row r="1686" spans="5:7" x14ac:dyDescent="0.25">
      <c r="E1686" t="s">
        <v>337</v>
      </c>
      <c r="F1686">
        <v>0</v>
      </c>
      <c r="G1686">
        <v>18000</v>
      </c>
    </row>
    <row r="1687" spans="5:7" x14ac:dyDescent="0.25">
      <c r="E1687" t="s">
        <v>337</v>
      </c>
      <c r="F1687">
        <v>0</v>
      </c>
      <c r="G1687">
        <v>24000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22000</v>
      </c>
    </row>
    <row r="1690" spans="5:7" x14ac:dyDescent="0.25">
      <c r="E1690" t="s">
        <v>337</v>
      </c>
      <c r="F1690">
        <v>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0</v>
      </c>
      <c r="G1692">
        <v>0</v>
      </c>
    </row>
    <row r="1693" spans="5:7" x14ac:dyDescent="0.25">
      <c r="E1693" t="s">
        <v>337</v>
      </c>
      <c r="F1693">
        <v>16000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25000</v>
      </c>
    </row>
    <row r="1697" spans="5:7" x14ac:dyDescent="0.25">
      <c r="E1697" t="s">
        <v>337</v>
      </c>
      <c r="F1697">
        <v>0</v>
      </c>
      <c r="G1697">
        <v>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6000</v>
      </c>
    </row>
    <row r="1700" spans="5:7" x14ac:dyDescent="0.25">
      <c r="E1700" t="s">
        <v>337</v>
      </c>
      <c r="F1700">
        <v>0</v>
      </c>
      <c r="G1700">
        <v>25000</v>
      </c>
    </row>
    <row r="1701" spans="5:7" x14ac:dyDescent="0.25">
      <c r="E1701" t="s">
        <v>337</v>
      </c>
      <c r="F1701">
        <v>0</v>
      </c>
      <c r="G1701">
        <v>8000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0</v>
      </c>
      <c r="G1703">
        <v>0</v>
      </c>
    </row>
    <row r="1704" spans="5:7" x14ac:dyDescent="0.25">
      <c r="E1704" t="s">
        <v>337</v>
      </c>
      <c r="F1704">
        <v>6000</v>
      </c>
      <c r="G1704">
        <v>0</v>
      </c>
    </row>
    <row r="1705" spans="5:7" x14ac:dyDescent="0.25">
      <c r="E1705" t="s">
        <v>337</v>
      </c>
      <c r="F1705">
        <v>0</v>
      </c>
      <c r="G1705">
        <v>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19000</v>
      </c>
    </row>
    <row r="1711" spans="5:7" x14ac:dyDescent="0.25">
      <c r="E1711" t="s">
        <v>337</v>
      </c>
      <c r="F1711">
        <v>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2800</v>
      </c>
      <c r="G1714">
        <v>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4000</v>
      </c>
      <c r="G1717">
        <v>0</v>
      </c>
    </row>
    <row r="1718" spans="5:7" x14ac:dyDescent="0.25">
      <c r="E1718" t="s">
        <v>337</v>
      </c>
      <c r="F1718">
        <v>0</v>
      </c>
      <c r="G1718">
        <v>14000</v>
      </c>
    </row>
    <row r="1719" spans="5:7" x14ac:dyDescent="0.25">
      <c r="E1719" t="s">
        <v>337</v>
      </c>
      <c r="F1719">
        <v>0</v>
      </c>
      <c r="G1719">
        <v>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8000</v>
      </c>
      <c r="G1727">
        <v>0</v>
      </c>
    </row>
    <row r="1728" spans="5:7" x14ac:dyDescent="0.25">
      <c r="E1728" t="s">
        <v>337</v>
      </c>
      <c r="F1728">
        <v>0</v>
      </c>
      <c r="G1728">
        <v>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4200</v>
      </c>
      <c r="G1730">
        <v>0</v>
      </c>
    </row>
    <row r="1731" spans="5:7" x14ac:dyDescent="0.25">
      <c r="E1731" t="s">
        <v>337</v>
      </c>
      <c r="F1731">
        <v>0</v>
      </c>
      <c r="G1731">
        <v>25000</v>
      </c>
    </row>
    <row r="1732" spans="5:7" x14ac:dyDescent="0.25">
      <c r="E1732" t="s">
        <v>337</v>
      </c>
      <c r="F1732">
        <v>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7500</v>
      </c>
    </row>
    <row r="1735" spans="5:7" x14ac:dyDescent="0.25">
      <c r="E1735" t="s">
        <v>337</v>
      </c>
      <c r="F1735">
        <v>0</v>
      </c>
      <c r="G1735">
        <v>11000</v>
      </c>
    </row>
    <row r="1736" spans="5:7" x14ac:dyDescent="0.25">
      <c r="E1736" t="s">
        <v>337</v>
      </c>
      <c r="F1736">
        <v>0</v>
      </c>
      <c r="G1736">
        <v>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5000</v>
      </c>
      <c r="G1743">
        <v>0</v>
      </c>
    </row>
    <row r="1744" spans="5:7" x14ac:dyDescent="0.25">
      <c r="E1744" t="s">
        <v>337</v>
      </c>
      <c r="F1744">
        <v>0</v>
      </c>
      <c r="G1744">
        <v>18000</v>
      </c>
    </row>
    <row r="1745" spans="5:7" x14ac:dyDescent="0.25">
      <c r="E1745" t="s">
        <v>337</v>
      </c>
      <c r="F1745">
        <v>0</v>
      </c>
      <c r="G1745">
        <v>0</v>
      </c>
    </row>
    <row r="1746" spans="5:7" x14ac:dyDescent="0.25">
      <c r="E1746" t="s">
        <v>337</v>
      </c>
      <c r="F1746">
        <v>7000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0</v>
      </c>
      <c r="G1748">
        <v>16000</v>
      </c>
    </row>
    <row r="1749" spans="5:7" x14ac:dyDescent="0.25">
      <c r="E1749" t="s">
        <v>337</v>
      </c>
      <c r="F1749">
        <v>0</v>
      </c>
      <c r="G1749">
        <v>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0</v>
      </c>
    </row>
    <row r="1753" spans="5:7" x14ac:dyDescent="0.25">
      <c r="E1753" t="s">
        <v>337</v>
      </c>
      <c r="F1753">
        <v>0</v>
      </c>
      <c r="G1753">
        <v>27000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12000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17000</v>
      </c>
    </row>
    <row r="1759" spans="5:7" x14ac:dyDescent="0.25">
      <c r="E1759" t="s">
        <v>337</v>
      </c>
      <c r="F1759">
        <v>0</v>
      </c>
      <c r="G1759">
        <v>12000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0</v>
      </c>
      <c r="G1761">
        <v>0</v>
      </c>
    </row>
    <row r="1762" spans="5:7" x14ac:dyDescent="0.25">
      <c r="E1762" t="s">
        <v>337</v>
      </c>
      <c r="F1762">
        <v>0</v>
      </c>
      <c r="G1762">
        <v>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5000</v>
      </c>
    </row>
    <row r="1767" spans="5:7" x14ac:dyDescent="0.25">
      <c r="E1767" t="s">
        <v>337</v>
      </c>
      <c r="F1767">
        <v>0</v>
      </c>
      <c r="G1767">
        <v>25000</v>
      </c>
    </row>
    <row r="1768" spans="5:7" x14ac:dyDescent="0.25">
      <c r="E1768" t="s">
        <v>337</v>
      </c>
      <c r="F1768">
        <v>0</v>
      </c>
      <c r="G1768">
        <v>15000</v>
      </c>
    </row>
    <row r="1769" spans="5:7" x14ac:dyDescent="0.25">
      <c r="E1769" t="s">
        <v>337</v>
      </c>
      <c r="F1769">
        <v>0</v>
      </c>
      <c r="G1769">
        <v>25000</v>
      </c>
    </row>
    <row r="1770" spans="5:7" x14ac:dyDescent="0.25">
      <c r="E1770" t="s">
        <v>337</v>
      </c>
      <c r="F1770">
        <v>4200</v>
      </c>
      <c r="G1770">
        <v>0</v>
      </c>
    </row>
    <row r="1771" spans="5:7" x14ac:dyDescent="0.25">
      <c r="E1771" t="s">
        <v>337</v>
      </c>
      <c r="F1771">
        <v>0</v>
      </c>
      <c r="G1771">
        <v>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0</v>
      </c>
    </row>
    <row r="1777" spans="5:7" x14ac:dyDescent="0.25">
      <c r="E1777" t="s">
        <v>337</v>
      </c>
      <c r="F1777">
        <v>0</v>
      </c>
      <c r="G1777">
        <v>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5000</v>
      </c>
      <c r="G1780">
        <v>0</v>
      </c>
    </row>
    <row r="1781" spans="5:7" x14ac:dyDescent="0.25">
      <c r="E1781" t="s">
        <v>337</v>
      </c>
      <c r="F1781">
        <v>0</v>
      </c>
      <c r="G1781">
        <v>4500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13000</v>
      </c>
    </row>
    <row r="1784" spans="5:7" x14ac:dyDescent="0.25">
      <c r="E1784" t="s">
        <v>337</v>
      </c>
      <c r="F1784">
        <v>0</v>
      </c>
      <c r="G1784">
        <v>16000</v>
      </c>
    </row>
    <row r="1785" spans="5:7" x14ac:dyDescent="0.25">
      <c r="E1785" t="s">
        <v>337</v>
      </c>
      <c r="F1785">
        <v>0</v>
      </c>
      <c r="G1785">
        <v>0</v>
      </c>
    </row>
    <row r="1786" spans="5:7" x14ac:dyDescent="0.25">
      <c r="E1786" t="s">
        <v>337</v>
      </c>
      <c r="F1786">
        <v>0</v>
      </c>
      <c r="G1786">
        <v>0</v>
      </c>
    </row>
    <row r="1787" spans="5:7" x14ac:dyDescent="0.25">
      <c r="E1787" t="s">
        <v>337</v>
      </c>
      <c r="F1787">
        <v>0</v>
      </c>
      <c r="G1787">
        <v>0</v>
      </c>
    </row>
    <row r="1788" spans="5:7" x14ac:dyDescent="0.25">
      <c r="E1788" t="s">
        <v>337</v>
      </c>
      <c r="F1788">
        <v>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8000</v>
      </c>
      <c r="G1791">
        <v>0</v>
      </c>
    </row>
    <row r="1792" spans="5:7" x14ac:dyDescent="0.25">
      <c r="E1792" t="s">
        <v>337</v>
      </c>
      <c r="F1792">
        <v>0</v>
      </c>
      <c r="G1792">
        <v>26000</v>
      </c>
    </row>
    <row r="1793" spans="5:7" x14ac:dyDescent="0.25">
      <c r="E1793" t="s">
        <v>337</v>
      </c>
      <c r="F1793">
        <v>5000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0</v>
      </c>
      <c r="G1798">
        <v>0</v>
      </c>
    </row>
    <row r="1799" spans="5:7" x14ac:dyDescent="0.25">
      <c r="E1799" t="s">
        <v>337</v>
      </c>
      <c r="F1799">
        <v>0</v>
      </c>
      <c r="G1799">
        <v>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14000</v>
      </c>
    </row>
    <row r="1802" spans="5:7" x14ac:dyDescent="0.25">
      <c r="E1802" t="s">
        <v>337</v>
      </c>
      <c r="F1802">
        <v>12000</v>
      </c>
      <c r="G1802">
        <v>0</v>
      </c>
    </row>
    <row r="1803" spans="5:7" x14ac:dyDescent="0.25">
      <c r="E1803" t="s">
        <v>337</v>
      </c>
      <c r="F1803">
        <v>6000</v>
      </c>
      <c r="G1803">
        <v>0</v>
      </c>
    </row>
    <row r="1804" spans="5:7" x14ac:dyDescent="0.25">
      <c r="E1804" t="s">
        <v>337</v>
      </c>
      <c r="F1804">
        <v>16000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5000</v>
      </c>
      <c r="G1810">
        <v>0</v>
      </c>
    </row>
    <row r="1811" spans="5:7" x14ac:dyDescent="0.25">
      <c r="E1811" t="s">
        <v>337</v>
      </c>
      <c r="F1811">
        <v>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11000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4000</v>
      </c>
      <c r="G1815">
        <v>0</v>
      </c>
    </row>
    <row r="1816" spans="5:7" x14ac:dyDescent="0.25">
      <c r="E1816" t="s">
        <v>337</v>
      </c>
      <c r="F1816">
        <v>5000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0</v>
      </c>
    </row>
    <row r="1820" spans="5:7" x14ac:dyDescent="0.25">
      <c r="E1820" t="s">
        <v>337</v>
      </c>
      <c r="F1820">
        <v>0</v>
      </c>
      <c r="G1820">
        <v>0</v>
      </c>
    </row>
    <row r="1821" spans="5:7" x14ac:dyDescent="0.25">
      <c r="E1821" t="s">
        <v>337</v>
      </c>
      <c r="F1821">
        <v>0</v>
      </c>
      <c r="G1821">
        <v>0</v>
      </c>
    </row>
    <row r="1822" spans="5:7" x14ac:dyDescent="0.25">
      <c r="E1822" t="s">
        <v>337</v>
      </c>
      <c r="F1822">
        <v>0</v>
      </c>
      <c r="G1822">
        <v>0</v>
      </c>
    </row>
    <row r="1823" spans="5:7" x14ac:dyDescent="0.25">
      <c r="E1823" t="s">
        <v>337</v>
      </c>
      <c r="F1823">
        <v>0</v>
      </c>
      <c r="G1823">
        <v>10000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0</v>
      </c>
      <c r="G1827">
        <v>0</v>
      </c>
    </row>
    <row r="1828" spans="5:7" x14ac:dyDescent="0.25">
      <c r="E1828" t="s">
        <v>337</v>
      </c>
      <c r="F1828">
        <v>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23000</v>
      </c>
    </row>
    <row r="1831" spans="5:7" x14ac:dyDescent="0.25">
      <c r="E1831" t="s">
        <v>337</v>
      </c>
      <c r="F1831">
        <v>0</v>
      </c>
      <c r="G1831">
        <v>10000</v>
      </c>
    </row>
    <row r="1832" spans="5:7" x14ac:dyDescent="0.25">
      <c r="E1832" t="s">
        <v>337</v>
      </c>
      <c r="F1832">
        <v>0</v>
      </c>
      <c r="G1832">
        <v>12000</v>
      </c>
    </row>
    <row r="1833" spans="5:7" x14ac:dyDescent="0.25">
      <c r="E1833" t="s">
        <v>337</v>
      </c>
      <c r="F1833">
        <v>0</v>
      </c>
      <c r="G1833">
        <v>14000</v>
      </c>
    </row>
    <row r="1834" spans="5:7" x14ac:dyDescent="0.25">
      <c r="E1834" t="s">
        <v>337</v>
      </c>
      <c r="F1834">
        <v>0</v>
      </c>
      <c r="G1834">
        <v>0</v>
      </c>
    </row>
    <row r="1835" spans="5:7" x14ac:dyDescent="0.25">
      <c r="E1835" t="s">
        <v>337</v>
      </c>
      <c r="F1835">
        <v>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27000</v>
      </c>
    </row>
    <row r="1838" spans="5:7" x14ac:dyDescent="0.25">
      <c r="E1838" t="s">
        <v>337</v>
      </c>
      <c r="F1838">
        <v>0</v>
      </c>
      <c r="G1838">
        <v>10000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3100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24000</v>
      </c>
    </row>
    <row r="1850" spans="5:7" x14ac:dyDescent="0.25">
      <c r="E1850" t="s">
        <v>337</v>
      </c>
      <c r="F1850">
        <v>0</v>
      </c>
      <c r="G1850">
        <v>0</v>
      </c>
    </row>
    <row r="1851" spans="5:7" x14ac:dyDescent="0.25">
      <c r="E1851" t="s">
        <v>337</v>
      </c>
      <c r="F1851">
        <v>4200</v>
      </c>
      <c r="G1851">
        <v>0</v>
      </c>
    </row>
    <row r="1852" spans="5:7" x14ac:dyDescent="0.25">
      <c r="E1852" t="s">
        <v>337</v>
      </c>
      <c r="F1852">
        <v>0</v>
      </c>
      <c r="G1852">
        <v>17000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339</v>
      </c>
      <c r="F1854">
        <v>25000</v>
      </c>
      <c r="G1854">
        <v>0</v>
      </c>
    </row>
    <row r="1855" spans="5:7" x14ac:dyDescent="0.25">
      <c r="E1855" t="s">
        <v>339</v>
      </c>
      <c r="F1855">
        <v>0</v>
      </c>
      <c r="G1855">
        <v>0</v>
      </c>
    </row>
    <row r="1856" spans="5:7" x14ac:dyDescent="0.25">
      <c r="E1856" t="s">
        <v>339</v>
      </c>
      <c r="F1856">
        <v>0</v>
      </c>
      <c r="G1856">
        <v>0</v>
      </c>
    </row>
    <row r="1857" spans="5:7" x14ac:dyDescent="0.25">
      <c r="E1857" t="s">
        <v>339</v>
      </c>
      <c r="F1857">
        <v>0</v>
      </c>
      <c r="G1857">
        <v>0</v>
      </c>
    </row>
    <row r="1858" spans="5:7" x14ac:dyDescent="0.25">
      <c r="E1858" t="s">
        <v>339</v>
      </c>
      <c r="F1858">
        <v>0</v>
      </c>
      <c r="G1858">
        <v>0</v>
      </c>
    </row>
    <row r="1859" spans="5:7" x14ac:dyDescent="0.25">
      <c r="E1859" t="s">
        <v>339</v>
      </c>
      <c r="F1859">
        <v>0</v>
      </c>
      <c r="G1859">
        <v>18000</v>
      </c>
    </row>
    <row r="1860" spans="5:7" x14ac:dyDescent="0.25">
      <c r="E1860" t="s">
        <v>339</v>
      </c>
      <c r="F1860">
        <v>0</v>
      </c>
      <c r="G1860">
        <v>16000</v>
      </c>
    </row>
    <row r="1861" spans="5:7" x14ac:dyDescent="0.25">
      <c r="E1861" t="s">
        <v>339</v>
      </c>
      <c r="F1861">
        <v>0</v>
      </c>
      <c r="G1861">
        <v>0</v>
      </c>
    </row>
    <row r="1862" spans="5:7" x14ac:dyDescent="0.25">
      <c r="E1862" t="s">
        <v>339</v>
      </c>
      <c r="F1862">
        <v>0</v>
      </c>
      <c r="G1862">
        <v>0</v>
      </c>
    </row>
    <row r="1863" spans="5:7" x14ac:dyDescent="0.25">
      <c r="E1863" t="s">
        <v>339</v>
      </c>
      <c r="F1863">
        <v>0</v>
      </c>
      <c r="G1863">
        <v>0</v>
      </c>
    </row>
    <row r="1864" spans="5:7" x14ac:dyDescent="0.25">
      <c r="E1864" t="s">
        <v>339</v>
      </c>
      <c r="F1864">
        <v>0</v>
      </c>
      <c r="G1864">
        <v>0</v>
      </c>
    </row>
    <row r="1865" spans="5:7" x14ac:dyDescent="0.25">
      <c r="E1865" t="s">
        <v>339</v>
      </c>
      <c r="F1865">
        <v>0</v>
      </c>
      <c r="G1865">
        <v>0</v>
      </c>
    </row>
    <row r="1866" spans="5:7" x14ac:dyDescent="0.25">
      <c r="E1866" t="s">
        <v>339</v>
      </c>
      <c r="F1866">
        <v>0</v>
      </c>
      <c r="G1866">
        <v>0</v>
      </c>
    </row>
    <row r="1867" spans="5:7" x14ac:dyDescent="0.25">
      <c r="E1867" t="s">
        <v>339</v>
      </c>
      <c r="F1867">
        <v>0</v>
      </c>
      <c r="G1867">
        <v>20000</v>
      </c>
    </row>
    <row r="1868" spans="5:7" x14ac:dyDescent="0.25">
      <c r="E1868" t="s">
        <v>339</v>
      </c>
      <c r="F1868">
        <v>0</v>
      </c>
      <c r="G1868">
        <v>0</v>
      </c>
    </row>
    <row r="1869" spans="5:7" x14ac:dyDescent="0.25">
      <c r="E1869" t="s">
        <v>339</v>
      </c>
      <c r="F1869">
        <v>0</v>
      </c>
      <c r="G1869">
        <v>0</v>
      </c>
    </row>
    <row r="1870" spans="5:7" x14ac:dyDescent="0.25">
      <c r="E1870" t="s">
        <v>339</v>
      </c>
      <c r="F1870">
        <v>0</v>
      </c>
      <c r="G1870">
        <v>0</v>
      </c>
    </row>
    <row r="1871" spans="5:7" x14ac:dyDescent="0.25">
      <c r="E1871" t="s">
        <v>339</v>
      </c>
      <c r="F1871">
        <v>0</v>
      </c>
      <c r="G1871">
        <v>0</v>
      </c>
    </row>
    <row r="1872" spans="5:7" x14ac:dyDescent="0.25">
      <c r="E1872" t="s">
        <v>339</v>
      </c>
      <c r="F1872">
        <v>0</v>
      </c>
      <c r="G1872">
        <v>0</v>
      </c>
    </row>
    <row r="1873" spans="5:7" x14ac:dyDescent="0.25">
      <c r="E1873" t="s">
        <v>339</v>
      </c>
      <c r="F1873">
        <v>6000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14000</v>
      </c>
    </row>
    <row r="1879" spans="5:7" x14ac:dyDescent="0.25">
      <c r="E1879" t="s">
        <v>339</v>
      </c>
      <c r="F1879">
        <v>0</v>
      </c>
      <c r="G1879">
        <v>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342</v>
      </c>
      <c r="F1883">
        <v>8000</v>
      </c>
      <c r="G1883">
        <v>0</v>
      </c>
    </row>
    <row r="1884" spans="5:7" x14ac:dyDescent="0.25">
      <c r="E1884" t="s">
        <v>342</v>
      </c>
      <c r="F1884">
        <v>0</v>
      </c>
      <c r="G1884">
        <v>0</v>
      </c>
    </row>
    <row r="1885" spans="5:7" x14ac:dyDescent="0.25">
      <c r="E1885" t="s">
        <v>342</v>
      </c>
      <c r="F1885">
        <v>0</v>
      </c>
      <c r="G1885">
        <v>0</v>
      </c>
    </row>
    <row r="1886" spans="5:7" x14ac:dyDescent="0.25">
      <c r="E1886" t="s">
        <v>342</v>
      </c>
      <c r="F1886">
        <v>4000</v>
      </c>
      <c r="G1886">
        <v>0</v>
      </c>
    </row>
    <row r="1887" spans="5:7" x14ac:dyDescent="0.25">
      <c r="E1887" t="s">
        <v>342</v>
      </c>
      <c r="F1887">
        <v>0</v>
      </c>
      <c r="G1887">
        <v>0</v>
      </c>
    </row>
    <row r="1888" spans="5:7" x14ac:dyDescent="0.25">
      <c r="E1888" t="s">
        <v>342</v>
      </c>
      <c r="F1888">
        <v>0</v>
      </c>
      <c r="G1888">
        <v>0</v>
      </c>
    </row>
    <row r="1889" spans="5:7" x14ac:dyDescent="0.25">
      <c r="E1889" t="s">
        <v>342</v>
      </c>
      <c r="F1889">
        <v>0</v>
      </c>
      <c r="G1889">
        <v>0</v>
      </c>
    </row>
    <row r="1890" spans="5:7" x14ac:dyDescent="0.25">
      <c r="E1890" t="s">
        <v>342</v>
      </c>
      <c r="F1890">
        <v>0</v>
      </c>
      <c r="G1890">
        <v>0</v>
      </c>
    </row>
    <row r="1891" spans="5:7" x14ac:dyDescent="0.25">
      <c r="E1891" t="s">
        <v>342</v>
      </c>
      <c r="F1891">
        <v>0</v>
      </c>
      <c r="G1891">
        <v>0</v>
      </c>
    </row>
    <row r="1892" spans="5:7" x14ac:dyDescent="0.25">
      <c r="E1892" t="s">
        <v>342</v>
      </c>
      <c r="F1892">
        <v>0</v>
      </c>
      <c r="G1892">
        <v>0</v>
      </c>
    </row>
    <row r="1893" spans="5:7" x14ac:dyDescent="0.25">
      <c r="E1893" t="s">
        <v>342</v>
      </c>
      <c r="F1893">
        <v>0</v>
      </c>
      <c r="G1893">
        <v>0</v>
      </c>
    </row>
    <row r="1894" spans="5:7" x14ac:dyDescent="0.25">
      <c r="E1894" t="s">
        <v>342</v>
      </c>
      <c r="F1894">
        <v>16000</v>
      </c>
      <c r="G1894">
        <v>0</v>
      </c>
    </row>
    <row r="1895" spans="5:7" x14ac:dyDescent="0.25">
      <c r="E1895" t="s">
        <v>342</v>
      </c>
      <c r="F1895">
        <v>0</v>
      </c>
      <c r="G1895">
        <v>15000</v>
      </c>
    </row>
    <row r="1896" spans="5:7" x14ac:dyDescent="0.25">
      <c r="E1896" t="s">
        <v>342</v>
      </c>
      <c r="F1896">
        <v>0</v>
      </c>
      <c r="G1896">
        <v>0</v>
      </c>
    </row>
    <row r="1897" spans="5:7" x14ac:dyDescent="0.25">
      <c r="E1897" t="s">
        <v>342</v>
      </c>
      <c r="F1897">
        <v>0</v>
      </c>
      <c r="G1897">
        <v>6000</v>
      </c>
    </row>
    <row r="1898" spans="5:7" x14ac:dyDescent="0.25">
      <c r="E1898" t="s">
        <v>342</v>
      </c>
      <c r="F1898">
        <v>0</v>
      </c>
      <c r="G1898">
        <v>0</v>
      </c>
    </row>
    <row r="1899" spans="5:7" x14ac:dyDescent="0.25">
      <c r="E1899" t="s">
        <v>342</v>
      </c>
      <c r="F1899">
        <v>0</v>
      </c>
      <c r="G1899">
        <v>24000</v>
      </c>
    </row>
    <row r="1900" spans="5:7" x14ac:dyDescent="0.25">
      <c r="E1900" t="s">
        <v>342</v>
      </c>
      <c r="F1900">
        <v>16000</v>
      </c>
      <c r="G1900">
        <v>0</v>
      </c>
    </row>
    <row r="1901" spans="5:7" x14ac:dyDescent="0.25">
      <c r="E1901" t="s">
        <v>342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0</v>
      </c>
      <c r="G1905">
        <v>15000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6000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6000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0</v>
      </c>
      <c r="G1913">
        <v>0</v>
      </c>
    </row>
    <row r="1914" spans="5:7" x14ac:dyDescent="0.25">
      <c r="E1914" t="s">
        <v>342</v>
      </c>
      <c r="F1914">
        <v>0</v>
      </c>
      <c r="G1914">
        <v>0</v>
      </c>
    </row>
    <row r="1915" spans="5:7" x14ac:dyDescent="0.25">
      <c r="E1915" t="s">
        <v>342</v>
      </c>
      <c r="F1915">
        <v>8000</v>
      </c>
      <c r="G1915">
        <v>0</v>
      </c>
    </row>
    <row r="1916" spans="5:7" x14ac:dyDescent="0.25">
      <c r="E1916" t="s">
        <v>342</v>
      </c>
      <c r="F1916">
        <v>0</v>
      </c>
      <c r="G1916">
        <v>0</v>
      </c>
    </row>
    <row r="1917" spans="5:7" x14ac:dyDescent="0.25">
      <c r="E1917" t="s">
        <v>360</v>
      </c>
      <c r="F1917">
        <v>7000</v>
      </c>
      <c r="G1917">
        <v>0</v>
      </c>
    </row>
    <row r="1918" spans="5:7" x14ac:dyDescent="0.25">
      <c r="E1918" t="s">
        <v>360</v>
      </c>
      <c r="F1918">
        <v>15000</v>
      </c>
      <c r="G1918">
        <v>0</v>
      </c>
    </row>
    <row r="1919" spans="5:7" x14ac:dyDescent="0.25">
      <c r="E1919" t="s">
        <v>360</v>
      </c>
      <c r="F1919">
        <v>18000</v>
      </c>
      <c r="G1919">
        <v>0</v>
      </c>
    </row>
    <row r="1920" spans="5:7" x14ac:dyDescent="0.25">
      <c r="E1920" t="s">
        <v>360</v>
      </c>
      <c r="F1920">
        <v>17000</v>
      </c>
      <c r="G1920">
        <v>0</v>
      </c>
    </row>
    <row r="1921" spans="5:7" x14ac:dyDescent="0.25">
      <c r="E1921" t="s">
        <v>360</v>
      </c>
      <c r="F1921">
        <v>20000</v>
      </c>
      <c r="G1921">
        <v>0</v>
      </c>
    </row>
    <row r="1922" spans="5:7" x14ac:dyDescent="0.25">
      <c r="E1922" t="s">
        <v>360</v>
      </c>
      <c r="F1922">
        <v>13000</v>
      </c>
      <c r="G1922">
        <v>0</v>
      </c>
    </row>
    <row r="1923" spans="5:7" x14ac:dyDescent="0.25">
      <c r="E1923" t="s">
        <v>360</v>
      </c>
      <c r="F1923">
        <v>0</v>
      </c>
      <c r="G1923">
        <v>0</v>
      </c>
    </row>
    <row r="1924" spans="5:7" x14ac:dyDescent="0.25">
      <c r="E1924" t="s">
        <v>360</v>
      </c>
      <c r="F1924">
        <v>0</v>
      </c>
      <c r="G1924">
        <v>0</v>
      </c>
    </row>
    <row r="1925" spans="5:7" x14ac:dyDescent="0.25">
      <c r="E1925" t="s">
        <v>360</v>
      </c>
      <c r="F1925">
        <v>0</v>
      </c>
      <c r="G1925">
        <v>0</v>
      </c>
    </row>
    <row r="1926" spans="5:7" x14ac:dyDescent="0.25">
      <c r="E1926" t="s">
        <v>360</v>
      </c>
      <c r="F1926">
        <v>12000</v>
      </c>
      <c r="G1926">
        <v>0</v>
      </c>
    </row>
    <row r="1927" spans="5:7" x14ac:dyDescent="0.25">
      <c r="E1927" t="s">
        <v>360</v>
      </c>
      <c r="F1927">
        <v>40000</v>
      </c>
      <c r="G1927">
        <v>0</v>
      </c>
    </row>
    <row r="1928" spans="5:7" x14ac:dyDescent="0.25">
      <c r="E1928" t="s">
        <v>360</v>
      </c>
      <c r="F1928">
        <v>40000</v>
      </c>
      <c r="G1928">
        <v>0</v>
      </c>
    </row>
    <row r="1929" spans="5:7" x14ac:dyDescent="0.25">
      <c r="E1929" t="s">
        <v>360</v>
      </c>
      <c r="F1929">
        <v>7000</v>
      </c>
      <c r="G1929">
        <v>0</v>
      </c>
    </row>
    <row r="1930" spans="5:7" x14ac:dyDescent="0.25">
      <c r="E1930" t="s">
        <v>360</v>
      </c>
      <c r="F1930">
        <v>22000</v>
      </c>
      <c r="G1930">
        <v>0</v>
      </c>
    </row>
    <row r="1931" spans="5:7" x14ac:dyDescent="0.25">
      <c r="E1931" t="s">
        <v>360</v>
      </c>
      <c r="F1931">
        <v>9500</v>
      </c>
      <c r="G1931">
        <v>0</v>
      </c>
    </row>
    <row r="1932" spans="5:7" x14ac:dyDescent="0.25">
      <c r="E1932" t="s">
        <v>435</v>
      </c>
      <c r="F1932">
        <v>0</v>
      </c>
      <c r="G1932">
        <v>8000</v>
      </c>
    </row>
    <row r="1933" spans="5:7" x14ac:dyDescent="0.25">
      <c r="E1933" t="s">
        <v>435</v>
      </c>
      <c r="F1933">
        <v>0</v>
      </c>
      <c r="G1933">
        <v>0</v>
      </c>
    </row>
    <row r="1934" spans="5:7" x14ac:dyDescent="0.25">
      <c r="E1934" t="s">
        <v>435</v>
      </c>
      <c r="F1934">
        <v>0</v>
      </c>
      <c r="G1934">
        <v>16000</v>
      </c>
    </row>
    <row r="1935" spans="5:7" x14ac:dyDescent="0.25">
      <c r="E1935" t="s">
        <v>435</v>
      </c>
      <c r="F1935">
        <v>0</v>
      </c>
      <c r="G1935">
        <v>8000</v>
      </c>
    </row>
    <row r="1936" spans="5:7" x14ac:dyDescent="0.25">
      <c r="E1936" t="s">
        <v>435</v>
      </c>
      <c r="F1936">
        <v>0</v>
      </c>
      <c r="G1936">
        <v>0</v>
      </c>
    </row>
    <row r="1937" spans="5:7" x14ac:dyDescent="0.25">
      <c r="E1937" t="s">
        <v>435</v>
      </c>
      <c r="F1937">
        <v>0</v>
      </c>
      <c r="G1937">
        <v>8000</v>
      </c>
    </row>
    <row r="1938" spans="5:7" x14ac:dyDescent="0.25">
      <c r="E1938" t="s">
        <v>435</v>
      </c>
      <c r="F1938">
        <v>0</v>
      </c>
      <c r="G1938">
        <v>4000</v>
      </c>
    </row>
    <row r="1939" spans="5:7" x14ac:dyDescent="0.25">
      <c r="E1939" t="s">
        <v>435</v>
      </c>
      <c r="F1939">
        <v>0</v>
      </c>
      <c r="G1939">
        <v>8000</v>
      </c>
    </row>
    <row r="1940" spans="5:7" x14ac:dyDescent="0.25">
      <c r="E1940" t="s">
        <v>435</v>
      </c>
      <c r="F1940">
        <v>0</v>
      </c>
      <c r="G1940">
        <v>8000</v>
      </c>
    </row>
    <row r="1941" spans="5:7" x14ac:dyDescent="0.25">
      <c r="E1941" t="s">
        <v>435</v>
      </c>
      <c r="F1941">
        <v>0</v>
      </c>
      <c r="G1941">
        <v>0</v>
      </c>
    </row>
    <row r="1942" spans="5:7" x14ac:dyDescent="0.25">
      <c r="E1942" t="s">
        <v>435</v>
      </c>
      <c r="F1942">
        <v>0</v>
      </c>
      <c r="G1942">
        <v>8000</v>
      </c>
    </row>
    <row r="1943" spans="5:7" x14ac:dyDescent="0.25">
      <c r="E1943" t="s">
        <v>435</v>
      </c>
      <c r="F1943">
        <v>0</v>
      </c>
      <c r="G1943">
        <v>0</v>
      </c>
    </row>
    <row r="1944" spans="5:7" x14ac:dyDescent="0.25">
      <c r="E1944" t="s">
        <v>364</v>
      </c>
      <c r="F1944">
        <v>0</v>
      </c>
      <c r="G1944">
        <v>30000</v>
      </c>
    </row>
    <row r="1945" spans="5:7" x14ac:dyDescent="0.25">
      <c r="E1945" t="s">
        <v>364</v>
      </c>
      <c r="F1945">
        <v>0</v>
      </c>
      <c r="G1945">
        <v>0</v>
      </c>
    </row>
    <row r="1946" spans="5:7" x14ac:dyDescent="0.25">
      <c r="E1946" t="s">
        <v>364</v>
      </c>
      <c r="F1946">
        <v>0</v>
      </c>
      <c r="G1946">
        <v>0</v>
      </c>
    </row>
    <row r="1947" spans="5:7" x14ac:dyDescent="0.25">
      <c r="E1947" t="s">
        <v>364</v>
      </c>
      <c r="F1947">
        <v>16000</v>
      </c>
      <c r="G1947">
        <v>0</v>
      </c>
    </row>
    <row r="1948" spans="5:7" x14ac:dyDescent="0.25">
      <c r="E1948" t="s">
        <v>364</v>
      </c>
      <c r="F1948">
        <v>3100</v>
      </c>
      <c r="G1948">
        <v>0</v>
      </c>
    </row>
    <row r="1949" spans="5:7" x14ac:dyDescent="0.25">
      <c r="E1949" t="s">
        <v>364</v>
      </c>
      <c r="F1949">
        <v>0</v>
      </c>
      <c r="G1949">
        <v>0</v>
      </c>
    </row>
    <row r="1950" spans="5:7" x14ac:dyDescent="0.25">
      <c r="E1950" t="s">
        <v>364</v>
      </c>
      <c r="F1950">
        <v>0</v>
      </c>
      <c r="G1950">
        <v>30000</v>
      </c>
    </row>
    <row r="1951" spans="5:7" x14ac:dyDescent="0.25">
      <c r="E1951" t="s">
        <v>364</v>
      </c>
      <c r="F1951">
        <v>0</v>
      </c>
      <c r="G1951">
        <v>0</v>
      </c>
    </row>
    <row r="1952" spans="5:7" x14ac:dyDescent="0.25">
      <c r="E1952" t="s">
        <v>364</v>
      </c>
      <c r="F1952">
        <v>0</v>
      </c>
      <c r="G1952">
        <v>0</v>
      </c>
    </row>
    <row r="1953" spans="5:7" x14ac:dyDescent="0.25">
      <c r="E1953" t="s">
        <v>364</v>
      </c>
      <c r="F1953">
        <v>0</v>
      </c>
      <c r="G1953">
        <v>5000</v>
      </c>
    </row>
    <row r="1954" spans="5:7" x14ac:dyDescent="0.25">
      <c r="E1954" t="s">
        <v>364</v>
      </c>
      <c r="F1954">
        <v>0</v>
      </c>
      <c r="G1954">
        <v>5000</v>
      </c>
    </row>
    <row r="1955" spans="5:7" x14ac:dyDescent="0.25">
      <c r="E1955" t="s">
        <v>364</v>
      </c>
      <c r="F1955">
        <v>4000</v>
      </c>
      <c r="G1955">
        <v>8000</v>
      </c>
    </row>
    <row r="1956" spans="5:7" x14ac:dyDescent="0.25">
      <c r="E1956" t="s">
        <v>364</v>
      </c>
      <c r="F1956">
        <v>0</v>
      </c>
      <c r="G1956">
        <v>0</v>
      </c>
    </row>
    <row r="1957" spans="5:7" x14ac:dyDescent="0.25">
      <c r="E1957" t="s">
        <v>364</v>
      </c>
      <c r="F1957">
        <v>0</v>
      </c>
      <c r="G1957">
        <v>30000</v>
      </c>
    </row>
    <row r="1958" spans="5:7" x14ac:dyDescent="0.25">
      <c r="E1958" t="s">
        <v>364</v>
      </c>
      <c r="F1958">
        <v>0</v>
      </c>
      <c r="G1958">
        <v>6000</v>
      </c>
    </row>
    <row r="1959" spans="5:7" x14ac:dyDescent="0.25">
      <c r="E1959" t="s">
        <v>364</v>
      </c>
      <c r="F1959">
        <v>0</v>
      </c>
      <c r="G1959">
        <v>30000</v>
      </c>
    </row>
    <row r="1960" spans="5:7" x14ac:dyDescent="0.25">
      <c r="E1960" t="s">
        <v>364</v>
      </c>
      <c r="F1960">
        <v>8000</v>
      </c>
      <c r="G1960">
        <v>0</v>
      </c>
    </row>
    <row r="1961" spans="5:7" x14ac:dyDescent="0.25">
      <c r="E1961" t="s">
        <v>364</v>
      </c>
      <c r="F1961">
        <v>0</v>
      </c>
      <c r="G1961">
        <v>0</v>
      </c>
    </row>
    <row r="1962" spans="5:7" x14ac:dyDescent="0.25">
      <c r="E1962" t="s">
        <v>364</v>
      </c>
      <c r="F1962">
        <v>0</v>
      </c>
      <c r="G1962">
        <v>17000</v>
      </c>
    </row>
    <row r="1963" spans="5:7" x14ac:dyDescent="0.25">
      <c r="E1963" t="s">
        <v>364</v>
      </c>
      <c r="F1963">
        <v>16000</v>
      </c>
      <c r="G1963">
        <v>0</v>
      </c>
    </row>
    <row r="1964" spans="5:7" x14ac:dyDescent="0.25">
      <c r="E1964" t="s">
        <v>364</v>
      </c>
      <c r="F1964">
        <v>0</v>
      </c>
      <c r="G1964">
        <v>20000</v>
      </c>
    </row>
    <row r="1965" spans="5:7" x14ac:dyDescent="0.25">
      <c r="E1965" t="s">
        <v>364</v>
      </c>
      <c r="F1965">
        <v>0</v>
      </c>
      <c r="G1965">
        <v>0</v>
      </c>
    </row>
    <row r="1966" spans="5:7" x14ac:dyDescent="0.25">
      <c r="E1966" t="s">
        <v>364</v>
      </c>
      <c r="F1966">
        <v>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27000</v>
      </c>
    </row>
    <row r="1969" spans="5:7" x14ac:dyDescent="0.25">
      <c r="E1969" t="s">
        <v>364</v>
      </c>
      <c r="F1969">
        <v>0</v>
      </c>
      <c r="G1969">
        <v>22000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0</v>
      </c>
    </row>
    <row r="1972" spans="5:7" x14ac:dyDescent="0.25">
      <c r="E1972" t="s">
        <v>364</v>
      </c>
      <c r="F1972">
        <v>0</v>
      </c>
      <c r="G1972">
        <v>0</v>
      </c>
    </row>
    <row r="1973" spans="5:7" x14ac:dyDescent="0.25">
      <c r="E1973" t="s">
        <v>364</v>
      </c>
      <c r="F1973">
        <v>0</v>
      </c>
      <c r="G1973">
        <v>0</v>
      </c>
    </row>
    <row r="1974" spans="5:7" x14ac:dyDescent="0.25">
      <c r="E1974" t="s">
        <v>364</v>
      </c>
      <c r="F1974">
        <v>2100</v>
      </c>
      <c r="G1974">
        <v>0</v>
      </c>
    </row>
    <row r="1975" spans="5:7" x14ac:dyDescent="0.25">
      <c r="E1975" t="s">
        <v>366</v>
      </c>
      <c r="F1975">
        <v>0</v>
      </c>
      <c r="G1975">
        <v>17000</v>
      </c>
    </row>
    <row r="1976" spans="5:7" x14ac:dyDescent="0.25">
      <c r="E1976" t="s">
        <v>366</v>
      </c>
      <c r="F1976">
        <v>0</v>
      </c>
      <c r="G1976">
        <v>1600</v>
      </c>
    </row>
    <row r="1977" spans="5:7" x14ac:dyDescent="0.25">
      <c r="E1977" t="s">
        <v>366</v>
      </c>
      <c r="F1977">
        <v>0</v>
      </c>
      <c r="G1977">
        <v>1600</v>
      </c>
    </row>
    <row r="1978" spans="5:7" x14ac:dyDescent="0.25">
      <c r="E1978" t="s">
        <v>366</v>
      </c>
      <c r="F1978">
        <v>0</v>
      </c>
      <c r="G1978">
        <v>3000</v>
      </c>
    </row>
    <row r="1979" spans="5:7" x14ac:dyDescent="0.25">
      <c r="E1979" t="s">
        <v>366</v>
      </c>
      <c r="F1979">
        <v>0</v>
      </c>
      <c r="G1979">
        <v>1600</v>
      </c>
    </row>
    <row r="1980" spans="5:7" x14ac:dyDescent="0.25">
      <c r="E1980" t="s">
        <v>366</v>
      </c>
      <c r="F1980">
        <v>0</v>
      </c>
      <c r="G1980">
        <v>0</v>
      </c>
    </row>
    <row r="1981" spans="5:7" x14ac:dyDescent="0.25">
      <c r="E1981" t="s">
        <v>366</v>
      </c>
      <c r="F1981">
        <v>0</v>
      </c>
      <c r="G1981">
        <v>4000</v>
      </c>
    </row>
    <row r="1982" spans="5:7" x14ac:dyDescent="0.25">
      <c r="E1982" t="s">
        <v>366</v>
      </c>
      <c r="F1982">
        <v>0</v>
      </c>
      <c r="G1982">
        <v>1600</v>
      </c>
    </row>
    <row r="1983" spans="5:7" x14ac:dyDescent="0.25">
      <c r="E1983" t="s">
        <v>366</v>
      </c>
      <c r="F1983">
        <v>0</v>
      </c>
      <c r="G1983">
        <v>3000</v>
      </c>
    </row>
    <row r="1984" spans="5:7" x14ac:dyDescent="0.25">
      <c r="E1984" t="s">
        <v>366</v>
      </c>
      <c r="F1984">
        <v>0</v>
      </c>
      <c r="G1984">
        <v>1600</v>
      </c>
    </row>
    <row r="1985" spans="5:7" x14ac:dyDescent="0.25">
      <c r="E1985" t="s">
        <v>366</v>
      </c>
      <c r="F1985">
        <v>0</v>
      </c>
      <c r="G1985">
        <v>4000</v>
      </c>
    </row>
    <row r="1986" spans="5:7" x14ac:dyDescent="0.25">
      <c r="E1986" t="s">
        <v>366</v>
      </c>
      <c r="F1986">
        <v>0</v>
      </c>
      <c r="G1986">
        <v>3000</v>
      </c>
    </row>
    <row r="1987" spans="5:7" x14ac:dyDescent="0.25">
      <c r="E1987" t="s">
        <v>366</v>
      </c>
      <c r="F1987">
        <v>0</v>
      </c>
      <c r="G1987">
        <v>3000</v>
      </c>
    </row>
    <row r="1988" spans="5:7" x14ac:dyDescent="0.25">
      <c r="E1988" t="s">
        <v>368</v>
      </c>
      <c r="F1988">
        <v>0</v>
      </c>
      <c r="G1988">
        <v>7000</v>
      </c>
    </row>
    <row r="1989" spans="5:7" x14ac:dyDescent="0.25">
      <c r="E1989" t="s">
        <v>368</v>
      </c>
      <c r="F1989">
        <v>0</v>
      </c>
      <c r="G1989">
        <v>7000</v>
      </c>
    </row>
    <row r="1990" spans="5:7" x14ac:dyDescent="0.25">
      <c r="E1990" t="s">
        <v>368</v>
      </c>
      <c r="F1990">
        <v>16000</v>
      </c>
      <c r="G1990">
        <v>0</v>
      </c>
    </row>
    <row r="1991" spans="5:7" x14ac:dyDescent="0.25">
      <c r="E1991" t="s">
        <v>370</v>
      </c>
      <c r="F1991">
        <v>8000</v>
      </c>
      <c r="G1991">
        <v>0</v>
      </c>
    </row>
    <row r="1992" spans="5:7" x14ac:dyDescent="0.25">
      <c r="E1992" t="s">
        <v>471</v>
      </c>
      <c r="F1992">
        <v>0</v>
      </c>
      <c r="G1992">
        <v>0</v>
      </c>
    </row>
    <row r="1993" spans="5:7" x14ac:dyDescent="0.25">
      <c r="E1993" t="s">
        <v>471</v>
      </c>
      <c r="F1993">
        <v>0</v>
      </c>
      <c r="G1993">
        <v>0</v>
      </c>
    </row>
    <row r="1994" spans="5:7" x14ac:dyDescent="0.25">
      <c r="E1994" t="s">
        <v>471</v>
      </c>
      <c r="F1994">
        <v>0</v>
      </c>
      <c r="G1994">
        <v>0</v>
      </c>
    </row>
    <row r="1995" spans="5:7" x14ac:dyDescent="0.25">
      <c r="E1995" t="s">
        <v>372</v>
      </c>
      <c r="F1995">
        <v>0</v>
      </c>
      <c r="G1995">
        <v>0</v>
      </c>
    </row>
    <row r="1996" spans="5:7" x14ac:dyDescent="0.25">
      <c r="E1996" t="s">
        <v>372</v>
      </c>
      <c r="F1996">
        <v>17000</v>
      </c>
      <c r="G1996">
        <v>0</v>
      </c>
    </row>
    <row r="1997" spans="5:7" x14ac:dyDescent="0.25">
      <c r="E1997" t="s">
        <v>372</v>
      </c>
      <c r="F1997">
        <v>20200</v>
      </c>
      <c r="G1997">
        <v>0</v>
      </c>
    </row>
    <row r="1998" spans="5:7" x14ac:dyDescent="0.25">
      <c r="E1998" t="s">
        <v>372</v>
      </c>
      <c r="F1998">
        <v>0</v>
      </c>
      <c r="G1998">
        <v>0</v>
      </c>
    </row>
    <row r="1999" spans="5:7" x14ac:dyDescent="0.25">
      <c r="E1999" t="s">
        <v>372</v>
      </c>
      <c r="F1999">
        <v>19000</v>
      </c>
      <c r="G1999">
        <v>0</v>
      </c>
    </row>
    <row r="2000" spans="5:7" x14ac:dyDescent="0.25">
      <c r="E2000" t="s">
        <v>372</v>
      </c>
      <c r="F2000">
        <v>37000</v>
      </c>
      <c r="G2000">
        <v>0</v>
      </c>
    </row>
    <row r="2001" spans="5:7" x14ac:dyDescent="0.25">
      <c r="E2001" t="s">
        <v>372</v>
      </c>
      <c r="F2001">
        <v>12000</v>
      </c>
      <c r="G2001">
        <v>0</v>
      </c>
    </row>
    <row r="2002" spans="5:7" x14ac:dyDescent="0.25">
      <c r="E2002" t="s">
        <v>372</v>
      </c>
      <c r="F2002">
        <v>15000</v>
      </c>
      <c r="G2002">
        <v>25000</v>
      </c>
    </row>
    <row r="2003" spans="5:7" x14ac:dyDescent="0.25">
      <c r="E2003" t="s">
        <v>372</v>
      </c>
      <c r="F2003">
        <v>0</v>
      </c>
      <c r="G2003">
        <v>0</v>
      </c>
    </row>
    <row r="2004" spans="5:7" x14ac:dyDescent="0.25">
      <c r="E2004" t="s">
        <v>372</v>
      </c>
      <c r="F2004">
        <v>0</v>
      </c>
      <c r="G2004">
        <v>0</v>
      </c>
    </row>
    <row r="2005" spans="5:7" x14ac:dyDescent="0.25">
      <c r="E2005" t="s">
        <v>372</v>
      </c>
      <c r="F2005">
        <v>0</v>
      </c>
      <c r="G2005">
        <v>0</v>
      </c>
    </row>
    <row r="2006" spans="5:7" x14ac:dyDescent="0.25">
      <c r="E2006" t="s">
        <v>372</v>
      </c>
      <c r="F2006">
        <v>37000</v>
      </c>
      <c r="G2006">
        <v>0</v>
      </c>
    </row>
    <row r="2007" spans="5:7" x14ac:dyDescent="0.25">
      <c r="E2007" t="s">
        <v>372</v>
      </c>
      <c r="F2007">
        <v>0</v>
      </c>
      <c r="G2007">
        <v>0</v>
      </c>
    </row>
    <row r="2008" spans="5:7" x14ac:dyDescent="0.25">
      <c r="E2008" t="s">
        <v>372</v>
      </c>
      <c r="F2008">
        <v>40000</v>
      </c>
      <c r="G2008">
        <v>0</v>
      </c>
    </row>
    <row r="2009" spans="5:7" x14ac:dyDescent="0.25">
      <c r="E2009" t="s">
        <v>372</v>
      </c>
      <c r="F2009">
        <v>0</v>
      </c>
      <c r="G2009">
        <v>0</v>
      </c>
    </row>
    <row r="2010" spans="5:7" x14ac:dyDescent="0.25">
      <c r="E2010" t="s">
        <v>372</v>
      </c>
      <c r="F2010">
        <v>15000</v>
      </c>
      <c r="G2010">
        <v>0</v>
      </c>
    </row>
    <row r="2011" spans="5:7" x14ac:dyDescent="0.25">
      <c r="E2011" t="s">
        <v>372</v>
      </c>
      <c r="F2011">
        <v>25000</v>
      </c>
      <c r="G2011">
        <v>0</v>
      </c>
    </row>
    <row r="2012" spans="5:7" x14ac:dyDescent="0.25">
      <c r="E2012" t="s">
        <v>372</v>
      </c>
      <c r="F2012">
        <v>0</v>
      </c>
      <c r="G2012">
        <v>0</v>
      </c>
    </row>
    <row r="2013" spans="5:7" x14ac:dyDescent="0.25">
      <c r="E2013" t="s">
        <v>372</v>
      </c>
      <c r="F2013">
        <v>28000</v>
      </c>
      <c r="G2013">
        <v>0</v>
      </c>
    </row>
    <row r="2014" spans="5:7" x14ac:dyDescent="0.25">
      <c r="E2014" t="s">
        <v>372</v>
      </c>
      <c r="F2014">
        <v>15000</v>
      </c>
      <c r="G2014">
        <v>0</v>
      </c>
    </row>
    <row r="2015" spans="5:7" x14ac:dyDescent="0.25">
      <c r="E2015" t="s">
        <v>436</v>
      </c>
      <c r="F2015">
        <v>0</v>
      </c>
      <c r="G2015">
        <v>0</v>
      </c>
    </row>
    <row r="2016" spans="5:7" x14ac:dyDescent="0.25">
      <c r="E2016" t="s">
        <v>436</v>
      </c>
      <c r="F2016">
        <v>0</v>
      </c>
      <c r="G2016">
        <v>0</v>
      </c>
    </row>
    <row r="2017" spans="5:7" x14ac:dyDescent="0.25">
      <c r="E2017" t="s">
        <v>436</v>
      </c>
      <c r="F2017">
        <v>0</v>
      </c>
      <c r="G2017">
        <v>0</v>
      </c>
    </row>
    <row r="2018" spans="5:7" x14ac:dyDescent="0.25">
      <c r="E2018" t="s">
        <v>436</v>
      </c>
      <c r="F2018">
        <v>0</v>
      </c>
      <c r="G2018">
        <v>0</v>
      </c>
    </row>
    <row r="2019" spans="5:7" x14ac:dyDescent="0.25">
      <c r="E2019" t="s">
        <v>436</v>
      </c>
      <c r="F2019">
        <v>0</v>
      </c>
      <c r="G2019">
        <v>0</v>
      </c>
    </row>
    <row r="2020" spans="5:7" x14ac:dyDescent="0.25">
      <c r="E2020" t="s">
        <v>436</v>
      </c>
      <c r="F2020">
        <v>0</v>
      </c>
      <c r="G2020">
        <v>0</v>
      </c>
    </row>
    <row r="2021" spans="5:7" x14ac:dyDescent="0.25">
      <c r="E2021" t="s">
        <v>436</v>
      </c>
      <c r="F2021">
        <v>0</v>
      </c>
      <c r="G2021">
        <v>0</v>
      </c>
    </row>
    <row r="2022" spans="5:7" x14ac:dyDescent="0.25">
      <c r="E2022" t="s">
        <v>436</v>
      </c>
      <c r="F2022">
        <v>0</v>
      </c>
      <c r="G2022">
        <v>0</v>
      </c>
    </row>
    <row r="2023" spans="5:7" x14ac:dyDescent="0.25">
      <c r="E2023" t="s">
        <v>436</v>
      </c>
      <c r="F2023">
        <v>0</v>
      </c>
      <c r="G2023">
        <v>0</v>
      </c>
    </row>
    <row r="2024" spans="5:7" x14ac:dyDescent="0.25">
      <c r="E2024" t="s">
        <v>436</v>
      </c>
      <c r="F2024">
        <v>0</v>
      </c>
      <c r="G2024">
        <v>0</v>
      </c>
    </row>
    <row r="2025" spans="5:7" x14ac:dyDescent="0.25">
      <c r="E2025" t="s">
        <v>436</v>
      </c>
      <c r="F2025">
        <v>0</v>
      </c>
      <c r="G2025">
        <v>0</v>
      </c>
    </row>
    <row r="2026" spans="5:7" x14ac:dyDescent="0.25">
      <c r="E2026" t="s">
        <v>436</v>
      </c>
      <c r="F2026">
        <v>0</v>
      </c>
      <c r="G2026">
        <v>0</v>
      </c>
    </row>
    <row r="2027" spans="5:7" x14ac:dyDescent="0.25">
      <c r="E2027" t="s">
        <v>436</v>
      </c>
      <c r="F2027">
        <v>0</v>
      </c>
      <c r="G2027">
        <v>0</v>
      </c>
    </row>
    <row r="2028" spans="5:7" x14ac:dyDescent="0.25">
      <c r="E2028" t="s">
        <v>436</v>
      </c>
      <c r="F2028">
        <v>0</v>
      </c>
      <c r="G2028">
        <v>0</v>
      </c>
    </row>
    <row r="2029" spans="5:7" x14ac:dyDescent="0.25">
      <c r="E2029" t="s">
        <v>436</v>
      </c>
      <c r="F2029">
        <v>0</v>
      </c>
      <c r="G2029">
        <v>0</v>
      </c>
    </row>
    <row r="2030" spans="5:7" x14ac:dyDescent="0.25">
      <c r="E2030" t="s">
        <v>436</v>
      </c>
      <c r="F2030">
        <v>0</v>
      </c>
      <c r="G2030">
        <v>0</v>
      </c>
    </row>
    <row r="2031" spans="5:7" x14ac:dyDescent="0.25">
      <c r="E2031" t="s">
        <v>436</v>
      </c>
      <c r="F2031">
        <v>0</v>
      </c>
      <c r="G2031">
        <v>0</v>
      </c>
    </row>
    <row r="2032" spans="5:7" x14ac:dyDescent="0.25">
      <c r="E2032" t="s">
        <v>436</v>
      </c>
      <c r="F2032">
        <v>0</v>
      </c>
      <c r="G2032">
        <v>0</v>
      </c>
    </row>
    <row r="2033" spans="5:7" x14ac:dyDescent="0.25">
      <c r="E2033" t="s">
        <v>436</v>
      </c>
      <c r="F2033">
        <v>0</v>
      </c>
      <c r="G2033">
        <v>0</v>
      </c>
    </row>
    <row r="2034" spans="5:7" x14ac:dyDescent="0.25">
      <c r="E2034" t="s">
        <v>436</v>
      </c>
      <c r="F2034">
        <v>0</v>
      </c>
      <c r="G2034">
        <v>0</v>
      </c>
    </row>
    <row r="2035" spans="5:7" x14ac:dyDescent="0.25">
      <c r="E2035" t="s">
        <v>436</v>
      </c>
      <c r="F2035">
        <v>0</v>
      </c>
      <c r="G2035">
        <v>0</v>
      </c>
    </row>
    <row r="2036" spans="5:7" x14ac:dyDescent="0.25">
      <c r="E2036" t="s">
        <v>436</v>
      </c>
      <c r="F2036">
        <v>0</v>
      </c>
      <c r="G2036">
        <v>0</v>
      </c>
    </row>
    <row r="2037" spans="5:7" x14ac:dyDescent="0.25">
      <c r="E2037" t="s">
        <v>436</v>
      </c>
      <c r="F2037">
        <v>0</v>
      </c>
      <c r="G2037">
        <v>0</v>
      </c>
    </row>
    <row r="2038" spans="5:7" x14ac:dyDescent="0.25">
      <c r="E2038" t="s">
        <v>436</v>
      </c>
      <c r="F2038">
        <v>0</v>
      </c>
      <c r="G2038">
        <v>0</v>
      </c>
    </row>
    <row r="2039" spans="5:7" x14ac:dyDescent="0.25">
      <c r="E2039" t="s">
        <v>436</v>
      </c>
      <c r="F2039">
        <v>0</v>
      </c>
      <c r="G2039">
        <v>0</v>
      </c>
    </row>
    <row r="2040" spans="5:7" x14ac:dyDescent="0.25">
      <c r="E2040" t="s">
        <v>436</v>
      </c>
      <c r="F2040">
        <v>0</v>
      </c>
      <c r="G2040">
        <v>0</v>
      </c>
    </row>
    <row r="2041" spans="5:7" x14ac:dyDescent="0.25">
      <c r="E2041" t="s">
        <v>436</v>
      </c>
      <c r="F2041">
        <v>0</v>
      </c>
      <c r="G2041">
        <v>0</v>
      </c>
    </row>
    <row r="2042" spans="5:7" x14ac:dyDescent="0.25">
      <c r="E2042" t="s">
        <v>436</v>
      </c>
      <c r="F2042">
        <v>0</v>
      </c>
      <c r="G2042">
        <v>0</v>
      </c>
    </row>
    <row r="2043" spans="5:7" x14ac:dyDescent="0.25">
      <c r="E2043" t="s">
        <v>436</v>
      </c>
      <c r="F2043">
        <v>0</v>
      </c>
      <c r="G2043">
        <v>0</v>
      </c>
    </row>
    <row r="2044" spans="5:7" x14ac:dyDescent="0.25">
      <c r="E2044" t="s">
        <v>436</v>
      </c>
      <c r="F2044">
        <v>0</v>
      </c>
      <c r="G2044">
        <v>0</v>
      </c>
    </row>
    <row r="2045" spans="5:7" x14ac:dyDescent="0.25">
      <c r="E2045" t="s">
        <v>436</v>
      </c>
      <c r="F2045">
        <v>0</v>
      </c>
      <c r="G2045">
        <v>0</v>
      </c>
    </row>
    <row r="2046" spans="5:7" x14ac:dyDescent="0.25">
      <c r="E2046" t="s">
        <v>436</v>
      </c>
      <c r="F2046">
        <v>0</v>
      </c>
      <c r="G2046">
        <v>0</v>
      </c>
    </row>
    <row r="2047" spans="5:7" x14ac:dyDescent="0.25">
      <c r="E2047" t="s">
        <v>436</v>
      </c>
      <c r="F2047">
        <v>0</v>
      </c>
      <c r="G2047">
        <v>0</v>
      </c>
    </row>
    <row r="2048" spans="5:7" x14ac:dyDescent="0.25">
      <c r="E2048" t="s">
        <v>436</v>
      </c>
      <c r="F2048">
        <v>0</v>
      </c>
      <c r="G2048">
        <v>0</v>
      </c>
    </row>
    <row r="2049" spans="5:7" x14ac:dyDescent="0.25">
      <c r="E2049" t="s">
        <v>436</v>
      </c>
      <c r="F2049">
        <v>0</v>
      </c>
      <c r="G2049">
        <v>0</v>
      </c>
    </row>
    <row r="2050" spans="5:7" x14ac:dyDescent="0.25">
      <c r="E2050" t="s">
        <v>436</v>
      </c>
      <c r="F2050">
        <v>0</v>
      </c>
      <c r="G2050">
        <v>0</v>
      </c>
    </row>
    <row r="2051" spans="5:7" x14ac:dyDescent="0.25">
      <c r="E2051" t="s">
        <v>436</v>
      </c>
      <c r="F2051">
        <v>0</v>
      </c>
      <c r="G2051">
        <v>0</v>
      </c>
    </row>
    <row r="2052" spans="5:7" x14ac:dyDescent="0.25">
      <c r="E2052" t="s">
        <v>436</v>
      </c>
      <c r="F2052">
        <v>0</v>
      </c>
      <c r="G2052">
        <v>0</v>
      </c>
    </row>
    <row r="2053" spans="5:7" x14ac:dyDescent="0.25">
      <c r="E2053" t="s">
        <v>436</v>
      </c>
      <c r="F2053">
        <v>0</v>
      </c>
      <c r="G2053">
        <v>0</v>
      </c>
    </row>
    <row r="2054" spans="5:7" x14ac:dyDescent="0.25">
      <c r="E2054" t="s">
        <v>436</v>
      </c>
      <c r="F2054">
        <v>0</v>
      </c>
      <c r="G2054">
        <v>0</v>
      </c>
    </row>
    <row r="2055" spans="5:7" x14ac:dyDescent="0.25">
      <c r="E2055" t="s">
        <v>436</v>
      </c>
      <c r="F2055">
        <v>0</v>
      </c>
      <c r="G2055">
        <v>0</v>
      </c>
    </row>
    <row r="2056" spans="5:7" x14ac:dyDescent="0.25">
      <c r="E2056" t="s">
        <v>436</v>
      </c>
      <c r="F2056">
        <v>0</v>
      </c>
      <c r="G2056">
        <v>0</v>
      </c>
    </row>
    <row r="2057" spans="5:7" x14ac:dyDescent="0.25">
      <c r="E2057" t="s">
        <v>436</v>
      </c>
      <c r="F2057">
        <v>0</v>
      </c>
      <c r="G2057">
        <v>0</v>
      </c>
    </row>
    <row r="2058" spans="5:7" x14ac:dyDescent="0.25">
      <c r="E2058" t="s">
        <v>436</v>
      </c>
      <c r="F2058">
        <v>0</v>
      </c>
      <c r="G2058">
        <v>0</v>
      </c>
    </row>
    <row r="2059" spans="5:7" x14ac:dyDescent="0.25">
      <c r="E2059" t="s">
        <v>436</v>
      </c>
      <c r="F2059">
        <v>0</v>
      </c>
      <c r="G2059">
        <v>0</v>
      </c>
    </row>
    <row r="2060" spans="5:7" x14ac:dyDescent="0.25">
      <c r="E2060" t="s">
        <v>436</v>
      </c>
      <c r="F2060">
        <v>0</v>
      </c>
      <c r="G2060">
        <v>0</v>
      </c>
    </row>
    <row r="2061" spans="5:7" x14ac:dyDescent="0.25">
      <c r="E2061" t="s">
        <v>436</v>
      </c>
      <c r="F2061">
        <v>0</v>
      </c>
      <c r="G2061">
        <v>0</v>
      </c>
    </row>
    <row r="2062" spans="5:7" x14ac:dyDescent="0.25">
      <c r="E2062" t="s">
        <v>436</v>
      </c>
      <c r="F2062">
        <v>0</v>
      </c>
      <c r="G2062">
        <v>0</v>
      </c>
    </row>
    <row r="2063" spans="5:7" x14ac:dyDescent="0.25">
      <c r="E2063" t="s">
        <v>436</v>
      </c>
      <c r="F2063">
        <v>0</v>
      </c>
      <c r="G2063">
        <v>0</v>
      </c>
    </row>
    <row r="2064" spans="5:7" x14ac:dyDescent="0.25">
      <c r="E2064" t="s">
        <v>436</v>
      </c>
      <c r="F2064">
        <v>0</v>
      </c>
      <c r="G2064">
        <v>0</v>
      </c>
    </row>
    <row r="2065" spans="5:7" x14ac:dyDescent="0.25">
      <c r="E2065" t="s">
        <v>436</v>
      </c>
      <c r="F2065">
        <v>0</v>
      </c>
      <c r="G2065">
        <v>0</v>
      </c>
    </row>
    <row r="2066" spans="5:7" x14ac:dyDescent="0.25">
      <c r="E2066" t="s">
        <v>436</v>
      </c>
      <c r="F2066">
        <v>0</v>
      </c>
      <c r="G2066">
        <v>0</v>
      </c>
    </row>
    <row r="2067" spans="5:7" x14ac:dyDescent="0.25">
      <c r="E2067" t="s">
        <v>436</v>
      </c>
      <c r="F2067">
        <v>0</v>
      </c>
      <c r="G2067">
        <v>0</v>
      </c>
    </row>
    <row r="2068" spans="5:7" x14ac:dyDescent="0.25">
      <c r="E2068" t="s">
        <v>436</v>
      </c>
      <c r="F2068">
        <v>0</v>
      </c>
      <c r="G2068">
        <v>0</v>
      </c>
    </row>
    <row r="2069" spans="5:7" x14ac:dyDescent="0.25">
      <c r="E2069" t="s">
        <v>436</v>
      </c>
      <c r="F2069">
        <v>0</v>
      </c>
      <c r="G2069">
        <v>0</v>
      </c>
    </row>
    <row r="2070" spans="5:7" x14ac:dyDescent="0.25">
      <c r="E2070" t="s">
        <v>436</v>
      </c>
      <c r="F2070">
        <v>0</v>
      </c>
      <c r="G2070">
        <v>0</v>
      </c>
    </row>
    <row r="2071" spans="5:7" x14ac:dyDescent="0.25">
      <c r="E2071" t="s">
        <v>436</v>
      </c>
      <c r="F2071">
        <v>0</v>
      </c>
      <c r="G2071">
        <v>0</v>
      </c>
    </row>
    <row r="2072" spans="5:7" x14ac:dyDescent="0.25">
      <c r="E2072" t="s">
        <v>436</v>
      </c>
      <c r="F2072">
        <v>0</v>
      </c>
      <c r="G2072">
        <v>0</v>
      </c>
    </row>
    <row r="2073" spans="5:7" x14ac:dyDescent="0.25">
      <c r="E2073" t="s">
        <v>436</v>
      </c>
      <c r="F2073">
        <v>0</v>
      </c>
      <c r="G2073">
        <v>0</v>
      </c>
    </row>
    <row r="2074" spans="5:7" x14ac:dyDescent="0.25">
      <c r="E2074" t="s">
        <v>436</v>
      </c>
      <c r="F2074">
        <v>0</v>
      </c>
      <c r="G2074">
        <v>0</v>
      </c>
    </row>
    <row r="2075" spans="5:7" x14ac:dyDescent="0.25">
      <c r="E2075" t="s">
        <v>436</v>
      </c>
      <c r="F2075">
        <v>0</v>
      </c>
      <c r="G2075">
        <v>0</v>
      </c>
    </row>
    <row r="2076" spans="5:7" x14ac:dyDescent="0.25">
      <c r="E2076" t="s">
        <v>436</v>
      </c>
      <c r="F2076">
        <v>0</v>
      </c>
      <c r="G2076">
        <v>0</v>
      </c>
    </row>
    <row r="2077" spans="5:7" x14ac:dyDescent="0.25">
      <c r="E2077" t="s">
        <v>436</v>
      </c>
      <c r="F2077">
        <v>0</v>
      </c>
      <c r="G2077">
        <v>0</v>
      </c>
    </row>
    <row r="2078" spans="5:7" x14ac:dyDescent="0.25">
      <c r="E2078" t="s">
        <v>436</v>
      </c>
      <c r="F2078">
        <v>0</v>
      </c>
      <c r="G2078">
        <v>0</v>
      </c>
    </row>
    <row r="2079" spans="5:7" x14ac:dyDescent="0.25">
      <c r="E2079" t="s">
        <v>436</v>
      </c>
      <c r="F2079">
        <v>0</v>
      </c>
      <c r="G2079">
        <v>0</v>
      </c>
    </row>
    <row r="2080" spans="5:7" x14ac:dyDescent="0.25">
      <c r="E2080" t="s">
        <v>436</v>
      </c>
      <c r="F2080">
        <v>7000</v>
      </c>
      <c r="G2080">
        <v>0</v>
      </c>
    </row>
    <row r="2081" spans="5:7" x14ac:dyDescent="0.25">
      <c r="E2081" t="s">
        <v>436</v>
      </c>
      <c r="F2081">
        <v>0</v>
      </c>
      <c r="G2081">
        <v>0</v>
      </c>
    </row>
    <row r="2082" spans="5:7" x14ac:dyDescent="0.25">
      <c r="E2082" t="s">
        <v>436</v>
      </c>
      <c r="F2082">
        <v>0</v>
      </c>
      <c r="G2082">
        <v>0</v>
      </c>
    </row>
    <row r="2083" spans="5:7" x14ac:dyDescent="0.25">
      <c r="E2083" t="s">
        <v>436</v>
      </c>
      <c r="F2083">
        <v>0</v>
      </c>
      <c r="G2083">
        <v>0</v>
      </c>
    </row>
    <row r="2084" spans="5:7" x14ac:dyDescent="0.25">
      <c r="E2084" t="s">
        <v>436</v>
      </c>
      <c r="F2084">
        <v>0</v>
      </c>
      <c r="G2084">
        <v>0</v>
      </c>
    </row>
    <row r="2085" spans="5:7" x14ac:dyDescent="0.25">
      <c r="E2085" t="s">
        <v>436</v>
      </c>
      <c r="F2085">
        <v>0</v>
      </c>
      <c r="G2085">
        <v>0</v>
      </c>
    </row>
    <row r="2086" spans="5:7" x14ac:dyDescent="0.25">
      <c r="E2086" t="s">
        <v>436</v>
      </c>
      <c r="F2086">
        <v>0</v>
      </c>
      <c r="G2086">
        <v>0</v>
      </c>
    </row>
    <row r="2087" spans="5:7" x14ac:dyDescent="0.25">
      <c r="E2087" t="s">
        <v>436</v>
      </c>
      <c r="F2087">
        <v>0</v>
      </c>
      <c r="G2087">
        <v>0</v>
      </c>
    </row>
    <row r="2088" spans="5:7" x14ac:dyDescent="0.25">
      <c r="E2088" t="s">
        <v>436</v>
      </c>
      <c r="F2088">
        <v>0</v>
      </c>
      <c r="G2088">
        <v>0</v>
      </c>
    </row>
    <row r="2089" spans="5:7" x14ac:dyDescent="0.25">
      <c r="E2089" t="s">
        <v>436</v>
      </c>
      <c r="F2089">
        <v>0</v>
      </c>
      <c r="G2089">
        <v>0</v>
      </c>
    </row>
    <row r="2090" spans="5:7" x14ac:dyDescent="0.25">
      <c r="E2090" t="s">
        <v>436</v>
      </c>
      <c r="F2090">
        <v>6000</v>
      </c>
      <c r="G2090">
        <v>0</v>
      </c>
    </row>
    <row r="2091" spans="5:7" x14ac:dyDescent="0.25">
      <c r="E2091" t="s">
        <v>436</v>
      </c>
      <c r="F2091">
        <v>0</v>
      </c>
      <c r="G2091">
        <v>0</v>
      </c>
    </row>
    <row r="2092" spans="5:7" x14ac:dyDescent="0.25">
      <c r="E2092" t="s">
        <v>436</v>
      </c>
      <c r="F2092">
        <v>5000</v>
      </c>
      <c r="G2092">
        <v>0</v>
      </c>
    </row>
    <row r="2093" spans="5:7" x14ac:dyDescent="0.25">
      <c r="E2093" t="s">
        <v>436</v>
      </c>
      <c r="F2093">
        <v>0</v>
      </c>
      <c r="G2093">
        <v>0</v>
      </c>
    </row>
    <row r="2094" spans="5:7" x14ac:dyDescent="0.25">
      <c r="E2094" t="s">
        <v>436</v>
      </c>
      <c r="F2094">
        <v>0</v>
      </c>
      <c r="G2094">
        <v>0</v>
      </c>
    </row>
    <row r="2095" spans="5:7" x14ac:dyDescent="0.25">
      <c r="E2095" t="s">
        <v>436</v>
      </c>
      <c r="F2095">
        <v>0</v>
      </c>
      <c r="G2095">
        <v>0</v>
      </c>
    </row>
    <row r="2096" spans="5:7" x14ac:dyDescent="0.25">
      <c r="E2096" t="s">
        <v>436</v>
      </c>
      <c r="F2096">
        <v>0</v>
      </c>
      <c r="G2096">
        <v>0</v>
      </c>
    </row>
    <row r="2097" spans="5:7" x14ac:dyDescent="0.25">
      <c r="E2097" t="s">
        <v>436</v>
      </c>
      <c r="F2097">
        <v>0</v>
      </c>
      <c r="G2097">
        <v>0</v>
      </c>
    </row>
    <row r="2098" spans="5:7" x14ac:dyDescent="0.25">
      <c r="E2098" t="s">
        <v>436</v>
      </c>
      <c r="F2098">
        <v>0</v>
      </c>
      <c r="G2098">
        <v>0</v>
      </c>
    </row>
    <row r="2099" spans="5:7" x14ac:dyDescent="0.25">
      <c r="E2099" t="s">
        <v>374</v>
      </c>
      <c r="F2099">
        <v>0</v>
      </c>
      <c r="G2099">
        <v>7000</v>
      </c>
    </row>
    <row r="2100" spans="5:7" x14ac:dyDescent="0.25">
      <c r="E2100" t="s">
        <v>374</v>
      </c>
      <c r="F2100">
        <v>0</v>
      </c>
      <c r="G2100">
        <v>0</v>
      </c>
    </row>
    <row r="2101" spans="5:7" x14ac:dyDescent="0.25">
      <c r="E2101" t="s">
        <v>374</v>
      </c>
      <c r="F2101">
        <v>0</v>
      </c>
      <c r="G2101">
        <v>0</v>
      </c>
    </row>
    <row r="2102" spans="5:7" x14ac:dyDescent="0.25">
      <c r="E2102" t="s">
        <v>374</v>
      </c>
      <c r="F2102">
        <v>0</v>
      </c>
      <c r="G2102">
        <v>0</v>
      </c>
    </row>
    <row r="2103" spans="5:7" x14ac:dyDescent="0.25">
      <c r="E2103" t="s">
        <v>378</v>
      </c>
      <c r="F2103">
        <v>0</v>
      </c>
      <c r="G2103">
        <v>0</v>
      </c>
    </row>
    <row r="2104" spans="5:7" x14ac:dyDescent="0.25">
      <c r="E2104" t="s">
        <v>515</v>
      </c>
      <c r="F2104">
        <v>0</v>
      </c>
      <c r="G2104">
        <v>0</v>
      </c>
    </row>
    <row r="2105" spans="5:7" x14ac:dyDescent="0.25">
      <c r="E2105" t="s">
        <v>515</v>
      </c>
      <c r="F2105">
        <v>0</v>
      </c>
      <c r="G2105">
        <v>0</v>
      </c>
    </row>
    <row r="2106" spans="5:7" x14ac:dyDescent="0.25">
      <c r="E2106" t="s">
        <v>515</v>
      </c>
      <c r="F2106">
        <v>0</v>
      </c>
      <c r="G2106">
        <v>0</v>
      </c>
    </row>
    <row r="2107" spans="5:7" x14ac:dyDescent="0.25">
      <c r="E2107" t="s">
        <v>515</v>
      </c>
      <c r="F2107">
        <v>0</v>
      </c>
      <c r="G210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2017-08-07T14:31:12Z</dcterms:modified>
</cp:coreProperties>
</file>