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3" activeTab="10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Offer Simulator" sheetId="57" r:id="rId7"/>
    <sheet name="Quest Calculator" sheetId="58" r:id="rId8"/>
    <sheet name="Texts" sheetId="62" r:id="rId9"/>
    <sheet name="Offers Clustering" sheetId="59" r:id="rId10"/>
    <sheet name="Discounts Clustering" sheetId="63" r:id="rId11"/>
    <sheet name="All IAPs" sheetId="61" r:id="rId12"/>
    <sheet name="OTA" sheetId="60" r:id="rId13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 localSheetId="8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70" i="57" l="1"/>
  <c r="N169" i="57"/>
  <c r="N168" i="57"/>
  <c r="N167" i="57"/>
  <c r="M170" i="57"/>
  <c r="M169" i="57"/>
  <c r="M168" i="57"/>
  <c r="M167" i="57"/>
  <c r="N99" i="57"/>
  <c r="M99" i="57"/>
  <c r="I170" i="57"/>
  <c r="I169" i="57"/>
  <c r="I168" i="57"/>
  <c r="I167" i="57"/>
  <c r="H170" i="57"/>
  <c r="H169" i="57"/>
  <c r="H168" i="57"/>
  <c r="H167" i="57"/>
  <c r="I99" i="57"/>
  <c r="H99" i="57"/>
  <c r="H98" i="57"/>
  <c r="D170" i="57"/>
  <c r="D169" i="57"/>
  <c r="D168" i="57"/>
  <c r="D167" i="57"/>
  <c r="C170" i="57"/>
  <c r="C169" i="57"/>
  <c r="C168" i="57"/>
  <c r="C167" i="57"/>
  <c r="C99" i="57"/>
  <c r="S35" i="57"/>
  <c r="P35" i="57"/>
  <c r="M35" i="57"/>
  <c r="G35" i="57"/>
  <c r="J35" i="57"/>
  <c r="B112" i="55"/>
  <c r="U91" i="55" l="1"/>
  <c r="V91" i="55"/>
  <c r="W91" i="55"/>
  <c r="X91" i="55"/>
  <c r="Y91" i="55"/>
  <c r="B91" i="55"/>
  <c r="C91" i="55"/>
  <c r="D91" i="55"/>
  <c r="E91" i="55"/>
  <c r="F91" i="55"/>
  <c r="G91" i="55"/>
  <c r="H91" i="55"/>
  <c r="I91" i="55"/>
  <c r="J91" i="55"/>
  <c r="K91" i="55"/>
  <c r="L91" i="55"/>
  <c r="M91" i="55"/>
  <c r="N91" i="55"/>
  <c r="O91" i="55"/>
  <c r="P91" i="55"/>
  <c r="Q91" i="55"/>
  <c r="R91" i="55"/>
  <c r="S91" i="55"/>
  <c r="T91" i="55"/>
  <c r="G70" i="55"/>
  <c r="H70" i="55"/>
  <c r="I70" i="55"/>
  <c r="J70" i="55"/>
  <c r="K70" i="55"/>
  <c r="L70" i="55"/>
  <c r="M70" i="55"/>
  <c r="N70" i="55"/>
  <c r="O70" i="55"/>
  <c r="P70" i="55"/>
  <c r="Q70" i="55"/>
  <c r="R70" i="55"/>
  <c r="S70" i="55"/>
  <c r="T70" i="55"/>
  <c r="U70" i="55"/>
  <c r="V70" i="55"/>
  <c r="W70" i="55"/>
  <c r="X70" i="55"/>
  <c r="Y70" i="55"/>
  <c r="Z70" i="55"/>
  <c r="AA70" i="55"/>
  <c r="AB70" i="55"/>
  <c r="AC70" i="55"/>
  <c r="F70" i="55"/>
  <c r="Y65" i="55"/>
  <c r="P69" i="55"/>
  <c r="Q69" i="55"/>
  <c r="R69" i="55"/>
  <c r="S69" i="55"/>
  <c r="T69" i="55"/>
  <c r="U69" i="55"/>
  <c r="V69" i="55"/>
  <c r="W69" i="55"/>
  <c r="X69" i="55"/>
  <c r="Y69" i="55"/>
  <c r="Z69" i="55"/>
  <c r="AA69" i="55"/>
  <c r="AB69" i="55"/>
  <c r="AC69" i="55"/>
  <c r="I69" i="55"/>
  <c r="J69" i="55"/>
  <c r="K69" i="55"/>
  <c r="L69" i="55"/>
  <c r="M69" i="55"/>
  <c r="N69" i="55"/>
  <c r="O69" i="55"/>
  <c r="G69" i="55"/>
  <c r="H69" i="55"/>
  <c r="F69" i="55"/>
  <c r="D70" i="55" a="1"/>
  <c r="E70" i="55" s="1"/>
  <c r="C70" i="55"/>
  <c r="C69" i="55"/>
  <c r="S11" i="54"/>
  <c r="S9" i="54"/>
  <c r="C112" i="55" l="1"/>
  <c r="D70" i="55"/>
  <c r="S34" i="57"/>
  <c r="C166" i="57" s="1"/>
  <c r="P34" i="57"/>
  <c r="H165" i="57" s="1"/>
  <c r="M34" i="57"/>
  <c r="H164" i="57" s="1"/>
  <c r="G34" i="57"/>
  <c r="M98" i="57" s="1"/>
  <c r="J34" i="57"/>
  <c r="C163" i="57" s="1"/>
  <c r="B111" i="55"/>
  <c r="C68" i="55"/>
  <c r="G67" i="55"/>
  <c r="H67" i="55"/>
  <c r="I67" i="55"/>
  <c r="J67" i="55"/>
  <c r="K67" i="55"/>
  <c r="L67" i="55"/>
  <c r="M67" i="55"/>
  <c r="N67" i="55"/>
  <c r="O67" i="55"/>
  <c r="P67" i="55"/>
  <c r="Q67" i="55"/>
  <c r="R67" i="55"/>
  <c r="S67" i="55"/>
  <c r="T67" i="55"/>
  <c r="U67" i="55"/>
  <c r="V67" i="55"/>
  <c r="W67" i="55"/>
  <c r="X67" i="55"/>
  <c r="Y67" i="55"/>
  <c r="Z67" i="55"/>
  <c r="AA67" i="55"/>
  <c r="AB67" i="55"/>
  <c r="AC67" i="55"/>
  <c r="F67" i="55"/>
  <c r="Z65" i="55"/>
  <c r="AA65" i="55"/>
  <c r="AB65" i="55"/>
  <c r="AC65" i="55"/>
  <c r="Z63" i="55"/>
  <c r="AA63" i="55"/>
  <c r="AB63" i="55"/>
  <c r="AC63" i="55"/>
  <c r="Z61" i="55"/>
  <c r="AA61" i="55"/>
  <c r="AB61" i="55"/>
  <c r="AC61" i="55"/>
  <c r="Z59" i="55"/>
  <c r="AA59" i="55"/>
  <c r="AB59" i="55"/>
  <c r="AC59" i="55"/>
  <c r="Z57" i="55"/>
  <c r="AA57" i="55"/>
  <c r="AB57" i="55"/>
  <c r="AC57" i="55"/>
  <c r="Z55" i="55"/>
  <c r="AA55" i="55"/>
  <c r="AB55" i="55"/>
  <c r="AC55" i="55"/>
  <c r="Z53" i="55"/>
  <c r="AA53" i="55"/>
  <c r="AB53" i="55"/>
  <c r="AC53" i="55"/>
  <c r="Z51" i="55"/>
  <c r="AA51" i="55"/>
  <c r="AB51" i="55"/>
  <c r="AC51" i="55"/>
  <c r="Z49" i="55"/>
  <c r="AA49" i="55"/>
  <c r="AB49" i="55"/>
  <c r="AC49" i="55"/>
  <c r="Z47" i="55"/>
  <c r="AA47" i="55"/>
  <c r="AB47" i="55"/>
  <c r="AC47" i="55"/>
  <c r="Z45" i="55"/>
  <c r="AA45" i="55"/>
  <c r="AB45" i="55"/>
  <c r="AC45" i="55"/>
  <c r="Z43" i="55"/>
  <c r="AA43" i="55"/>
  <c r="AB43" i="55"/>
  <c r="AC43" i="55"/>
  <c r="Z41" i="55"/>
  <c r="AA41" i="55"/>
  <c r="AB41" i="55"/>
  <c r="AC41" i="55"/>
  <c r="Z39" i="55"/>
  <c r="AA39" i="55"/>
  <c r="AB39" i="55"/>
  <c r="AC39" i="55"/>
  <c r="Z37" i="55"/>
  <c r="AA37" i="55"/>
  <c r="AB37" i="55"/>
  <c r="AC37" i="55"/>
  <c r="Z35" i="55"/>
  <c r="AA35" i="55"/>
  <c r="AB35" i="55"/>
  <c r="AC35" i="55"/>
  <c r="C67" i="55"/>
  <c r="R11" i="54"/>
  <c r="R9" i="54"/>
  <c r="H166" i="57" l="1"/>
  <c r="M166" i="57"/>
  <c r="C165" i="57"/>
  <c r="C164" i="57"/>
  <c r="M164" i="57"/>
  <c r="M163" i="57"/>
  <c r="H163" i="57"/>
  <c r="M165" i="57"/>
  <c r="C98" i="57"/>
  <c r="D68" i="55" a="1"/>
  <c r="D68" i="55" s="1"/>
  <c r="C56" i="63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E68" i="55" l="1"/>
  <c r="F68" i="55" s="1"/>
  <c r="B90" i="55" s="1"/>
  <c r="F15" i="57"/>
  <c r="H78" i="57" s="1"/>
  <c r="F10" i="57"/>
  <c r="B62" i="57" s="1"/>
  <c r="C82" i="57" s="1"/>
  <c r="H82" i="57" l="1"/>
  <c r="Y68" i="55"/>
  <c r="R68" i="55"/>
  <c r="W68" i="55"/>
  <c r="S68" i="55"/>
  <c r="K68" i="55"/>
  <c r="AB68" i="55"/>
  <c r="V68" i="55"/>
  <c r="J68" i="55"/>
  <c r="X68" i="55"/>
  <c r="P68" i="55"/>
  <c r="AA68" i="55"/>
  <c r="W90" i="55" s="1"/>
  <c r="U68" i="55"/>
  <c r="Q90" i="55" s="1"/>
  <c r="AC68" i="55"/>
  <c r="O68" i="55"/>
  <c r="I68" i="55"/>
  <c r="M68" i="55"/>
  <c r="Q68" i="55"/>
  <c r="Z68" i="55"/>
  <c r="T68" i="55"/>
  <c r="G68" i="55"/>
  <c r="C90" i="55" s="1"/>
  <c r="L68" i="55"/>
  <c r="N68" i="55"/>
  <c r="J90" i="55" s="1"/>
  <c r="H68" i="55"/>
  <c r="D90" i="55" s="1"/>
  <c r="G10" i="57"/>
  <c r="M82" i="57" s="1"/>
  <c r="R47" i="57"/>
  <c r="C78" i="57" s="1"/>
  <c r="G15" i="57"/>
  <c r="M78" i="57" s="1"/>
  <c r="M33" i="57"/>
  <c r="M160" i="57" s="1"/>
  <c r="T90" i="55" l="1"/>
  <c r="R90" i="55"/>
  <c r="X90" i="55"/>
  <c r="P90" i="55"/>
  <c r="G90" i="55"/>
  <c r="F90" i="55"/>
  <c r="V90" i="55"/>
  <c r="M90" i="55"/>
  <c r="I90" i="55"/>
  <c r="O90" i="55"/>
  <c r="L90" i="55"/>
  <c r="N90" i="55"/>
  <c r="H90" i="55"/>
  <c r="E90" i="55"/>
  <c r="S90" i="55"/>
  <c r="K90" i="55"/>
  <c r="Y90" i="55"/>
  <c r="U90" i="55"/>
  <c r="H160" i="57"/>
  <c r="C160" i="57"/>
  <c r="H97" i="57"/>
  <c r="M97" i="57"/>
  <c r="B28" i="57"/>
  <c r="S33" i="57"/>
  <c r="P33" i="57"/>
  <c r="G33" i="57"/>
  <c r="C97" i="57" s="1"/>
  <c r="J33" i="57"/>
  <c r="B109" i="55"/>
  <c r="B110" i="55"/>
  <c r="C64" i="55"/>
  <c r="X65" i="55"/>
  <c r="W65" i="55"/>
  <c r="V65" i="55"/>
  <c r="U65" i="55"/>
  <c r="T65" i="55"/>
  <c r="S65" i="55"/>
  <c r="R65" i="55"/>
  <c r="Q65" i="55"/>
  <c r="P65" i="55"/>
  <c r="O65" i="55"/>
  <c r="N65" i="55"/>
  <c r="M65" i="55"/>
  <c r="L65" i="55"/>
  <c r="K65" i="55"/>
  <c r="J65" i="55"/>
  <c r="I65" i="55"/>
  <c r="H65" i="55"/>
  <c r="G65" i="55"/>
  <c r="F65" i="55"/>
  <c r="D66" i="55" a="1"/>
  <c r="D66" i="55" s="1"/>
  <c r="C66" i="55"/>
  <c r="C65" i="55"/>
  <c r="Q11" i="54"/>
  <c r="Q9" i="54"/>
  <c r="C111" i="55" l="1"/>
  <c r="M162" i="57"/>
  <c r="H162" i="57"/>
  <c r="C162" i="57"/>
  <c r="M161" i="57"/>
  <c r="H161" i="57"/>
  <c r="C161" i="57"/>
  <c r="H159" i="57"/>
  <c r="C159" i="57"/>
  <c r="M159" i="57"/>
  <c r="E66" i="55"/>
  <c r="G66" i="55" s="1"/>
  <c r="R66" i="55" l="1"/>
  <c r="Q66" i="55"/>
  <c r="L66" i="55"/>
  <c r="S66" i="55"/>
  <c r="J66" i="55"/>
  <c r="T66" i="55"/>
  <c r="V66" i="55"/>
  <c r="W66" i="55"/>
  <c r="N66" i="55"/>
  <c r="M66" i="55"/>
  <c r="I66" i="55"/>
  <c r="E89" i="55" s="1"/>
  <c r="F66" i="55"/>
  <c r="B89" i="55" s="1"/>
  <c r="K66" i="55"/>
  <c r="H66" i="55"/>
  <c r="X66" i="55"/>
  <c r="O66" i="55"/>
  <c r="P66" i="55"/>
  <c r="U66" i="55"/>
  <c r="O89" i="55" l="1"/>
  <c r="K89" i="55"/>
  <c r="R89" i="55"/>
  <c r="I89" i="55"/>
  <c r="S89" i="55"/>
  <c r="N89" i="55"/>
  <c r="Q89" i="55"/>
  <c r="L89" i="55"/>
  <c r="H89" i="55"/>
  <c r="P89" i="55"/>
  <c r="D89" i="55"/>
  <c r="F89" i="55"/>
  <c r="J89" i="55"/>
  <c r="T89" i="55"/>
  <c r="G89" i="55"/>
  <c r="M89" i="55"/>
  <c r="C89" i="55"/>
  <c r="C110" i="55" l="1"/>
  <c r="J32" i="57" l="1"/>
  <c r="J31" i="57"/>
  <c r="C185" i="57" l="1"/>
  <c r="P32" i="57" l="1"/>
  <c r="P31" i="57"/>
  <c r="B13" i="58" l="1"/>
  <c r="B15" i="58" s="1"/>
  <c r="B19" i="58" l="1"/>
  <c r="B20" i="58"/>
  <c r="B21" i="58"/>
  <c r="B18" i="58"/>
  <c r="M157" i="57"/>
  <c r="M155" i="57"/>
  <c r="H157" i="57"/>
  <c r="H155" i="57"/>
  <c r="C157" i="57"/>
  <c r="C155" i="57"/>
  <c r="S32" i="57"/>
  <c r="H158" i="57" s="1"/>
  <c r="M32" i="57"/>
  <c r="H156" i="57" s="1"/>
  <c r="G32" i="57"/>
  <c r="C96" i="57" s="1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C62" i="55"/>
  <c r="C63" i="55"/>
  <c r="D64" i="55" s="1" a="1"/>
  <c r="E64" i="55" s="1"/>
  <c r="P11" i="54"/>
  <c r="P9" i="54"/>
  <c r="M156" i="57" l="1"/>
  <c r="C156" i="57"/>
  <c r="C158" i="57"/>
  <c r="M158" i="57"/>
  <c r="M96" i="57"/>
  <c r="H96" i="57"/>
  <c r="D64" i="55"/>
  <c r="M64" i="55" l="1"/>
  <c r="F64" i="55"/>
  <c r="B88" i="55" s="1"/>
  <c r="N64" i="55"/>
  <c r="P64" i="55"/>
  <c r="I64" i="55"/>
  <c r="J64" i="55"/>
  <c r="K64" i="55"/>
  <c r="G88" i="55" s="1"/>
  <c r="X64" i="55"/>
  <c r="O64" i="55"/>
  <c r="T64" i="55"/>
  <c r="V64" i="55"/>
  <c r="R88" i="55" s="1"/>
  <c r="W64" i="55"/>
  <c r="Q64" i="55"/>
  <c r="R64" i="55"/>
  <c r="G64" i="55"/>
  <c r="C88" i="55" s="1"/>
  <c r="S64" i="55"/>
  <c r="H64" i="55"/>
  <c r="D88" i="55" s="1"/>
  <c r="U64" i="55"/>
  <c r="L64" i="55"/>
  <c r="H88" i="55" s="1"/>
  <c r="C73" i="57"/>
  <c r="C72" i="57"/>
  <c r="S88" i="55" l="1"/>
  <c r="K88" i="55"/>
  <c r="P88" i="55"/>
  <c r="E88" i="55"/>
  <c r="T88" i="55"/>
  <c r="F88" i="55"/>
  <c r="L88" i="55"/>
  <c r="J88" i="55"/>
  <c r="Q88" i="55"/>
  <c r="N88" i="55"/>
  <c r="O88" i="55"/>
  <c r="M88" i="55"/>
  <c r="I88" i="55"/>
  <c r="Y30" i="57"/>
  <c r="M150" i="57" s="1"/>
  <c r="Y24" i="57"/>
  <c r="C123" i="57" s="1"/>
  <c r="V27" i="57"/>
  <c r="V28" i="57"/>
  <c r="C109" i="55" l="1"/>
  <c r="M123" i="57"/>
  <c r="H123" i="57"/>
  <c r="C150" i="57"/>
  <c r="H150" i="57"/>
  <c r="C11" i="54" l="1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M73" i="57" l="1"/>
  <c r="H73" i="57"/>
  <c r="M72" i="57"/>
  <c r="H72" i="57"/>
  <c r="E42" i="57"/>
  <c r="G40" i="57"/>
  <c r="H104" i="57" s="1"/>
  <c r="G39" i="57"/>
  <c r="H103" i="57" s="1"/>
  <c r="G38" i="57"/>
  <c r="H102" i="57" s="1"/>
  <c r="B38" i="57"/>
  <c r="G37" i="57"/>
  <c r="H101" i="57" s="1"/>
  <c r="G36" i="57"/>
  <c r="M100" i="57" s="1"/>
  <c r="S31" i="57"/>
  <c r="H154" i="57" s="1"/>
  <c r="H153" i="57"/>
  <c r="M31" i="57"/>
  <c r="M152" i="57" s="1"/>
  <c r="H151" i="57"/>
  <c r="G31" i="57"/>
  <c r="H95" i="57" s="1"/>
  <c r="S30" i="57"/>
  <c r="P30" i="57"/>
  <c r="H148" i="57" s="1"/>
  <c r="M30" i="57"/>
  <c r="H147" i="57" s="1"/>
  <c r="J30" i="57"/>
  <c r="H146" i="57" s="1"/>
  <c r="G30" i="57"/>
  <c r="H94" i="57" s="1"/>
  <c r="S29" i="57"/>
  <c r="M145" i="57" s="1"/>
  <c r="P29" i="57"/>
  <c r="M29" i="57"/>
  <c r="H143" i="57" s="1"/>
  <c r="J29" i="57"/>
  <c r="H142" i="57" s="1"/>
  <c r="G29" i="57"/>
  <c r="H93" i="57" s="1"/>
  <c r="H141" i="57"/>
  <c r="S28" i="57"/>
  <c r="H140" i="57" s="1"/>
  <c r="P28" i="57"/>
  <c r="M28" i="57"/>
  <c r="H138" i="57" s="1"/>
  <c r="J28" i="57"/>
  <c r="H137" i="57" s="1"/>
  <c r="G28" i="57"/>
  <c r="M92" i="57" s="1"/>
  <c r="H136" i="57"/>
  <c r="S27" i="57"/>
  <c r="P27" i="57"/>
  <c r="H134" i="57" s="1"/>
  <c r="M27" i="57"/>
  <c r="H133" i="57" s="1"/>
  <c r="J27" i="57"/>
  <c r="H132" i="57" s="1"/>
  <c r="G27" i="57"/>
  <c r="H91" i="57" s="1"/>
  <c r="B27" i="57"/>
  <c r="S26" i="57"/>
  <c r="M131" i="57" s="1"/>
  <c r="P26" i="57"/>
  <c r="M26" i="57"/>
  <c r="H129" i="57" s="1"/>
  <c r="J26" i="57"/>
  <c r="H128" i="57" s="1"/>
  <c r="G26" i="57"/>
  <c r="M90" i="57" s="1"/>
  <c r="B26" i="57"/>
  <c r="S25" i="57"/>
  <c r="M127" i="57" s="1"/>
  <c r="P25" i="57"/>
  <c r="M25" i="57"/>
  <c r="H125" i="57" s="1"/>
  <c r="J25" i="57"/>
  <c r="H124" i="57" s="1"/>
  <c r="G25" i="57"/>
  <c r="H89" i="57" s="1"/>
  <c r="B25" i="57"/>
  <c r="V24" i="57"/>
  <c r="S24" i="57"/>
  <c r="H121" i="57" s="1"/>
  <c r="P24" i="57"/>
  <c r="M24" i="57"/>
  <c r="H119" i="57" s="1"/>
  <c r="J24" i="57"/>
  <c r="H118" i="57" s="1"/>
  <c r="G24" i="57"/>
  <c r="M88" i="57" s="1"/>
  <c r="B24" i="57"/>
  <c r="P23" i="57"/>
  <c r="H117" i="57" s="1"/>
  <c r="M23" i="57"/>
  <c r="J23" i="57"/>
  <c r="H115" i="57" s="1"/>
  <c r="G23" i="57"/>
  <c r="H87" i="57" s="1"/>
  <c r="B23" i="57"/>
  <c r="P22" i="57"/>
  <c r="M114" i="57" s="1"/>
  <c r="M22" i="57"/>
  <c r="H113" i="57" s="1"/>
  <c r="J22" i="57"/>
  <c r="M112" i="57" s="1"/>
  <c r="G22" i="57"/>
  <c r="P21" i="57"/>
  <c r="H111" i="57" s="1"/>
  <c r="M21" i="57"/>
  <c r="H110" i="57" s="1"/>
  <c r="J21" i="57"/>
  <c r="H109" i="57" s="1"/>
  <c r="G21" i="57"/>
  <c r="H85" i="57" s="1"/>
  <c r="M20" i="57"/>
  <c r="M108" i="57" s="1"/>
  <c r="J20" i="57"/>
  <c r="M107" i="57" s="1"/>
  <c r="G20" i="57"/>
  <c r="H84" i="57" s="1"/>
  <c r="M19" i="57"/>
  <c r="M106" i="57" s="1"/>
  <c r="J19" i="57"/>
  <c r="H105" i="57" s="1"/>
  <c r="G19" i="57"/>
  <c r="H83" i="57" s="1"/>
  <c r="F14" i="57"/>
  <c r="B13" i="57"/>
  <c r="B4" i="57" s="1"/>
  <c r="F13" i="57"/>
  <c r="J47" i="57" s="1"/>
  <c r="B12" i="57"/>
  <c r="B11" i="57"/>
  <c r="B10" i="57"/>
  <c r="F9" i="57"/>
  <c r="H81" i="57" s="1"/>
  <c r="B9" i="57"/>
  <c r="F8" i="57"/>
  <c r="H80" i="57" s="1"/>
  <c r="B8" i="57"/>
  <c r="F7" i="57"/>
  <c r="G7" i="57" s="1"/>
  <c r="M79" i="57" s="1"/>
  <c r="B7" i="57"/>
  <c r="F4" i="57"/>
  <c r="F3" i="57"/>
  <c r="B42" i="57" s="1"/>
  <c r="C74" i="57" s="1"/>
  <c r="B108" i="55"/>
  <c r="B107" i="55"/>
  <c r="B106" i="55"/>
  <c r="B105" i="55"/>
  <c r="B104" i="55"/>
  <c r="B103" i="55"/>
  <c r="B102" i="55"/>
  <c r="B101" i="55"/>
  <c r="B100" i="55"/>
  <c r="B99" i="55"/>
  <c r="B98" i="55"/>
  <c r="B97" i="55"/>
  <c r="B96" i="55"/>
  <c r="B95" i="55"/>
  <c r="U83" i="55"/>
  <c r="U82" i="55"/>
  <c r="U81" i="55"/>
  <c r="U80" i="55"/>
  <c r="U79" i="55"/>
  <c r="U78" i="55"/>
  <c r="U77" i="55"/>
  <c r="U76" i="55"/>
  <c r="U75" i="55"/>
  <c r="U74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1" i="55"/>
  <c r="D62" i="55" s="1" a="1"/>
  <c r="C60" i="55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Y58" i="55" s="1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K53" i="55"/>
  <c r="J53" i="55"/>
  <c r="I53" i="55"/>
  <c r="H53" i="55"/>
  <c r="G53" i="55"/>
  <c r="F53" i="55"/>
  <c r="C53" i="55"/>
  <c r="C52" i="55"/>
  <c r="Y51" i="55"/>
  <c r="Y52" i="55" s="1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C48" i="55"/>
  <c r="Y47" i="55"/>
  <c r="Y48" i="55" s="1"/>
  <c r="X47" i="55"/>
  <c r="X48" i="55" s="1"/>
  <c r="T80" i="55" s="1"/>
  <c r="W47" i="55"/>
  <c r="W48" i="55" s="1"/>
  <c r="S80" i="55" s="1"/>
  <c r="V47" i="55"/>
  <c r="V48" i="55" s="1"/>
  <c r="R80" i="55" s="1"/>
  <c r="U47" i="55"/>
  <c r="U48" i="55" s="1"/>
  <c r="Q80" i="55" s="1"/>
  <c r="T47" i="55"/>
  <c r="T48" i="55" s="1"/>
  <c r="P80" i="55" s="1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C46" i="55"/>
  <c r="Y45" i="55"/>
  <c r="Y46" i="55" s="1"/>
  <c r="X45" i="55"/>
  <c r="X46" i="55" s="1"/>
  <c r="T79" i="55" s="1"/>
  <c r="W45" i="55"/>
  <c r="W46" i="55" s="1"/>
  <c r="S79" i="55" s="1"/>
  <c r="V45" i="55"/>
  <c r="V46" i="55" s="1"/>
  <c r="R79" i="55" s="1"/>
  <c r="U45" i="55"/>
  <c r="U46" i="55" s="1"/>
  <c r="Q79" i="55" s="1"/>
  <c r="T45" i="55"/>
  <c r="T46" i="55" s="1"/>
  <c r="P79" i="55" s="1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C44" i="55"/>
  <c r="Y43" i="55"/>
  <c r="Y44" i="55" s="1"/>
  <c r="X43" i="55"/>
  <c r="X44" i="55" s="1"/>
  <c r="T78" i="55" s="1"/>
  <c r="W43" i="55"/>
  <c r="W44" i="55" s="1"/>
  <c r="S78" i="55" s="1"/>
  <c r="V43" i="55"/>
  <c r="V44" i="55" s="1"/>
  <c r="R78" i="55" s="1"/>
  <c r="U43" i="55"/>
  <c r="U44" i="55" s="1"/>
  <c r="Q78" i="55" s="1"/>
  <c r="T43" i="55"/>
  <c r="T44" i="55" s="1"/>
  <c r="P78" i="55" s="1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D44" i="55" s="1" a="1"/>
  <c r="E44" i="55" s="1"/>
  <c r="Q42" i="55"/>
  <c r="M77" i="55" s="1"/>
  <c r="P42" i="55"/>
  <c r="L77" i="55" s="1"/>
  <c r="C42" i="55"/>
  <c r="D42" i="55" s="1" a="1"/>
  <c r="Y41" i="55"/>
  <c r="Y42" i="55" s="1"/>
  <c r="X41" i="55"/>
  <c r="X42" i="55" s="1"/>
  <c r="T77" i="55" s="1"/>
  <c r="W41" i="55"/>
  <c r="W42" i="55" s="1"/>
  <c r="S77" i="55" s="1"/>
  <c r="V41" i="55"/>
  <c r="V42" i="55" s="1"/>
  <c r="R77" i="55" s="1"/>
  <c r="U41" i="55"/>
  <c r="U42" i="55" s="1"/>
  <c r="Q77" i="55" s="1"/>
  <c r="T41" i="55"/>
  <c r="T42" i="55" s="1"/>
  <c r="P77" i="55" s="1"/>
  <c r="S41" i="55"/>
  <c r="S42" i="55" s="1"/>
  <c r="O77" i="55" s="1"/>
  <c r="R41" i="55"/>
  <c r="R42" i="55" s="1"/>
  <c r="N77" i="55" s="1"/>
  <c r="Q41" i="55"/>
  <c r="P41" i="55"/>
  <c r="O41" i="55"/>
  <c r="O42" i="55" s="1"/>
  <c r="K77" i="55" s="1"/>
  <c r="N41" i="55"/>
  <c r="M41" i="55"/>
  <c r="L41" i="55"/>
  <c r="K41" i="55"/>
  <c r="J41" i="55"/>
  <c r="I41" i="55"/>
  <c r="H41" i="55"/>
  <c r="G41" i="55"/>
  <c r="F41" i="55"/>
  <c r="C41" i="55"/>
  <c r="C40" i="55"/>
  <c r="Y39" i="55"/>
  <c r="Y40" i="55" s="1"/>
  <c r="X39" i="55"/>
  <c r="X40" i="55" s="1"/>
  <c r="T76" i="55" s="1"/>
  <c r="W39" i="55"/>
  <c r="W40" i="55" s="1"/>
  <c r="S76" i="55" s="1"/>
  <c r="V39" i="55"/>
  <c r="V40" i="55" s="1"/>
  <c r="R76" i="55" s="1"/>
  <c r="U39" i="55"/>
  <c r="U40" i="55" s="1"/>
  <c r="Q76" i="55" s="1"/>
  <c r="T39" i="55"/>
  <c r="T40" i="55" s="1"/>
  <c r="P76" i="55" s="1"/>
  <c r="S39" i="55"/>
  <c r="S40" i="55" s="1"/>
  <c r="O76" i="55" s="1"/>
  <c r="R39" i="55"/>
  <c r="R40" i="55" s="1"/>
  <c r="N76" i="55" s="1"/>
  <c r="Q39" i="55"/>
  <c r="Q40" i="55" s="1"/>
  <c r="M76" i="55" s="1"/>
  <c r="P39" i="55"/>
  <c r="P40" i="55" s="1"/>
  <c r="L76" i="55" s="1"/>
  <c r="O39" i="55"/>
  <c r="O40" i="55" s="1"/>
  <c r="K76" i="55" s="1"/>
  <c r="N39" i="55"/>
  <c r="M39" i="55"/>
  <c r="L39" i="55"/>
  <c r="K39" i="55"/>
  <c r="J39" i="55"/>
  <c r="I39" i="55"/>
  <c r="H39" i="55"/>
  <c r="G39" i="55"/>
  <c r="F39" i="55"/>
  <c r="C39" i="55"/>
  <c r="U38" i="55"/>
  <c r="Q75" i="55" s="1"/>
  <c r="R38" i="55"/>
  <c r="N75" i="55" s="1"/>
  <c r="Q38" i="55"/>
  <c r="M75" i="55" s="1"/>
  <c r="C38" i="55"/>
  <c r="Y37" i="55"/>
  <c r="Y38" i="55" s="1"/>
  <c r="X37" i="55"/>
  <c r="X38" i="55" s="1"/>
  <c r="T75" i="55" s="1"/>
  <c r="W37" i="55"/>
  <c r="W38" i="55" s="1"/>
  <c r="S75" i="55" s="1"/>
  <c r="V37" i="55"/>
  <c r="V38" i="55" s="1"/>
  <c r="R75" i="55" s="1"/>
  <c r="U37" i="55"/>
  <c r="T37" i="55"/>
  <c r="T38" i="55" s="1"/>
  <c r="P75" i="55" s="1"/>
  <c r="S37" i="55"/>
  <c r="S38" i="55" s="1"/>
  <c r="O75" i="55" s="1"/>
  <c r="R37" i="55"/>
  <c r="Q37" i="55"/>
  <c r="P37" i="55"/>
  <c r="P38" i="55" s="1"/>
  <c r="L75" i="55" s="1"/>
  <c r="O37" i="55"/>
  <c r="O38" i="55" s="1"/>
  <c r="K75" i="55" s="1"/>
  <c r="N37" i="55"/>
  <c r="M37" i="55"/>
  <c r="L37" i="55"/>
  <c r="K37" i="55"/>
  <c r="J37" i="55"/>
  <c r="I37" i="55"/>
  <c r="H37" i="55"/>
  <c r="G37" i="55"/>
  <c r="F37" i="55"/>
  <c r="C37" i="55"/>
  <c r="C36" i="55"/>
  <c r="D36" i="55" s="1" a="1"/>
  <c r="Y35" i="55"/>
  <c r="Y36" i="55" s="1"/>
  <c r="X35" i="55"/>
  <c r="X36" i="55" s="1"/>
  <c r="T74" i="55" s="1"/>
  <c r="W35" i="55"/>
  <c r="W36" i="55" s="1"/>
  <c r="S74" i="55" s="1"/>
  <c r="V35" i="55"/>
  <c r="V36" i="55" s="1"/>
  <c r="R74" i="55" s="1"/>
  <c r="U35" i="55"/>
  <c r="U36" i="55" s="1"/>
  <c r="Q74" i="55" s="1"/>
  <c r="T35" i="55"/>
  <c r="T36" i="55" s="1"/>
  <c r="P74" i="55" s="1"/>
  <c r="S35" i="55"/>
  <c r="S36" i="55" s="1"/>
  <c r="O74" i="55" s="1"/>
  <c r="R35" i="55"/>
  <c r="R36" i="55" s="1"/>
  <c r="N74" i="55" s="1"/>
  <c r="Q35" i="55"/>
  <c r="Q36" i="55" s="1"/>
  <c r="M74" i="55" s="1"/>
  <c r="P35" i="55"/>
  <c r="P36" i="55" s="1"/>
  <c r="L74" i="55" s="1"/>
  <c r="O35" i="55"/>
  <c r="O36" i="55" s="1"/>
  <c r="K74" i="55" s="1"/>
  <c r="N35" i="55"/>
  <c r="N36" i="55" s="1"/>
  <c r="J74" i="55" s="1"/>
  <c r="M35" i="55"/>
  <c r="M36" i="55" s="1"/>
  <c r="I74" i="55" s="1"/>
  <c r="L35" i="55"/>
  <c r="K35" i="55"/>
  <c r="J35" i="55"/>
  <c r="I35" i="55"/>
  <c r="H35" i="55"/>
  <c r="G35" i="55"/>
  <c r="F35" i="55"/>
  <c r="C35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5" i="57" l="1"/>
  <c r="Q35" i="57"/>
  <c r="N35" i="57"/>
  <c r="H35" i="57"/>
  <c r="D99" i="57" s="1"/>
  <c r="S12" i="54"/>
  <c r="M95" i="57"/>
  <c r="M101" i="57"/>
  <c r="D56" i="55" a="1"/>
  <c r="D52" i="55" a="1"/>
  <c r="D50" i="55" a="1"/>
  <c r="E50" i="55" s="1"/>
  <c r="T34" i="57"/>
  <c r="Q34" i="57"/>
  <c r="N34" i="57"/>
  <c r="H34" i="57"/>
  <c r="R12" i="54"/>
  <c r="I82" i="57"/>
  <c r="I78" i="57"/>
  <c r="G4" i="57"/>
  <c r="M75" i="57" s="1"/>
  <c r="H75" i="57"/>
  <c r="N33" i="57"/>
  <c r="D160" i="57" s="1"/>
  <c r="B63" i="57"/>
  <c r="D82" i="57" s="1"/>
  <c r="R48" i="57"/>
  <c r="D78" i="57" s="1"/>
  <c r="H15" i="57"/>
  <c r="N78" i="57" s="1"/>
  <c r="H10" i="57"/>
  <c r="N82" i="57" s="1"/>
  <c r="T33" i="57"/>
  <c r="Q33" i="57"/>
  <c r="T32" i="57"/>
  <c r="N158" i="57" s="1"/>
  <c r="Q12" i="54"/>
  <c r="H33" i="57"/>
  <c r="Q32" i="57"/>
  <c r="F47" i="57"/>
  <c r="C75" i="57" s="1"/>
  <c r="D60" i="55" a="1"/>
  <c r="E60" i="55" s="1"/>
  <c r="D58" i="55" a="1"/>
  <c r="E58" i="55" s="1"/>
  <c r="C84" i="57"/>
  <c r="M91" i="57"/>
  <c r="M93" i="57"/>
  <c r="H32" i="57"/>
  <c r="P12" i="54"/>
  <c r="D72" i="57"/>
  <c r="G3" i="57"/>
  <c r="M74" i="57" s="1"/>
  <c r="H122" i="57"/>
  <c r="C122" i="57"/>
  <c r="M115" i="57"/>
  <c r="M124" i="57"/>
  <c r="M153" i="57"/>
  <c r="W27" i="57"/>
  <c r="Z24" i="57"/>
  <c r="W28" i="57"/>
  <c r="Z30" i="57"/>
  <c r="C118" i="57"/>
  <c r="C125" i="57"/>
  <c r="C133" i="57"/>
  <c r="M138" i="57"/>
  <c r="M142" i="57"/>
  <c r="M151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6" i="57"/>
  <c r="N100" i="57" s="1"/>
  <c r="H3" i="57"/>
  <c r="N74" i="57" s="1"/>
  <c r="I80" i="57"/>
  <c r="M113" i="57"/>
  <c r="C129" i="57"/>
  <c r="M141" i="57"/>
  <c r="M129" i="57"/>
  <c r="C102" i="57"/>
  <c r="M117" i="57"/>
  <c r="M132" i="57"/>
  <c r="C143" i="57"/>
  <c r="M102" i="57"/>
  <c r="M143" i="57"/>
  <c r="G8" i="57"/>
  <c r="M80" i="57" s="1"/>
  <c r="M84" i="57"/>
  <c r="M103" i="57"/>
  <c r="M118" i="57"/>
  <c r="M133" i="57"/>
  <c r="M146" i="57"/>
  <c r="B57" i="57"/>
  <c r="C81" i="57" s="1"/>
  <c r="M85" i="57"/>
  <c r="C104" i="57"/>
  <c r="M119" i="57"/>
  <c r="M134" i="57"/>
  <c r="C147" i="57"/>
  <c r="M87" i="57"/>
  <c r="M104" i="57"/>
  <c r="M121" i="57"/>
  <c r="M136" i="57"/>
  <c r="M147" i="57"/>
  <c r="M89" i="57"/>
  <c r="M105" i="57"/>
  <c r="M122" i="57"/>
  <c r="C137" i="57"/>
  <c r="M148" i="57"/>
  <c r="M109" i="57"/>
  <c r="M137" i="57"/>
  <c r="C110" i="57"/>
  <c r="H13" i="57"/>
  <c r="N76" i="57" s="1"/>
  <c r="C94" i="57"/>
  <c r="M110" i="57"/>
  <c r="M125" i="57"/>
  <c r="M140" i="57"/>
  <c r="C154" i="57"/>
  <c r="B20" i="57"/>
  <c r="M94" i="57"/>
  <c r="M111" i="57"/>
  <c r="M128" i="57"/>
  <c r="C141" i="57"/>
  <c r="M154" i="57"/>
  <c r="M83" i="57"/>
  <c r="T31" i="57"/>
  <c r="Q21" i="57"/>
  <c r="H20" i="57"/>
  <c r="H24" i="57"/>
  <c r="I76" i="57"/>
  <c r="H38" i="57"/>
  <c r="N48" i="57"/>
  <c r="D77" i="57" s="1"/>
  <c r="H40" i="57"/>
  <c r="H23" i="57"/>
  <c r="H29" i="57"/>
  <c r="I74" i="57"/>
  <c r="J48" i="57"/>
  <c r="D76" i="57" s="1"/>
  <c r="Q31" i="57"/>
  <c r="B48" i="57"/>
  <c r="D79" i="57" s="1"/>
  <c r="H28" i="57"/>
  <c r="I79" i="57"/>
  <c r="H27" i="57"/>
  <c r="N72" i="57"/>
  <c r="F48" i="57"/>
  <c r="D75" i="57" s="1"/>
  <c r="H39" i="57"/>
  <c r="H25" i="57"/>
  <c r="N19" i="57"/>
  <c r="H26" i="57"/>
  <c r="Q22" i="57"/>
  <c r="I81" i="57"/>
  <c r="I72" i="57"/>
  <c r="H30" i="57"/>
  <c r="W24" i="57"/>
  <c r="H21" i="57"/>
  <c r="H37" i="57"/>
  <c r="T28" i="57"/>
  <c r="T26" i="57"/>
  <c r="B58" i="57"/>
  <c r="D81" i="57" s="1"/>
  <c r="T25" i="57"/>
  <c r="Q23" i="57"/>
  <c r="H19" i="57"/>
  <c r="H31" i="57"/>
  <c r="T29" i="57"/>
  <c r="T24" i="57"/>
  <c r="N20" i="57"/>
  <c r="T27" i="57"/>
  <c r="H77" i="57"/>
  <c r="N47" i="57"/>
  <c r="C77" i="57" s="1"/>
  <c r="H14" i="57"/>
  <c r="N77" i="57" s="1"/>
  <c r="M149" i="57"/>
  <c r="H149" i="57"/>
  <c r="C149" i="57"/>
  <c r="G14" i="57"/>
  <c r="M77" i="57" s="1"/>
  <c r="M86" i="57"/>
  <c r="H86" i="57"/>
  <c r="C86" i="57"/>
  <c r="H126" i="57"/>
  <c r="C126" i="57"/>
  <c r="T30" i="57"/>
  <c r="H22" i="57"/>
  <c r="I75" i="57"/>
  <c r="M126" i="57"/>
  <c r="H107" i="57"/>
  <c r="C107" i="57"/>
  <c r="H100" i="57"/>
  <c r="C100" i="57"/>
  <c r="M139" i="57"/>
  <c r="H139" i="57"/>
  <c r="C139" i="57"/>
  <c r="B43" i="57"/>
  <c r="D74" i="57" s="1"/>
  <c r="H144" i="57"/>
  <c r="C144" i="57"/>
  <c r="M144" i="57"/>
  <c r="H130" i="57"/>
  <c r="C130" i="57"/>
  <c r="M130" i="57"/>
  <c r="M116" i="57"/>
  <c r="H116" i="57"/>
  <c r="C116" i="57"/>
  <c r="H8" i="57"/>
  <c r="N80" i="57" s="1"/>
  <c r="M120" i="57"/>
  <c r="H120" i="57"/>
  <c r="C120" i="57"/>
  <c r="M135" i="57"/>
  <c r="H135" i="57"/>
  <c r="C135" i="57"/>
  <c r="B53" i="57"/>
  <c r="D80" i="57" s="1"/>
  <c r="I77" i="57"/>
  <c r="G9" i="57"/>
  <c r="M81" i="57" s="1"/>
  <c r="B47" i="57"/>
  <c r="C79" i="57" s="1"/>
  <c r="C90" i="57"/>
  <c r="C108" i="57"/>
  <c r="C112" i="57"/>
  <c r="H4" i="57"/>
  <c r="N75" i="57" s="1"/>
  <c r="H9" i="57"/>
  <c r="N81" i="57" s="1"/>
  <c r="C88" i="57"/>
  <c r="C92" i="57"/>
  <c r="C106" i="57"/>
  <c r="C114" i="57"/>
  <c r="C127" i="57"/>
  <c r="C131" i="57"/>
  <c r="C145" i="57"/>
  <c r="C152" i="57"/>
  <c r="C76" i="57"/>
  <c r="H74" i="57"/>
  <c r="H76" i="57"/>
  <c r="H79" i="57"/>
  <c r="H88" i="57"/>
  <c r="H90" i="57"/>
  <c r="H92" i="57"/>
  <c r="H106" i="57"/>
  <c r="H108" i="57"/>
  <c r="H112" i="57"/>
  <c r="H114" i="57"/>
  <c r="H127" i="57"/>
  <c r="H131" i="57"/>
  <c r="H145" i="57"/>
  <c r="H152" i="57"/>
  <c r="H7" i="57"/>
  <c r="N79" i="57" s="1"/>
  <c r="G13" i="57"/>
  <c r="M76" i="57" s="1"/>
  <c r="C83" i="57"/>
  <c r="C85" i="57"/>
  <c r="C87" i="57"/>
  <c r="C89" i="57"/>
  <c r="C91" i="57"/>
  <c r="C93" i="57"/>
  <c r="C95" i="57"/>
  <c r="C101" i="57"/>
  <c r="C103" i="57"/>
  <c r="C105" i="57"/>
  <c r="C109" i="57"/>
  <c r="C111" i="57"/>
  <c r="C113" i="57"/>
  <c r="C115" i="57"/>
  <c r="C117" i="57"/>
  <c r="C119" i="57"/>
  <c r="C121" i="57"/>
  <c r="C124" i="57"/>
  <c r="C128" i="57"/>
  <c r="C132" i="57"/>
  <c r="C134" i="57"/>
  <c r="C136" i="57"/>
  <c r="C138" i="57"/>
  <c r="C140" i="57"/>
  <c r="C142" i="57"/>
  <c r="C146" i="57"/>
  <c r="C148" i="57"/>
  <c r="C151" i="57"/>
  <c r="C153" i="57"/>
  <c r="B52" i="57"/>
  <c r="C80" i="57" s="1"/>
  <c r="E62" i="55"/>
  <c r="D62" i="55"/>
  <c r="X62" i="55" s="1"/>
  <c r="E36" i="55"/>
  <c r="J36" i="55" s="1"/>
  <c r="D36" i="55"/>
  <c r="G36" i="55" s="1"/>
  <c r="D50" i="55"/>
  <c r="E52" i="55"/>
  <c r="J52" i="55" s="1"/>
  <c r="D52" i="55"/>
  <c r="E42" i="55"/>
  <c r="D42" i="55"/>
  <c r="M3" i="55"/>
  <c r="L3" i="55"/>
  <c r="G42" i="55"/>
  <c r="D40" i="55" a="1"/>
  <c r="D38" i="55" a="1"/>
  <c r="D48" i="55" a="1"/>
  <c r="D44" i="55"/>
  <c r="J44" i="55" s="1"/>
  <c r="D46" i="55" a="1"/>
  <c r="D54" i="55" a="1"/>
  <c r="C173" i="57" l="1"/>
  <c r="B175" i="57" s="1"/>
  <c r="I165" i="57"/>
  <c r="N165" i="57"/>
  <c r="D165" i="57"/>
  <c r="I164" i="57"/>
  <c r="N164" i="57"/>
  <c r="D164" i="57"/>
  <c r="N166" i="57"/>
  <c r="D166" i="57"/>
  <c r="I166" i="57"/>
  <c r="K34" i="57"/>
  <c r="K35" i="57"/>
  <c r="N50" i="55"/>
  <c r="U50" i="55"/>
  <c r="I50" i="55"/>
  <c r="U52" i="55"/>
  <c r="H52" i="55"/>
  <c r="H50" i="55"/>
  <c r="C28" i="55"/>
  <c r="C27" i="55"/>
  <c r="C26" i="55"/>
  <c r="C25" i="55"/>
  <c r="K36" i="55"/>
  <c r="F36" i="55"/>
  <c r="B74" i="55" s="1"/>
  <c r="G52" i="55"/>
  <c r="F50" i="55"/>
  <c r="B81" i="55" s="1"/>
  <c r="J42" i="55"/>
  <c r="Q52" i="55"/>
  <c r="D56" i="55"/>
  <c r="E56" i="55"/>
  <c r="V52" i="55"/>
  <c r="L36" i="55"/>
  <c r="H74" i="55" s="1"/>
  <c r="I11" i="55" s="1"/>
  <c r="J11" i="55" s="1"/>
  <c r="M11" i="55" s="1"/>
  <c r="M52" i="55"/>
  <c r="P52" i="55"/>
  <c r="L82" i="55" s="1"/>
  <c r="I98" i="57"/>
  <c r="D98" i="57"/>
  <c r="N98" i="57"/>
  <c r="N160" i="57"/>
  <c r="I160" i="57"/>
  <c r="M62" i="55"/>
  <c r="O62" i="55"/>
  <c r="D60" i="55"/>
  <c r="V60" i="55" s="1"/>
  <c r="D58" i="55"/>
  <c r="U58" i="55" s="1"/>
  <c r="Q62" i="55"/>
  <c r="W62" i="55"/>
  <c r="N162" i="57"/>
  <c r="I162" i="57"/>
  <c r="D162" i="57"/>
  <c r="N161" i="57"/>
  <c r="I161" i="57"/>
  <c r="D161" i="57"/>
  <c r="I158" i="57"/>
  <c r="D97" i="57"/>
  <c r="I97" i="57"/>
  <c r="N97" i="57"/>
  <c r="D158" i="57"/>
  <c r="N22" i="57"/>
  <c r="N113" i="57" s="1"/>
  <c r="N73" i="57"/>
  <c r="Q29" i="57"/>
  <c r="D144" i="57" s="1"/>
  <c r="Q25" i="57"/>
  <c r="N126" i="57" s="1"/>
  <c r="K26" i="57"/>
  <c r="I128" i="57" s="1"/>
  <c r="K33" i="57"/>
  <c r="K31" i="57"/>
  <c r="D151" i="57" s="1"/>
  <c r="K24" i="57"/>
  <c r="I118" i="57" s="1"/>
  <c r="K23" i="57"/>
  <c r="D115" i="57" s="1"/>
  <c r="Q27" i="57"/>
  <c r="N134" i="57" s="1"/>
  <c r="K28" i="57"/>
  <c r="N137" i="57" s="1"/>
  <c r="K25" i="57"/>
  <c r="D124" i="57" s="1"/>
  <c r="H62" i="55"/>
  <c r="P62" i="55"/>
  <c r="O58" i="55"/>
  <c r="S62" i="55"/>
  <c r="L62" i="55"/>
  <c r="G62" i="55"/>
  <c r="D96" i="57"/>
  <c r="I96" i="57"/>
  <c r="N96" i="57"/>
  <c r="N32" i="57"/>
  <c r="K19" i="57"/>
  <c r="D105" i="57" s="1"/>
  <c r="N29" i="57"/>
  <c r="I143" i="57" s="1"/>
  <c r="Q30" i="57"/>
  <c r="I148" i="57" s="1"/>
  <c r="N23" i="57"/>
  <c r="N116" i="57" s="1"/>
  <c r="N150" i="57"/>
  <c r="I150" i="57"/>
  <c r="D150" i="57"/>
  <c r="I123" i="57"/>
  <c r="D123" i="57"/>
  <c r="N123" i="57"/>
  <c r="N28" i="57"/>
  <c r="N138" i="57" s="1"/>
  <c r="K32" i="57"/>
  <c r="D73" i="57"/>
  <c r="I100" i="57"/>
  <c r="D100" i="57"/>
  <c r="K22" i="57"/>
  <c r="I112" i="57" s="1"/>
  <c r="K29" i="57"/>
  <c r="N142" i="57" s="1"/>
  <c r="E43" i="57"/>
  <c r="N30" i="57"/>
  <c r="D147" i="57" s="1"/>
  <c r="K30" i="57"/>
  <c r="I146" i="57" s="1"/>
  <c r="N27" i="57"/>
  <c r="I133" i="57" s="1"/>
  <c r="Q28" i="57"/>
  <c r="N139" i="57" s="1"/>
  <c r="N25" i="57"/>
  <c r="N125" i="57" s="1"/>
  <c r="K27" i="57"/>
  <c r="D132" i="57" s="1"/>
  <c r="K20" i="57"/>
  <c r="D107" i="57" s="1"/>
  <c r="N31" i="57"/>
  <c r="I152" i="57" s="1"/>
  <c r="N26" i="57"/>
  <c r="I129" i="57" s="1"/>
  <c r="K21" i="57"/>
  <c r="D109" i="57" s="1"/>
  <c r="N24" i="57"/>
  <c r="D119" i="57" s="1"/>
  <c r="N21" i="57"/>
  <c r="D110" i="57" s="1"/>
  <c r="I73" i="57"/>
  <c r="Q24" i="57"/>
  <c r="Q26" i="57"/>
  <c r="D130" i="57" s="1"/>
  <c r="D85" i="57"/>
  <c r="N85" i="57"/>
  <c r="I85" i="57"/>
  <c r="N102" i="57"/>
  <c r="I102" i="57"/>
  <c r="D102" i="57"/>
  <c r="I86" i="57"/>
  <c r="N86" i="57"/>
  <c r="D86" i="57"/>
  <c r="N145" i="57"/>
  <c r="I145" i="57"/>
  <c r="D145" i="57"/>
  <c r="D91" i="57"/>
  <c r="N91" i="57"/>
  <c r="I91" i="57"/>
  <c r="D95" i="57"/>
  <c r="N95" i="57"/>
  <c r="I95" i="57"/>
  <c r="N141" i="57"/>
  <c r="I141" i="57"/>
  <c r="D141" i="57"/>
  <c r="I88" i="57"/>
  <c r="N88" i="57"/>
  <c r="D88" i="57"/>
  <c r="D121" i="57"/>
  <c r="N121" i="57"/>
  <c r="I121" i="57"/>
  <c r="I122" i="57"/>
  <c r="N122" i="57"/>
  <c r="D122" i="57"/>
  <c r="D83" i="57"/>
  <c r="N83" i="57"/>
  <c r="I83" i="57"/>
  <c r="I94" i="57"/>
  <c r="N94" i="57"/>
  <c r="D94" i="57"/>
  <c r="I92" i="57"/>
  <c r="N92" i="57"/>
  <c r="D92" i="57"/>
  <c r="I84" i="57"/>
  <c r="N84" i="57"/>
  <c r="D84" i="57"/>
  <c r="I108" i="57"/>
  <c r="N108" i="57"/>
  <c r="D108" i="57"/>
  <c r="D153" i="57"/>
  <c r="N153" i="57"/>
  <c r="I153" i="57"/>
  <c r="D136" i="57"/>
  <c r="N136" i="57"/>
  <c r="I136" i="57"/>
  <c r="N90" i="57"/>
  <c r="I90" i="57"/>
  <c r="D90" i="57"/>
  <c r="I149" i="57"/>
  <c r="N149" i="57"/>
  <c r="D149" i="57"/>
  <c r="N154" i="57"/>
  <c r="I154" i="57"/>
  <c r="D154" i="57"/>
  <c r="I114" i="57"/>
  <c r="N114" i="57"/>
  <c r="D114" i="57"/>
  <c r="I106" i="57"/>
  <c r="N106" i="57"/>
  <c r="D106" i="57"/>
  <c r="D93" i="57"/>
  <c r="N93" i="57"/>
  <c r="I93" i="57"/>
  <c r="D101" i="57"/>
  <c r="N101" i="57"/>
  <c r="I101" i="57"/>
  <c r="D111" i="57"/>
  <c r="N111" i="57"/>
  <c r="I111" i="57"/>
  <c r="N131" i="57"/>
  <c r="I131" i="57"/>
  <c r="D131" i="57"/>
  <c r="D89" i="57"/>
  <c r="N89" i="57"/>
  <c r="I89" i="57"/>
  <c r="D87" i="57"/>
  <c r="N87" i="57"/>
  <c r="I87" i="57"/>
  <c r="D117" i="57"/>
  <c r="N117" i="57"/>
  <c r="I117" i="57"/>
  <c r="I127" i="57"/>
  <c r="N127" i="57"/>
  <c r="D127" i="57"/>
  <c r="I135" i="57"/>
  <c r="N135" i="57"/>
  <c r="D135" i="57"/>
  <c r="D140" i="57"/>
  <c r="N140" i="57"/>
  <c r="I140" i="57"/>
  <c r="D103" i="57"/>
  <c r="N103" i="57"/>
  <c r="I103" i="57"/>
  <c r="I104" i="57"/>
  <c r="N104" i="57"/>
  <c r="D104" i="57"/>
  <c r="D81" i="55"/>
  <c r="F77" i="55"/>
  <c r="D46" i="55"/>
  <c r="E46" i="55"/>
  <c r="D40" i="55"/>
  <c r="E40" i="55"/>
  <c r="F82" i="55"/>
  <c r="G50" i="55"/>
  <c r="C81" i="55" s="1"/>
  <c r="S60" i="55"/>
  <c r="K60" i="55"/>
  <c r="N60" i="55"/>
  <c r="W60" i="55"/>
  <c r="T60" i="55"/>
  <c r="F44" i="55"/>
  <c r="B78" i="55" s="1"/>
  <c r="M44" i="55"/>
  <c r="I60" i="55"/>
  <c r="Q60" i="55"/>
  <c r="F42" i="55"/>
  <c r="B77" i="55" s="1"/>
  <c r="K44" i="55"/>
  <c r="K42" i="55"/>
  <c r="Q44" i="55"/>
  <c r="G44" i="55"/>
  <c r="C78" i="55" s="1"/>
  <c r="N42" i="55"/>
  <c r="M42" i="55"/>
  <c r="L42" i="55"/>
  <c r="L44" i="55"/>
  <c r="D48" i="55"/>
  <c r="E48" i="55"/>
  <c r="J60" i="55"/>
  <c r="V50" i="55"/>
  <c r="I58" i="55"/>
  <c r="H42" i="55"/>
  <c r="D77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2" i="55"/>
  <c r="S52" i="55"/>
  <c r="R52" i="55"/>
  <c r="N52" i="55"/>
  <c r="K52" i="55"/>
  <c r="L60" i="55"/>
  <c r="I52" i="55"/>
  <c r="O50" i="55"/>
  <c r="L58" i="55"/>
  <c r="Q58" i="55"/>
  <c r="P58" i="55"/>
  <c r="M58" i="55"/>
  <c r="J50" i="55"/>
  <c r="D38" i="55"/>
  <c r="E38" i="55"/>
  <c r="H36" i="55"/>
  <c r="R60" i="55"/>
  <c r="D54" i="55"/>
  <c r="E54" i="55"/>
  <c r="N44" i="55"/>
  <c r="R44" i="55"/>
  <c r="S44" i="55"/>
  <c r="P44" i="55"/>
  <c r="I42" i="55"/>
  <c r="X50" i="55"/>
  <c r="Q50" i="55"/>
  <c r="P50" i="55"/>
  <c r="M50" i="55"/>
  <c r="K50" i="55"/>
  <c r="G81" i="55" s="1"/>
  <c r="L50" i="55"/>
  <c r="I36" i="55"/>
  <c r="P60" i="55"/>
  <c r="W52" i="55"/>
  <c r="F52" i="55"/>
  <c r="B82" i="55" s="1"/>
  <c r="K62" i="55"/>
  <c r="V62" i="55"/>
  <c r="U62" i="55"/>
  <c r="T62" i="55"/>
  <c r="R62" i="55"/>
  <c r="J62" i="55"/>
  <c r="I62" i="55"/>
  <c r="F62" i="55"/>
  <c r="B87" i="55" s="1"/>
  <c r="C77" i="55"/>
  <c r="H44" i="55"/>
  <c r="I44" i="55"/>
  <c r="O44" i="55"/>
  <c r="S50" i="55"/>
  <c r="M60" i="55"/>
  <c r="X52" i="55"/>
  <c r="O52" i="55"/>
  <c r="G60" i="55"/>
  <c r="L52" i="55"/>
  <c r="H82" i="55" s="1"/>
  <c r="H60" i="55"/>
  <c r="W50" i="55"/>
  <c r="W58" i="55"/>
  <c r="T50" i="55"/>
  <c r="N62" i="55"/>
  <c r="S58" i="55"/>
  <c r="R50" i="55"/>
  <c r="D163" i="57" l="1"/>
  <c r="I163" i="57"/>
  <c r="N163" i="57"/>
  <c r="F81" i="55"/>
  <c r="M56" i="55"/>
  <c r="F56" i="55"/>
  <c r="B84" i="55" s="1"/>
  <c r="R56" i="55"/>
  <c r="P56" i="55"/>
  <c r="J56" i="55"/>
  <c r="T56" i="55"/>
  <c r="V56" i="55"/>
  <c r="I56" i="55"/>
  <c r="G56" i="55"/>
  <c r="C84" i="55" s="1"/>
  <c r="U56" i="55"/>
  <c r="Q84" i="55" s="1"/>
  <c r="W56" i="55"/>
  <c r="S84" i="55" s="1"/>
  <c r="S56" i="55"/>
  <c r="Q56" i="55"/>
  <c r="N56" i="55"/>
  <c r="L56" i="55"/>
  <c r="K56" i="55"/>
  <c r="X56" i="55"/>
  <c r="H56" i="55"/>
  <c r="D84" i="55" s="1"/>
  <c r="O56" i="55"/>
  <c r="F38" i="55"/>
  <c r="B75" i="55" s="1"/>
  <c r="G38" i="55"/>
  <c r="N78" i="55"/>
  <c r="E81" i="55"/>
  <c r="O82" i="55"/>
  <c r="I138" i="57"/>
  <c r="D138" i="57"/>
  <c r="K87" i="55"/>
  <c r="V58" i="55"/>
  <c r="X58" i="55"/>
  <c r="K58" i="55"/>
  <c r="H58" i="55"/>
  <c r="N58" i="55"/>
  <c r="F58" i="55"/>
  <c r="B85" i="55" s="1"/>
  <c r="R58" i="55"/>
  <c r="T58" i="55"/>
  <c r="P85" i="55" s="1"/>
  <c r="F60" i="55"/>
  <c r="B86" i="55" s="1"/>
  <c r="X60" i="55"/>
  <c r="U60" i="55"/>
  <c r="O60" i="55"/>
  <c r="J58" i="55"/>
  <c r="L85" i="55" s="1"/>
  <c r="G58" i="55"/>
  <c r="D113" i="57"/>
  <c r="I113" i="57"/>
  <c r="D118" i="57"/>
  <c r="N118" i="57"/>
  <c r="N159" i="57"/>
  <c r="D159" i="57"/>
  <c r="I159" i="57"/>
  <c r="N105" i="57"/>
  <c r="N124" i="57"/>
  <c r="I126" i="57"/>
  <c r="D126" i="57"/>
  <c r="N146" i="57"/>
  <c r="I105" i="57"/>
  <c r="I144" i="57"/>
  <c r="N144" i="57"/>
  <c r="N148" i="57"/>
  <c r="N128" i="57"/>
  <c r="D128" i="57"/>
  <c r="D137" i="57"/>
  <c r="D148" i="57"/>
  <c r="I134" i="57"/>
  <c r="D134" i="57"/>
  <c r="I151" i="57"/>
  <c r="N151" i="57"/>
  <c r="I115" i="57"/>
  <c r="D143" i="57"/>
  <c r="N115" i="57"/>
  <c r="N143" i="57"/>
  <c r="I124" i="57"/>
  <c r="D146" i="57"/>
  <c r="I142" i="57"/>
  <c r="I137" i="57"/>
  <c r="D142" i="57"/>
  <c r="D155" i="57"/>
  <c r="I155" i="57"/>
  <c r="N155" i="57"/>
  <c r="D156" i="57"/>
  <c r="N156" i="57"/>
  <c r="I156" i="57"/>
  <c r="E85" i="55"/>
  <c r="D87" i="55"/>
  <c r="I87" i="55"/>
  <c r="N157" i="57"/>
  <c r="I157" i="57"/>
  <c r="D157" i="57"/>
  <c r="I109" i="57"/>
  <c r="N109" i="57"/>
  <c r="D116" i="57"/>
  <c r="D173" i="57" s="1"/>
  <c r="I116" i="57"/>
  <c r="I119" i="57"/>
  <c r="I130" i="57"/>
  <c r="N119" i="57"/>
  <c r="I107" i="57"/>
  <c r="N130" i="57"/>
  <c r="N110" i="57"/>
  <c r="I147" i="57"/>
  <c r="D133" i="57"/>
  <c r="I110" i="57"/>
  <c r="N147" i="57"/>
  <c r="D129" i="57"/>
  <c r="N129" i="57"/>
  <c r="D139" i="57"/>
  <c r="I139" i="57"/>
  <c r="N87" i="55"/>
  <c r="C87" i="55"/>
  <c r="G87" i="55"/>
  <c r="I132" i="57"/>
  <c r="N132" i="57"/>
  <c r="N107" i="57"/>
  <c r="N133" i="57"/>
  <c r="D112" i="57"/>
  <c r="D152" i="57"/>
  <c r="D125" i="57"/>
  <c r="N112" i="57"/>
  <c r="N152" i="57"/>
  <c r="I125" i="57"/>
  <c r="I120" i="57"/>
  <c r="N120" i="57"/>
  <c r="D120" i="57"/>
  <c r="E78" i="55"/>
  <c r="S82" i="55"/>
  <c r="K54" i="55"/>
  <c r="V54" i="55"/>
  <c r="R54" i="55"/>
  <c r="Q54" i="55"/>
  <c r="J54" i="55"/>
  <c r="I54" i="55"/>
  <c r="F54" i="55"/>
  <c r="B83" i="55" s="1"/>
  <c r="T54" i="55"/>
  <c r="U54" i="55"/>
  <c r="G54" i="55"/>
  <c r="M54" i="55"/>
  <c r="W54" i="55"/>
  <c r="P54" i="55"/>
  <c r="L54" i="55"/>
  <c r="N54" i="55"/>
  <c r="X54" i="55"/>
  <c r="H54" i="55"/>
  <c r="O54" i="55"/>
  <c r="S54" i="55"/>
  <c r="H77" i="55"/>
  <c r="L86" i="55"/>
  <c r="E82" i="55"/>
  <c r="R81" i="55"/>
  <c r="I77" i="55"/>
  <c r="G78" i="55"/>
  <c r="J86" i="55"/>
  <c r="K82" i="55"/>
  <c r="G74" i="55"/>
  <c r="E74" i="55"/>
  <c r="E77" i="55"/>
  <c r="D74" i="55"/>
  <c r="H86" i="55"/>
  <c r="J77" i="55"/>
  <c r="G86" i="55"/>
  <c r="Q48" i="55"/>
  <c r="H48" i="55"/>
  <c r="L48" i="55"/>
  <c r="R48" i="55"/>
  <c r="P48" i="55"/>
  <c r="N48" i="55"/>
  <c r="K48" i="55"/>
  <c r="O48" i="55"/>
  <c r="S48" i="55"/>
  <c r="F48" i="55"/>
  <c r="B80" i="55" s="1"/>
  <c r="M48" i="55"/>
  <c r="G48" i="55"/>
  <c r="C80" i="55" s="1"/>
  <c r="J48" i="55"/>
  <c r="I48" i="55"/>
  <c r="S87" i="55"/>
  <c r="K81" i="55"/>
  <c r="G77" i="55"/>
  <c r="N81" i="55"/>
  <c r="L78" i="55"/>
  <c r="G82" i="55"/>
  <c r="Q82" i="55"/>
  <c r="Q81" i="55"/>
  <c r="O86" i="55"/>
  <c r="P81" i="55"/>
  <c r="T82" i="55"/>
  <c r="E87" i="55"/>
  <c r="C74" i="55"/>
  <c r="K38" i="55"/>
  <c r="J38" i="55"/>
  <c r="I38" i="55"/>
  <c r="N38" i="55"/>
  <c r="H38" i="55"/>
  <c r="M38" i="55"/>
  <c r="C75" i="55"/>
  <c r="L38" i="55"/>
  <c r="J82" i="55"/>
  <c r="L87" i="55"/>
  <c r="R46" i="55"/>
  <c r="J46" i="55"/>
  <c r="Q46" i="55"/>
  <c r="I46" i="55"/>
  <c r="F46" i="55"/>
  <c r="B79" i="55" s="1"/>
  <c r="K46" i="55"/>
  <c r="H46" i="55"/>
  <c r="P46" i="55"/>
  <c r="M46" i="55"/>
  <c r="G46" i="55"/>
  <c r="L46" i="55"/>
  <c r="S46" i="55"/>
  <c r="O46" i="55"/>
  <c r="N46" i="55"/>
  <c r="H78" i="55"/>
  <c r="J87" i="55"/>
  <c r="D78" i="55"/>
  <c r="O87" i="55"/>
  <c r="I86" i="55"/>
  <c r="K86" i="55"/>
  <c r="F87" i="55"/>
  <c r="H81" i="55"/>
  <c r="O78" i="55"/>
  <c r="N82" i="55"/>
  <c r="M86" i="55"/>
  <c r="D82" i="55"/>
  <c r="S81" i="55"/>
  <c r="P87" i="55"/>
  <c r="I81" i="55"/>
  <c r="J78" i="55"/>
  <c r="P82" i="55"/>
  <c r="E86" i="55"/>
  <c r="T87" i="55"/>
  <c r="D86" i="55"/>
  <c r="O81" i="55"/>
  <c r="C82" i="55"/>
  <c r="Q87" i="55"/>
  <c r="L81" i="55"/>
  <c r="I82" i="55"/>
  <c r="M85" i="55"/>
  <c r="M82" i="55"/>
  <c r="M78" i="55"/>
  <c r="I78" i="55"/>
  <c r="M87" i="55"/>
  <c r="K78" i="55"/>
  <c r="R82" i="55"/>
  <c r="R87" i="55"/>
  <c r="M81" i="55"/>
  <c r="J81" i="55"/>
  <c r="H87" i="55"/>
  <c r="M40" i="55"/>
  <c r="L40" i="55"/>
  <c r="H40" i="55"/>
  <c r="N40" i="55"/>
  <c r="K40" i="55"/>
  <c r="F40" i="55"/>
  <c r="B76" i="55" s="1"/>
  <c r="I40" i="55"/>
  <c r="J40" i="55"/>
  <c r="G40" i="55"/>
  <c r="F78" i="55"/>
  <c r="T81" i="55"/>
  <c r="G85" i="55"/>
  <c r="K85" i="55"/>
  <c r="P86" i="55"/>
  <c r="F74" i="55"/>
  <c r="R85" i="55" l="1"/>
  <c r="H85" i="55"/>
  <c r="S85" i="55"/>
  <c r="C76" i="55"/>
  <c r="N85" i="55"/>
  <c r="J85" i="55"/>
  <c r="E84" i="55"/>
  <c r="K84" i="55"/>
  <c r="R84" i="55"/>
  <c r="E80" i="55"/>
  <c r="D80" i="55"/>
  <c r="P84" i="55"/>
  <c r="T84" i="55"/>
  <c r="F84" i="55"/>
  <c r="G84" i="55"/>
  <c r="L84" i="55"/>
  <c r="I79" i="55"/>
  <c r="H84" i="55"/>
  <c r="N84" i="55"/>
  <c r="Q86" i="55"/>
  <c r="J84" i="55"/>
  <c r="Q85" i="55"/>
  <c r="D79" i="55"/>
  <c r="P83" i="55"/>
  <c r="M84" i="55"/>
  <c r="I84" i="55"/>
  <c r="O83" i="55"/>
  <c r="I85" i="55"/>
  <c r="O84" i="55"/>
  <c r="O85" i="55"/>
  <c r="F86" i="55"/>
  <c r="N86" i="55"/>
  <c r="T85" i="55"/>
  <c r="C85" i="55"/>
  <c r="R86" i="55"/>
  <c r="C86" i="55"/>
  <c r="T86" i="55"/>
  <c r="D85" i="55"/>
  <c r="F85" i="55"/>
  <c r="S86" i="55"/>
  <c r="H75" i="55"/>
  <c r="C99" i="55"/>
  <c r="C108" i="55"/>
  <c r="C103" i="55"/>
  <c r="C98" i="55"/>
  <c r="C102" i="55"/>
  <c r="C95" i="55"/>
  <c r="M80" i="55"/>
  <c r="D75" i="55"/>
  <c r="E79" i="55"/>
  <c r="E75" i="55"/>
  <c r="O80" i="55"/>
  <c r="J83" i="55"/>
  <c r="N83" i="55"/>
  <c r="M79" i="55"/>
  <c r="K80" i="55"/>
  <c r="H83" i="55"/>
  <c r="R83" i="55"/>
  <c r="G76" i="55"/>
  <c r="J79" i="55"/>
  <c r="F79" i="55"/>
  <c r="F75" i="55"/>
  <c r="G80" i="55"/>
  <c r="L83" i="55"/>
  <c r="G83" i="55"/>
  <c r="L79" i="55"/>
  <c r="F80" i="55"/>
  <c r="I75" i="55"/>
  <c r="E83" i="55"/>
  <c r="F83" i="55"/>
  <c r="T83" i="55"/>
  <c r="E76" i="55"/>
  <c r="N79" i="55"/>
  <c r="S83" i="55"/>
  <c r="D76" i="55"/>
  <c r="O79" i="55"/>
  <c r="I83" i="55"/>
  <c r="H76" i="55"/>
  <c r="H79" i="55"/>
  <c r="N80" i="55"/>
  <c r="C83" i="55"/>
  <c r="K83" i="55"/>
  <c r="G79" i="55"/>
  <c r="I80" i="55"/>
  <c r="D83" i="55"/>
  <c r="F76" i="55"/>
  <c r="J75" i="55"/>
  <c r="M83" i="55"/>
  <c r="J76" i="55"/>
  <c r="K79" i="55"/>
  <c r="G75" i="55"/>
  <c r="J80" i="55"/>
  <c r="L80" i="55"/>
  <c r="I76" i="55"/>
  <c r="C79" i="55"/>
  <c r="H80" i="55"/>
  <c r="Q83" i="55"/>
  <c r="C105" i="55" l="1"/>
  <c r="C107" i="55"/>
  <c r="C106" i="55"/>
  <c r="C100" i="55"/>
  <c r="C96" i="55"/>
  <c r="C97" i="55"/>
  <c r="C104" i="55"/>
  <c r="C101" i="55"/>
  <c r="C114" i="55" l="1"/>
  <c r="C12" i="29" l="1"/>
  <c r="C4" i="13" a="1"/>
  <c r="D4" i="13" s="1"/>
  <c r="C9" i="29"/>
  <c r="C10" i="29"/>
  <c r="C11" i="29"/>
  <c r="B11" i="29"/>
  <c r="C4" i="13" l="1"/>
  <c r="C24" i="13" l="1"/>
  <c r="E28" i="55" s="1"/>
  <c r="C23" i="13"/>
  <c r="E27" i="55" s="1"/>
  <c r="C22" i="13"/>
  <c r="E26" i="55" s="1"/>
  <c r="C21" i="13"/>
  <c r="E25" i="55" s="1"/>
  <c r="C7" i="13"/>
  <c r="E11" i="55" s="1"/>
  <c r="C19" i="13"/>
  <c r="E23" i="55" s="1"/>
  <c r="C20" i="13"/>
  <c r="E24" i="55" s="1"/>
  <c r="C11" i="13"/>
  <c r="E15" i="55" s="1"/>
  <c r="C14" i="13"/>
  <c r="E18" i="55" s="1"/>
  <c r="C17" i="13"/>
  <c r="E21" i="55" s="1"/>
  <c r="C8" i="13"/>
  <c r="E12" i="55" s="1"/>
  <c r="C10" i="13"/>
  <c r="E14" i="55" s="1"/>
  <c r="C12" i="13"/>
  <c r="E16" i="55" s="1"/>
  <c r="C13" i="13"/>
  <c r="E17" i="55" s="1"/>
  <c r="C16" i="13"/>
  <c r="E20" i="55" s="1"/>
  <c r="C9" i="13"/>
  <c r="E13" i="55" s="1"/>
  <c r="C15" i="13"/>
  <c r="E19" i="55" s="1"/>
  <c r="C18" i="13"/>
  <c r="E22" i="55" s="1"/>
</calcChain>
</file>

<file path=xl/comments1.xml><?xml version="1.0" encoding="utf-8"?>
<comments xmlns="http://schemas.openxmlformats.org/spreadsheetml/2006/main">
  <authors>
    <author>Jose Camacho</author>
  </authors>
  <commentList>
    <comment ref="A122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23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1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4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<sst xmlns="http://schemas.openxmlformats.org/spreadsheetml/2006/main" count="2921" uniqueCount="1015">
  <si>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</si>
  <si>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</si>
  <si>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</si>
  <si>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</si>
  <si>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</si>
  <si>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</si>
  <si>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</si>
  <si>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</si>
  <si>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</si>
  <si>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</si>
  <si>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</si>
  <si>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</si>
  <si>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</si>
  <si>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</si>
  <si>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</si>
  <si>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</si>
  <si>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</si>
  <si>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</si>
  <si>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</si>
  <si>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</si>
  <si>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</si>
  <si>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</si>
  <si>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</si>
  <si>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</si>
  <si>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</si>
  <si>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</si>
  <si>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</si>
  <si>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</si>
  <si>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</si>
  <si>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</si>
  <si>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</si>
  <si>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</si>
  <si>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</si>
  <si>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</si>
  <si>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</si>
  <si>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</si>
  <si>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</si>
  <si>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</si>
  <si>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</si>
  <si>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</si>
  <si>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</si>
  <si>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</si>
  <si>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</si>
  <si>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</si>
  <si>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</si>
  <si>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</si>
  <si>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</si>
  <si>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</si>
  <si>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</si>
  <si>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</si>
  <si>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</si>
  <si>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</si>
  <si>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</si>
  <si>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</si>
  <si>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</si>
  <si>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</si>
  <si>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</si>
  <si>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</si>
  <si>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</si>
  <si>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</si>
  <si>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</si>
  <si>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Time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</si>
  <si>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</si>
  <si>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</si>
  <si>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</si>
  <si>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</si>
  <si>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</si>
  <si>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</si>
  <si>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</si>
  <si>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</si>
  <si>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</si>
  <si>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</si>
  <si>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</si>
  <si>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</si>
  <si>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</si>
  <si>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</si>
  <si>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</si>
  <si>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</si>
  <si>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</si>
  <si>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</si>
  <si>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</si>
  <si>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</si>
  <si>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</si>
  <si>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</si>
  <si>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</si>
  <si>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</si>
  <si>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</si>
  <si>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</si>
  <si>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</si>
  <si>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</si>
  <si>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</si>
  <si>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</si>
  <si>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</si>
  <si>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</si>
  <si>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Yes</t>
  </si>
  <si>
    <t>Dragon 12</t>
  </si>
  <si>
    <t>No</t>
  </si>
  <si>
    <t>-</t>
  </si>
  <si>
    <t>ACCUMULATE TO MAX LEVEL</t>
  </si>
  <si>
    <t>XP needed to level up (steps)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</si>
  <si>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</si>
  <si>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</si>
  <si>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</si>
  <si>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</si>
  <si>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</si>
  <si>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</si>
  <si>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</si>
  <si>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</si>
  <si>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</si>
  <si>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</si>
  <si>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</si>
  <si>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</si>
  <si>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</si>
  <si>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</si>
  <si>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</si>
  <si>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</si>
  <si>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</si>
  <si>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</si>
  <si>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</si>
  <si>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</si>
  <si>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</si>
  <si>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</si>
  <si>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</si>
  <si>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</si>
  <si>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</si>
  <si>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</si>
  <si>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</si>
  <si>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</si>
  <si>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</si>
  <si>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</si>
  <si>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</si>
  <si>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</si>
  <si>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</si>
  <si>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</si>
  <si>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</si>
  <si>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</si>
  <si>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</si>
  <si>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</si>
  <si>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</si>
  <si>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</si>
  <si>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</si>
  <si>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</si>
  <si>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</si>
  <si>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</si>
  <si>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</si>
  <si>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</si>
  <si>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</si>
  <si>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</si>
  <si>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</si>
  <si>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</si>
  <si>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</si>
  <si>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</si>
  <si>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</si>
  <si>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</si>
  <si>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</si>
  <si>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</si>
  <si>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</si>
  <si>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</si>
  <si>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</si>
  <si>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</si>
  <si>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</si>
  <si>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</si>
  <si>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</si>
  <si>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</si>
  <si>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</si>
  <si>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</si>
  <si>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</si>
  <si>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</si>
  <si>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</si>
  <si>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</si>
  <si>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</si>
  <si>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</si>
  <si>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</si>
  <si>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</si>
  <si>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</si>
  <si>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</si>
  <si>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</si>
  <si>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</si>
  <si>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</si>
  <si>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</si>
  <si>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</si>
  <si>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</si>
  <si>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</si>
  <si>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</si>
  <si>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</si>
  <si>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</si>
  <si>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</si>
  <si>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</si>
  <si>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</si>
  <si>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</si>
  <si>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</si>
  <si>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</si>
  <si>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</si>
  <si>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</si>
  <si>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</si>
  <si>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</si>
  <si>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</si>
  <si>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</si>
  <si>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</si>
  <si>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</si>
  <si>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</si>
  <si>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</si>
  <si>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</si>
  <si>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</si>
  <si>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</si>
  <si>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</si>
  <si>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</si>
  <si>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</si>
  <si>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</si>
  <si>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</si>
  <si>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</si>
  <si>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</si>
  <si>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</si>
  <si>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</si>
  <si>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</si>
  <si>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</si>
  <si>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</si>
  <si>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</si>
  <si>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</si>
  <si>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</si>
  <si>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</si>
  <si>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</si>
  <si>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</si>
  <si>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</si>
  <si>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</si>
  <si>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</si>
  <si>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</si>
  <si>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</si>
  <si>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</si>
  <si>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</si>
  <si>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</si>
  <si>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</si>
  <si>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</si>
  <si>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</si>
  <si>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</si>
  <si>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</si>
  <si>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</si>
  <si>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</si>
  <si>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</si>
  <si>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</si>
  <si>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</si>
  <si>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</si>
  <si>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</si>
  <si>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</si>
  <si>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</si>
  <si>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</si>
  <si>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</si>
  <si>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</si>
  <si>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</si>
  <si>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</si>
  <si>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</si>
  <si>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</si>
  <si>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</si>
  <si>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</si>
  <si>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</si>
  <si>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</si>
  <si>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</si>
  <si>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</si>
  <si>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</si>
  <si>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</si>
  <si>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</si>
  <si>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</si>
  <si>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</si>
  <si>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</si>
  <si>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</si>
  <si>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</si>
  <si>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</si>
  <si>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</si>
  <si>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</si>
  <si>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</si>
  <si>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</si>
  <si>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</si>
  <si>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</si>
  <si>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</si>
  <si>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</si>
  <si>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</si>
  <si>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</si>
  <si>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</si>
  <si>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</si>
  <si>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</si>
  <si>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</si>
  <si>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</si>
  <si>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</si>
  <si>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</si>
  <si>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</si>
  <si>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</si>
  <si>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</si>
  <si>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</si>
  <si>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</si>
  <si>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</si>
  <si>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</si>
  <si>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</si>
  <si>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</si>
  <si>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</si>
  <si>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</si>
  <si>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</si>
  <si>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</si>
  <si>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</si>
  <si>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</si>
  <si>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</si>
  <si>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</si>
  <si>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</si>
  <si>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</si>
  <si>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</si>
  <si>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</si>
  <si>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</si>
  <si>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</si>
  <si>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</si>
  <si>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</si>
  <si>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</si>
  <si>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</si>
  <si>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</si>
  <si>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</si>
  <si>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</si>
  <si>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</si>
  <si>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</si>
  <si>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</si>
  <si>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</si>
  <si>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</si>
  <si>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</si>
  <si>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</si>
  <si>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</si>
  <si>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</si>
  <si>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</si>
  <si>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>DragonElectric</t>
  </si>
  <si>
    <t>Dragon  Helicopter</t>
  </si>
  <si>
    <t>DRAGON</t>
  </si>
  <si>
    <t>Disguise Classic Halloween</t>
  </si>
  <si>
    <t>Dis. 5 price (SC or HC)</t>
  </si>
  <si>
    <t>Dis. 5 Eq. Base</t>
  </si>
  <si>
    <t>Dis 5 Eq. better</t>
  </si>
  <si>
    <t>PRICE TO BUY DISGUISE HALLOWEEN</t>
  </si>
  <si>
    <t>Dragon 14</t>
  </si>
  <si>
    <t>Alien</t>
  </si>
  <si>
    <t>Dragon Alien</t>
  </si>
  <si>
    <t>Disguise Alien 1</t>
  </si>
  <si>
    <t>Disguise Alien 2</t>
  </si>
  <si>
    <t>Disguise Alien 3</t>
  </si>
  <si>
    <t>Disguise Alien 4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</si>
  <si>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</si>
  <si>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</si>
  <si>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</si>
  <si>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</si>
  <si>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</si>
  <si>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</si>
  <si>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</si>
  <si>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</si>
  <si>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</si>
  <si>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</si>
  <si>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</si>
  <si>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</si>
  <si>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</si>
  <si>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</si>
  <si>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</si>
  <si>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</si>
  <si>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</si>
  <si>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</si>
  <si>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</si>
  <si>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</si>
  <si>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</si>
  <si>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</si>
  <si>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</si>
  <si>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</si>
  <si>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</si>
  <si>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</si>
  <si>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</si>
  <si>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</si>
  <si>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</si>
  <si>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</si>
  <si>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</si>
  <si>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</si>
  <si>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</si>
  <si>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</si>
  <si>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</si>
  <si>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</si>
  <si>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</si>
  <si>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</si>
  <si>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</si>
  <si>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</si>
  <si>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</si>
  <si>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</si>
  <si>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</si>
  <si>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</si>
  <si>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</si>
  <si>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</si>
  <si>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</si>
  <si>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</si>
  <si>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</si>
  <si>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</si>
  <si>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</si>
  <si>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</si>
  <si>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</si>
  <si>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</si>
  <si>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</si>
  <si>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</si>
  <si>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</si>
  <si>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</si>
  <si>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</si>
  <si>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</si>
  <si>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</si>
  <si>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</si>
  <si>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</si>
  <si>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</si>
  <si>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</si>
  <si>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</si>
  <si>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</si>
  <si>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</si>
  <si>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</si>
  <si>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</si>
  <si>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</si>
  <si>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</si>
  <si>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</si>
  <si>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</si>
  <si>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</si>
  <si>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</si>
  <si>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</si>
  <si>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</si>
  <si>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</si>
  <si>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</si>
  <si>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</si>
  <si>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</si>
  <si>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</si>
  <si>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</si>
  <si>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</si>
  <si>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</si>
  <si>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</si>
  <si>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</si>
  <si>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</si>
  <si>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</si>
  <si>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</si>
  <si>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</si>
  <si>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</si>
  <si>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</si>
  <si>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</si>
  <si>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</si>
  <si>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</si>
  <si>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</si>
  <si>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</si>
  <si>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</si>
  <si>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</si>
  <si>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</si>
  <si>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</si>
  <si>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</si>
  <si>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</si>
  <si>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</si>
  <si>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</si>
  <si>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</si>
  <si>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</si>
  <si>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</si>
  <si>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</si>
  <si>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</si>
  <si>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</si>
  <si>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</si>
  <si>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</si>
  <si>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</si>
  <si>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</si>
  <si>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</si>
  <si>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</si>
  <si>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</si>
  <si>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</si>
  <si>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</si>
  <si>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</si>
  <si>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</si>
  <si>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</si>
  <si>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</si>
  <si>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</si>
  <si>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</si>
  <si>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</si>
  <si>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</si>
  <si>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</si>
  <si>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</si>
  <si>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</si>
  <si>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</si>
  <si>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</si>
  <si>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</si>
  <si>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</si>
  <si>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</si>
  <si>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</si>
  <si>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</si>
  <si>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</si>
  <si>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</si>
  <si>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</si>
  <si>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</si>
  <si>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</si>
  <si>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</si>
  <si>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</si>
  <si>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</si>
  <si>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</si>
  <si>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</si>
  <si>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</si>
  <si>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</si>
  <si>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</si>
  <si>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</si>
  <si>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</si>
  <si>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</si>
  <si>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</si>
  <si>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</si>
  <si>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</si>
  <si>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</si>
  <si>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</si>
  <si>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</si>
  <si>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</si>
  <si>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</si>
  <si>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</si>
  <si>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</si>
  <si>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</si>
  <si>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</si>
  <si>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</si>
  <si>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</si>
  <si>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</si>
  <si>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</si>
  <si>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</si>
  <si>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</si>
  <si>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</si>
  <si>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</si>
  <si>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</si>
  <si>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</si>
  <si>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</si>
  <si>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</si>
  <si>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</si>
  <si>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</si>
  <si>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</si>
  <si>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</si>
  <si>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</si>
  <si>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</si>
  <si>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</si>
  <si>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</si>
  <si>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</si>
  <si>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</si>
  <si>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</si>
  <si>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</si>
  <si>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</si>
  <si>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</si>
  <si>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</si>
  <si>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</si>
  <si>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</si>
  <si>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</si>
  <si>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</si>
  <si>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</si>
  <si>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</si>
  <si>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</si>
  <si>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</si>
  <si>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</si>
  <si>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</si>
  <si>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</si>
  <si>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</si>
  <si>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</si>
  <si>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</si>
  <si>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</si>
  <si>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</si>
  <si>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</si>
  <si>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</si>
  <si>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</si>
  <si>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</si>
  <si>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</si>
  <si>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</si>
  <si>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</si>
  <si>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</si>
  <si>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</si>
  <si>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</si>
  <si>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</si>
  <si>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</si>
  <si>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</si>
  <si>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</si>
  <si>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</si>
  <si>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</si>
  <si>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</si>
  <si>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</si>
  <si>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</si>
  <si>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</si>
  <si>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</si>
  <si>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</si>
  <si>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</si>
  <si>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</si>
  <si>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</si>
  <si>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</si>
  <si>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</si>
  <si>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</si>
  <si>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</si>
  <si>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</si>
  <si>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</si>
  <si>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</si>
  <si>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</si>
  <si>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</si>
  <si>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</si>
  <si>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</si>
  <si>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</si>
  <si>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</si>
  <si>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</si>
  <si>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</si>
  <si>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</si>
  <si>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</si>
  <si>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</si>
  <si>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</si>
  <si>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</si>
  <si>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</si>
  <si>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</si>
  <si>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</si>
  <si>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</si>
  <si>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</si>
  <si>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</si>
  <si>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</si>
  <si>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</si>
  <si>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</si>
  <si>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</si>
  <si>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</si>
  <si>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</si>
  <si>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</si>
  <si>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</si>
  <si>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</si>
  <si>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</si>
  <si>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</si>
  <si>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</si>
  <si>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</si>
  <si>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</si>
  <si>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</si>
  <si>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</si>
  <si>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</si>
  <si>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</si>
  <si>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</si>
  <si>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</si>
  <si>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</si>
  <si>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</si>
  <si>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</si>
  <si>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</si>
  <si>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</si>
  <si>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</si>
  <si>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</si>
  <si>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</si>
  <si>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</si>
  <si>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</si>
  <si>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</si>
  <si>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</si>
  <si>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</si>
  <si>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</si>
  <si>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</si>
  <si>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</si>
  <si>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</si>
  <si>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</si>
  <si>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</si>
  <si>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</si>
  <si>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</si>
  <si>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</si>
  <si>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</si>
  <si>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</si>
  <si>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</si>
  <si>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</si>
  <si>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</si>
  <si>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</si>
  <si>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</si>
  <si>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</si>
  <si>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</si>
  <si>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</si>
  <si>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</si>
  <si>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</si>
  <si>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</si>
  <si>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</si>
  <si>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</si>
  <si>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</si>
  <si>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</si>
  <si>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</si>
  <si>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</si>
  <si>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</si>
  <si>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</si>
  <si>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</si>
  <si>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</si>
  <si>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</si>
  <si>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</si>
  <si>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</si>
  <si>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</si>
  <si>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</si>
  <si>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</si>
  <si>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</si>
  <si>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</si>
  <si>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</si>
  <si>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</si>
  <si>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</si>
  <si>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</si>
  <si>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</si>
  <si>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</si>
  <si>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</si>
  <si>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</si>
  <si>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</si>
  <si>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</si>
  <si>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</si>
  <si>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</si>
  <si>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</si>
  <si>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</si>
  <si>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</si>
  <si>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</si>
  <si>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</si>
  <si>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</si>
  <si>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</si>
  <si>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</si>
  <si>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</si>
  <si>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</si>
  <si>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</si>
  <si>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</si>
  <si>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</si>
  <si>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</si>
  <si>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</si>
  <si>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</si>
  <si>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</si>
  <si>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</si>
  <si>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</si>
  <si>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</si>
  <si>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</si>
  <si>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</si>
  <si>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</si>
  <si>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</si>
  <si>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</si>
  <si>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</si>
  <si>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</si>
  <si>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</si>
  <si>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</si>
  <si>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</si>
  <si>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</si>
  <si>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</si>
  <si>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</si>
  <si>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</si>
  <si>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</si>
  <si>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</si>
  <si>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</si>
  <si>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</si>
  <si>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</si>
  <si>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</si>
  <si>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</si>
  <si>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</si>
  <si>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</si>
  <si>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</si>
  <si>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</si>
  <si>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</si>
  <si>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</si>
  <si>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</si>
  <si>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</si>
  <si>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</si>
  <si>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</si>
  <si>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</si>
  <si>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</si>
  <si>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</si>
  <si>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</si>
  <si>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</si>
  <si>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</si>
  <si>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</si>
  <si>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</si>
  <si>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</si>
  <si>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</si>
  <si>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</si>
  <si>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</si>
  <si>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</si>
  <si>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</si>
  <si>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</si>
  <si>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</si>
  <si>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</si>
  <si>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</si>
  <si>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</si>
  <si>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</si>
  <si>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</si>
  <si>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</si>
  <si>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</si>
  <si>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</si>
  <si>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</si>
  <si>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</si>
  <si>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</si>
  <si>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</si>
  <si>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</si>
  <si>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</si>
  <si>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</si>
  <si>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</si>
  <si>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</si>
  <si>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</si>
  <si>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</si>
  <si>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</si>
  <si>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</si>
  <si>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</si>
  <si>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</si>
  <si>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</si>
  <si>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</si>
  <si>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</si>
  <si>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</si>
  <si>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</si>
  <si>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</si>
  <si>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</si>
  <si>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</si>
  <si>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</si>
  <si>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</si>
  <si>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</si>
  <si>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</si>
  <si>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</si>
  <si>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</si>
  <si>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</si>
  <si>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</si>
  <si>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</si>
  <si>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</si>
  <si>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</si>
  <si>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</si>
  <si>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</si>
  <si>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</si>
  <si>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</si>
  <si>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</si>
  <si>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</si>
  <si>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</si>
  <si>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</si>
  <si>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</si>
  <si>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</si>
  <si>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</si>
  <si>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</si>
  <si>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</si>
  <si>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</si>
  <si>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</si>
  <si>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</si>
  <si>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</si>
  <si>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</si>
  <si>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</si>
  <si>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</si>
  <si>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</si>
  <si>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</si>
  <si>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</si>
  <si>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</si>
  <si>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</si>
  <si>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</si>
  <si>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</si>
  <si>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</si>
  <si>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</si>
  <si>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</si>
  <si>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</si>
  <si>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</si>
  <si>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</si>
  <si>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</si>
  <si>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</si>
  <si>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</si>
  <si>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</si>
  <si>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</si>
  <si>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</si>
  <si>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</si>
  <si>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</si>
  <si>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</si>
  <si>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</si>
  <si>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</si>
  <si>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</si>
  <si>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</si>
  <si>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</si>
  <si>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</si>
  <si>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</si>
  <si>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</si>
  <si>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</si>
  <si>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</si>
  <si>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</si>
  <si>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</si>
  <si>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</si>
  <si>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</si>
  <si>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</si>
  <si>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</si>
  <si>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</si>
  <si>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</si>
  <si>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</si>
  <si>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</si>
  <si>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</si>
  <si>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</si>
  <si>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</si>
  <si>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</si>
  <si>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</si>
  <si>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</si>
  <si>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</si>
  <si>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</si>
  <si>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</si>
  <si>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</si>
  <si>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campaign2Promo5_v2</t>
  </si>
  <si>
    <t>campaign1Promo10_v2</t>
  </si>
  <si>
    <t>promoted1_v2</t>
  </si>
  <si>
    <t>promoted2_v2</t>
  </si>
  <si>
    <t>seasonalPack1_v2</t>
  </si>
  <si>
    <t>seasonalPack2_v2</t>
  </si>
  <si>
    <t>seasonalPack3_v2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</si>
  <si>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</si>
  <si>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</si>
  <si>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</si>
  <si>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</si>
  <si>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</si>
  <si>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</si>
  <si>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</si>
  <si>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</si>
  <si>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</si>
  <si>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</si>
  <si>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</si>
  <si>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</si>
  <si>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</si>
  <si>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</si>
  <si>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</si>
  <si>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</si>
  <si>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</si>
  <si>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</si>
  <si>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</si>
  <si>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</si>
  <si>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</si>
  <si>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</si>
  <si>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</si>
  <si>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</si>
  <si>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</si>
  <si>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</si>
  <si>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</si>
  <si>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</si>
  <si>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</si>
  <si>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</si>
  <si>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</si>
  <si>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</si>
  <si>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</si>
  <si>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</si>
  <si>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</si>
  <si>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</si>
  <si>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</si>
  <si>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</si>
  <si>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</si>
  <si>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</si>
  <si>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</si>
  <si>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rotationalhighpayer12</t>
  </si>
  <si>
    <t>rotationalhighpayer1</t>
  </si>
  <si>
    <t>rotationalhighpayer2</t>
  </si>
  <si>
    <t>rotHighPayer2_v2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</si>
  <si>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</si>
  <si>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</si>
  <si>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</si>
  <si>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</si>
  <si>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</si>
  <si>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</si>
  <si>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</si>
  <si>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</si>
  <si>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</si>
  <si>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</si>
  <si>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</si>
  <si>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</si>
  <si>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</si>
  <si>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</si>
  <si>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</si>
  <si>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</si>
  <si>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</si>
  <si>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</si>
  <si>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</si>
  <si>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</si>
  <si>
    <t>Dragon 17</t>
  </si>
  <si>
    <t>baby_crocodile</t>
  </si>
  <si>
    <t>baby_titan</t>
  </si>
  <si>
    <t>baby_jawfrey</t>
  </si>
  <si>
    <t>baby_dino</t>
  </si>
  <si>
    <t>baby_alien</t>
  </si>
  <si>
    <t>baby_devil</t>
  </si>
  <si>
    <t>baby_tony</t>
  </si>
  <si>
    <t>baby_hedgehog</t>
  </si>
  <si>
    <t>21</t>
  </si>
  <si>
    <t>22</t>
  </si>
  <si>
    <t>23</t>
  </si>
  <si>
    <t>24</t>
  </si>
  <si>
    <t>Vampire</t>
  </si>
  <si>
    <t>Dragon Vampire</t>
  </si>
  <si>
    <t>Disguise Vampire 1</t>
  </si>
  <si>
    <t>Disguise Vampire 2</t>
  </si>
  <si>
    <t>Disguise Vampire 3</t>
  </si>
  <si>
    <t>Disguise Vampire 4</t>
  </si>
  <si>
    <t>TID_OFFER_DRAGON_VAMPIRE_TITLE</t>
  </si>
  <si>
    <t>promoted2_v3</t>
  </si>
  <si>
    <t>IAP Sku</t>
  </si>
  <si>
    <t>OFFERS IAPS FOR NON PAYERS/CLUSTER PREDICTION</t>
  </si>
  <si>
    <t>OFFERS IAPS FOR PAYERS</t>
  </si>
  <si>
    <t>OFFERS IAPS FOR CLUSTERING GENERIC</t>
  </si>
  <si>
    <t>seasonalPack2_v3</t>
  </si>
  <si>
    <t>everyone &amp; Cluster_Generic</t>
  </si>
  <si>
    <t>rotHighPayer1</t>
  </si>
  <si>
    <t>rotHighPayer1_v2</t>
  </si>
  <si>
    <t>IAPS FOR STARTER PACK</t>
  </si>
  <si>
    <t>clusteringSP2</t>
  </si>
  <si>
    <t>clusteringSP5</t>
  </si>
  <si>
    <t>clusteringSP10</t>
  </si>
  <si>
    <t>rotationallowpayer5</t>
  </si>
  <si>
    <t>rotationallowpayer1</t>
  </si>
  <si>
    <t>rotationallowpayer12</t>
  </si>
  <si>
    <t>rotHighPayer2_v3</t>
  </si>
  <si>
    <t>PRICES FOR OFFERS WITH MAIN ITEM NOT A DRAGON (GATCHA)</t>
  </si>
  <si>
    <t>campaign2Promo15_v3</t>
  </si>
  <si>
    <t>campaign1Promo2_v3</t>
  </si>
  <si>
    <t>FREE IAPS</t>
  </si>
  <si>
    <t>rotLowPayer7</t>
  </si>
  <si>
    <t>rotLowPayer8</t>
  </si>
  <si>
    <t>rotationallowpayer7</t>
  </si>
  <si>
    <t>rotationallowpayer8</t>
  </si>
  <si>
    <t>rotHighPayer7</t>
  </si>
  <si>
    <t>rotHighPayer8</t>
  </si>
  <si>
    <t>rotationalhighpayer7</t>
  </si>
  <si>
    <t>rotationalhighpayer8</t>
  </si>
  <si>
    <t>Bloody Deal</t>
  </si>
  <si>
    <t>dragon_vampire (Raktavi)</t>
  </si>
  <si>
    <t>dragon_vampire_1 (Flamepunk)</t>
  </si>
  <si>
    <t>dragon_vampire_2 (The Countess)</t>
  </si>
  <si>
    <t>dragon_vampire_3 (Quinn of the Damned)</t>
  </si>
  <si>
    <t>dragon_vampire_4 (Red Ivy)</t>
  </si>
  <si>
    <t>Dragon 18</t>
  </si>
  <si>
    <t>Dragonjira</t>
  </si>
  <si>
    <t>dragon_dragonjira (Geogantis)</t>
  </si>
  <si>
    <t>dragon_dragonjira_1 (?)</t>
  </si>
  <si>
    <t>dragon_dragonjira_2 (?)</t>
  </si>
  <si>
    <t>dragon_dragonjira_3 (?)</t>
  </si>
  <si>
    <t>dragon_dragonjira_4 (?)</t>
  </si>
  <si>
    <t>rare</t>
  </si>
  <si>
    <t>Dragon Dragonjira</t>
  </si>
  <si>
    <t>Disguise Dragonjira 1</t>
  </si>
  <si>
    <t>Disguise Dragonjira 4</t>
  </si>
  <si>
    <t>Disguise Dragonjira 3</t>
  </si>
  <si>
    <t>Disguise Dragonjira 2</t>
  </si>
  <si>
    <t>TID_OFFER_DRAGON_DRAGONJIRA_TITLE</t>
  </si>
  <si>
    <t>Solid deal</t>
  </si>
  <si>
    <t>Dragon Offer x2</t>
  </si>
  <si>
    <t>Dragon Offer x3</t>
  </si>
  <si>
    <t>TID_OFFER_PACK_2xDRAGONS</t>
  </si>
  <si>
    <t>TID_OFFER_PACK_3xDRAGONS</t>
  </si>
  <si>
    <t>Double Trouble</t>
  </si>
  <si>
    <t>Savage Deal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</si>
</sst>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b/>
      <sz val="10"/>
      <color theme="0"/>
      <name val="Arial"/>
      <family val="2"/>
    </font>
    <font>
      <b/>
      <sz val="10"/>
      <color theme="0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0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0" fontId="0" fillId="31" borderId="31" xfId="0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165" fontId="6" fillId="13" borderId="30" xfId="0" applyNumberFormat="1" applyFont="1" applyFill="1" applyBorder="1" applyAlignment="1">
      <alignment horizontal="center" vertical="center"/>
    </xf>
    <xf numFmtId="165" fontId="6" fillId="11" borderId="34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6" fillId="4" borderId="36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165" fontId="6" fillId="11" borderId="30" xfId="0" applyNumberFormat="1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165" fontId="6" fillId="13" borderId="34" xfId="0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3" xfId="0" applyFont="1" applyFill="1" applyBorder="1"/>
    <xf numFmtId="0" fontId="6" fillId="25" borderId="44" xfId="0" applyFont="1" applyFill="1" applyBorder="1"/>
    <xf numFmtId="165" fontId="0" fillId="5" borderId="2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5" borderId="25" xfId="0" applyNumberForma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6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6" xfId="0" quotePrefix="1" applyFont="1" applyFill="1" applyBorder="1" applyAlignment="1">
      <alignment horizontal="center" vertical="center"/>
    </xf>
    <xf numFmtId="0" fontId="6" fillId="28" borderId="36" xfId="0" quotePrefix="1" applyFont="1" applyFill="1" applyBorder="1" applyAlignment="1">
      <alignment horizontal="center" vertical="center"/>
    </xf>
    <xf numFmtId="165" fontId="6" fillId="11" borderId="30" xfId="0" quotePrefix="1" applyNumberFormat="1" applyFont="1" applyFill="1" applyBorder="1" applyAlignment="1">
      <alignment horizontal="center" vertical="center"/>
    </xf>
    <xf numFmtId="165" fontId="6" fillId="13" borderId="30" xfId="0" quotePrefix="1" applyNumberFormat="1" applyFont="1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28" borderId="30" xfId="0" applyNumberFormat="1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2" borderId="31" xfId="0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165" fontId="0" fillId="28" borderId="34" xfId="0" applyNumberForma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7" xfId="0" applyNumberFormat="1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0" fontId="0" fillId="28" borderId="50" xfId="0" applyFill="1" applyBorder="1"/>
    <xf numFmtId="0" fontId="0" fillId="10" borderId="50" xfId="0" applyFill="1" applyBorder="1"/>
    <xf numFmtId="165" fontId="0" fillId="5" borderId="52" xfId="2" applyNumberFormat="1" applyFont="1" applyFill="1" applyBorder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1" xfId="0" applyFill="1" applyBorder="1"/>
    <xf numFmtId="0" fontId="0" fillId="29" borderId="0" xfId="0" applyFill="1" applyBorder="1"/>
    <xf numFmtId="0" fontId="0" fillId="29" borderId="52" xfId="0" applyFill="1" applyBorder="1"/>
    <xf numFmtId="0" fontId="0" fillId="29" borderId="26" xfId="0" applyFill="1" applyBorder="1"/>
    <xf numFmtId="0" fontId="0" fillId="29" borderId="31" xfId="0" applyFill="1" applyBorder="1"/>
    <xf numFmtId="0" fontId="0" fillId="29" borderId="53" xfId="0" applyFill="1" applyBorder="1"/>
    <xf numFmtId="0" fontId="0" fillId="29" borderId="22" xfId="0" applyFill="1" applyBorder="1"/>
    <xf numFmtId="0" fontId="0" fillId="29" borderId="29" xfId="0" applyFill="1" applyBorder="1"/>
    <xf numFmtId="0" fontId="0" fillId="29" borderId="51" xfId="0" applyFill="1" applyBorder="1"/>
    <xf numFmtId="0" fontId="0" fillId="29" borderId="19" xfId="0" applyFill="1" applyBorder="1"/>
    <xf numFmtId="0" fontId="0" fillId="29" borderId="55" xfId="0" applyFill="1" applyBorder="1"/>
    <xf numFmtId="165" fontId="0" fillId="29" borderId="0" xfId="0" applyNumberFormat="1" applyFill="1" applyBorder="1"/>
    <xf numFmtId="0" fontId="6" fillId="0" borderId="30" xfId="0" applyNumberFormat="1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8" borderId="21" xfId="0" applyFill="1" applyBorder="1" applyAlignment="1">
      <alignment horizontal="center" vertical="center"/>
    </xf>
    <xf numFmtId="165" fontId="0" fillId="38" borderId="0" xfId="2" applyNumberFormat="1" applyFont="1" applyFill="1" applyBorder="1" applyAlignment="1">
      <alignment horizontal="center" vertical="center"/>
    </xf>
    <xf numFmtId="165" fontId="0" fillId="38" borderId="30" xfId="2" applyNumberFormat="1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165" fontId="0" fillId="37" borderId="31" xfId="2" applyNumberFormat="1" applyFont="1" applyFill="1" applyBorder="1" applyAlignment="1">
      <alignment horizontal="center" vertical="center"/>
    </xf>
    <xf numFmtId="165" fontId="0" fillId="37" borderId="17" xfId="2" applyNumberFormat="1" applyFont="1" applyFill="1" applyBorder="1" applyAlignment="1">
      <alignment horizontal="center" vertical="center"/>
    </xf>
    <xf numFmtId="165" fontId="0" fillId="37" borderId="27" xfId="0" applyNumberFormat="1" applyFill="1" applyBorder="1" applyAlignment="1">
      <alignment horizontal="center" vertical="center"/>
    </xf>
    <xf numFmtId="165" fontId="0" fillId="37" borderId="28" xfId="0" applyNumberFormat="1" applyFill="1" applyBorder="1" applyAlignment="1">
      <alignment horizontal="center" vertical="center"/>
    </xf>
    <xf numFmtId="165" fontId="0" fillId="37" borderId="0" xfId="2" applyNumberFormat="1" applyFont="1" applyFill="1" applyBorder="1" applyAlignment="1">
      <alignment horizontal="center" vertical="center"/>
    </xf>
    <xf numFmtId="165" fontId="0" fillId="37" borderId="30" xfId="2" applyNumberFormat="1" applyFont="1" applyFill="1" applyBorder="1" applyAlignment="1">
      <alignment horizontal="center" vertical="center"/>
    </xf>
    <xf numFmtId="0" fontId="0" fillId="37" borderId="20" xfId="0" applyFill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38" borderId="26" xfId="0" applyFill="1" applyBorder="1" applyAlignment="1">
      <alignment horizontal="center" vertical="center"/>
    </xf>
    <xf numFmtId="165" fontId="0" fillId="38" borderId="31" xfId="2" applyNumberFormat="1" applyFont="1" applyFill="1" applyBorder="1" applyAlignment="1">
      <alignment horizontal="center" vertical="center"/>
    </xf>
    <xf numFmtId="165" fontId="0" fillId="38" borderId="17" xfId="2" applyNumberFormat="1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29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165" fontId="0" fillId="5" borderId="29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38" borderId="27" xfId="0" applyFill="1" applyBorder="1" applyAlignment="1">
      <alignment horizontal="center" vertical="center"/>
    </xf>
    <xf numFmtId="0" fontId="0" fillId="38" borderId="28" xfId="0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0" fillId="38" borderId="23" xfId="0" applyFill="1" applyBorder="1" applyAlignment="1">
      <alignment horizontal="center" vertical="center"/>
    </xf>
    <xf numFmtId="0" fontId="0" fillId="38" borderId="24" xfId="0" applyFill="1" applyBorder="1" applyAlignment="1">
      <alignment horizontal="center" vertical="center"/>
    </xf>
    <xf numFmtId="0" fontId="0" fillId="37" borderId="27" xfId="0" applyFill="1" applyBorder="1" applyAlignment="1">
      <alignment horizontal="center" vertical="center"/>
    </xf>
    <xf numFmtId="0" fontId="0" fillId="37" borderId="28" xfId="0" applyFill="1" applyBorder="1" applyAlignment="1">
      <alignment horizontal="center" vertical="center"/>
    </xf>
    <xf numFmtId="0" fontId="0" fillId="37" borderId="47" xfId="0" applyFill="1" applyBorder="1" applyAlignment="1">
      <alignment horizontal="center" vertical="center"/>
    </xf>
    <xf numFmtId="0" fontId="0" fillId="37" borderId="48" xfId="0" applyFill="1" applyBorder="1" applyAlignment="1">
      <alignment horizontal="center" vertical="center"/>
    </xf>
    <xf numFmtId="0" fontId="0" fillId="37" borderId="49" xfId="0" applyFill="1" applyBorder="1" applyAlignment="1">
      <alignment horizontal="center" vertical="center"/>
    </xf>
    <xf numFmtId="165" fontId="0" fillId="37" borderId="20" xfId="0" applyNumberFormat="1" applyFill="1" applyBorder="1" applyAlignment="1">
      <alignment horizontal="center" vertical="center"/>
    </xf>
    <xf numFmtId="165" fontId="0" fillId="37" borderId="25" xfId="0" applyNumberFormat="1" applyFill="1" applyBorder="1" applyAlignment="1">
      <alignment horizontal="center" vertical="center"/>
    </xf>
    <xf numFmtId="165" fontId="0" fillId="37" borderId="48" xfId="0" applyNumberFormat="1" applyFill="1" applyBorder="1" applyAlignment="1">
      <alignment horizontal="center" vertical="center"/>
    </xf>
    <xf numFmtId="165" fontId="0" fillId="37" borderId="49" xfId="0" applyNumberFormat="1" applyFill="1" applyBorder="1" applyAlignment="1">
      <alignment horizontal="center" vertical="center"/>
    </xf>
    <xf numFmtId="165" fontId="0" fillId="38" borderId="27" xfId="0" applyNumberFormat="1" applyFill="1" applyBorder="1" applyAlignment="1">
      <alignment horizontal="center" vertical="center"/>
    </xf>
    <xf numFmtId="165" fontId="0" fillId="38" borderId="28" xfId="0" applyNumberFormat="1" applyFill="1" applyBorder="1" applyAlignment="1">
      <alignment horizontal="center" vertical="center"/>
    </xf>
    <xf numFmtId="165" fontId="0" fillId="38" borderId="20" xfId="0" applyNumberFormat="1" applyFill="1" applyBorder="1" applyAlignment="1">
      <alignment horizontal="center" vertical="center"/>
    </xf>
    <xf numFmtId="165" fontId="0" fillId="38" borderId="25" xfId="0" applyNumberFormat="1" applyFill="1" applyBorder="1" applyAlignment="1">
      <alignment horizontal="center" vertical="center"/>
    </xf>
    <xf numFmtId="165" fontId="0" fillId="38" borderId="23" xfId="0" applyNumberFormat="1" applyFill="1" applyBorder="1" applyAlignment="1">
      <alignment horizontal="center" vertical="center"/>
    </xf>
    <xf numFmtId="165" fontId="0" fillId="38" borderId="24" xfId="0" applyNumberForma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39" borderId="57" xfId="0" applyFont="1" applyFill="1" applyBorder="1" applyAlignment="1">
      <alignment horizontal="center" wrapText="1"/>
    </xf>
    <xf numFmtId="0" fontId="16" fillId="40" borderId="57" xfId="0" applyFont="1" applyFill="1" applyBorder="1" applyAlignment="1">
      <alignment horizontal="center" wrapText="1"/>
    </xf>
    <xf numFmtId="0" fontId="17" fillId="0" borderId="57" xfId="0" applyFont="1" applyBorder="1" applyAlignment="1">
      <alignment wrapText="1"/>
    </xf>
    <xf numFmtId="0" fontId="18" fillId="39" borderId="57" xfId="0" applyFont="1" applyFill="1" applyBorder="1" applyAlignment="1">
      <alignment horizontal="center" wrapText="1"/>
    </xf>
    <xf numFmtId="0" fontId="16" fillId="28" borderId="57" xfId="0" applyFont="1" applyFill="1" applyBorder="1" applyAlignment="1">
      <alignment horizontal="center" wrapText="1"/>
    </xf>
    <xf numFmtId="9" fontId="16" fillId="28" borderId="57" xfId="0" applyNumberFormat="1" applyFont="1" applyFill="1" applyBorder="1" applyAlignment="1">
      <alignment horizontal="center" wrapText="1"/>
    </xf>
    <xf numFmtId="0" fontId="17" fillId="42" borderId="59" xfId="0" applyFont="1" applyFill="1" applyBorder="1" applyAlignment="1">
      <alignment horizontal="center" wrapText="1"/>
    </xf>
    <xf numFmtId="0" fontId="19" fillId="41" borderId="60" xfId="0" applyFont="1" applyFill="1" applyBorder="1" applyAlignment="1">
      <alignment horizontal="center" wrapText="1"/>
    </xf>
    <xf numFmtId="0" fontId="19" fillId="41" borderId="61" xfId="0" applyFont="1" applyFill="1" applyBorder="1" applyAlignment="1">
      <alignment horizontal="center" wrapText="1"/>
    </xf>
    <xf numFmtId="0" fontId="17" fillId="42" borderId="63" xfId="0" applyFont="1" applyFill="1" applyBorder="1" applyAlignment="1">
      <alignment horizontal="center" wrapText="1"/>
    </xf>
    <xf numFmtId="0" fontId="17" fillId="42" borderId="57" xfId="0" applyFont="1" applyFill="1" applyBorder="1" applyAlignment="1">
      <alignment horizontal="center" wrapText="1"/>
    </xf>
    <xf numFmtId="0" fontId="17" fillId="43" borderId="58" xfId="0" applyFont="1" applyFill="1" applyBorder="1" applyAlignment="1">
      <alignment horizontal="center" wrapText="1"/>
    </xf>
    <xf numFmtId="0" fontId="20" fillId="43" borderId="58" xfId="0" applyFont="1" applyFill="1" applyBorder="1" applyAlignment="1">
      <alignment horizontal="center" vertical="top" wrapText="1"/>
    </xf>
    <xf numFmtId="0" fontId="17" fillId="44" borderId="58" xfId="0" applyFont="1" applyFill="1" applyBorder="1" applyAlignment="1">
      <alignment horizontal="center" wrapText="1"/>
    </xf>
    <xf numFmtId="0" fontId="19" fillId="41" borderId="64" xfId="0" applyFont="1" applyFill="1" applyBorder="1" applyAlignment="1">
      <alignment horizontal="center" wrapText="1"/>
    </xf>
    <xf numFmtId="0" fontId="17" fillId="44" borderId="62" xfId="0" applyFont="1" applyFill="1" applyBorder="1" applyAlignment="1">
      <alignment horizontal="center" wrapText="1"/>
    </xf>
    <xf numFmtId="0" fontId="17" fillId="42" borderId="65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center" vertical="center"/>
    </xf>
    <xf numFmtId="0" fontId="0" fillId="28" borderId="52" xfId="0" applyFill="1" applyBorder="1"/>
    <xf numFmtId="0" fontId="3" fillId="3" borderId="26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left" vertical="center"/>
    </xf>
    <xf numFmtId="0" fontId="0" fillId="5" borderId="47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38" borderId="26" xfId="0" applyFill="1" applyBorder="1" applyAlignment="1">
      <alignment horizontal="left" vertical="center"/>
    </xf>
    <xf numFmtId="0" fontId="0" fillId="37" borderId="21" xfId="0" applyFill="1" applyBorder="1" applyAlignment="1">
      <alignment horizontal="left" vertical="center"/>
    </xf>
    <xf numFmtId="0" fontId="0" fillId="37" borderId="26" xfId="0" applyFill="1" applyBorder="1" applyAlignment="1">
      <alignment horizontal="left" vertical="center"/>
    </xf>
    <xf numFmtId="0" fontId="0" fillId="38" borderId="21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0" fillId="5" borderId="26" xfId="0" applyFill="1" applyBorder="1" applyAlignment="1">
      <alignment horizontal="left" vertical="center"/>
    </xf>
    <xf numFmtId="10" fontId="0" fillId="5" borderId="53" xfId="1" applyNumberFormat="1" applyFont="1" applyFill="1" applyBorder="1" applyAlignment="1">
      <alignment horizontal="center" vertical="center"/>
    </xf>
    <xf numFmtId="0" fontId="0" fillId="0" borderId="0" xfId="0" applyAlignment="1"/>
    <xf numFmtId="165" fontId="6" fillId="28" borderId="46" xfId="0" quotePrefix="1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left" vertical="center"/>
    </xf>
    <xf numFmtId="0" fontId="0" fillId="32" borderId="29" xfId="0" applyFill="1" applyBorder="1" applyAlignment="1">
      <alignment horizontal="center" vertical="center"/>
    </xf>
    <xf numFmtId="165" fontId="0" fillId="37" borderId="29" xfId="2" applyNumberFormat="1" applyFont="1" applyFill="1" applyBorder="1" applyAlignment="1">
      <alignment horizontal="center" vertical="center"/>
    </xf>
    <xf numFmtId="165" fontId="0" fillId="37" borderId="18" xfId="2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7" borderId="23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65" fontId="0" fillId="37" borderId="23" xfId="0" applyNumberFormat="1" applyFill="1" applyBorder="1" applyAlignment="1">
      <alignment horizontal="center" vertical="center"/>
    </xf>
    <xf numFmtId="165" fontId="0" fillId="37" borderId="24" xfId="0" applyNumberFormat="1" applyFill="1" applyBorder="1" applyAlignment="1">
      <alignment horizontal="center" vertical="center"/>
    </xf>
    <xf numFmtId="0" fontId="22" fillId="44" borderId="58" xfId="0" applyFont="1" applyFill="1" applyBorder="1" applyAlignment="1">
      <alignment horizontal="center" wrapText="1"/>
    </xf>
    <xf numFmtId="0" fontId="22" fillId="42" borderId="57" xfId="0" applyFont="1" applyFill="1" applyBorder="1" applyAlignment="1">
      <alignment horizontal="center" wrapText="1"/>
    </xf>
    <xf numFmtId="0" fontId="22" fillId="42" borderId="59" xfId="0" applyFont="1" applyFill="1" applyBorder="1" applyAlignment="1">
      <alignment horizontal="center" wrapText="1"/>
    </xf>
    <xf numFmtId="0" fontId="22" fillId="44" borderId="62" xfId="0" applyFont="1" applyFill="1" applyBorder="1" applyAlignment="1">
      <alignment horizontal="center" wrapText="1"/>
    </xf>
    <xf numFmtId="0" fontId="22" fillId="42" borderId="65" xfId="0" applyFont="1" applyFill="1" applyBorder="1" applyAlignment="1">
      <alignment horizontal="center" wrapText="1"/>
    </xf>
    <xf numFmtId="0" fontId="22" fillId="42" borderId="63" xfId="0" applyFont="1" applyFill="1" applyBorder="1" applyAlignment="1">
      <alignment horizontal="center" wrapText="1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56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3" xfId="2" applyNumberFormat="1" applyFont="1" applyFill="1" applyBorder="1" applyAlignment="1">
      <alignment horizontal="center" vertical="center"/>
    </xf>
    <xf numFmtId="0" fontId="23" fillId="0" borderId="66" xfId="0" applyFont="1" applyBorder="1" applyAlignment="1">
      <alignment wrapText="1"/>
    </xf>
    <xf numFmtId="0" fontId="0" fillId="10" borderId="0" xfId="0" applyFill="1" applyBorder="1"/>
    <xf numFmtId="0" fontId="3" fillId="3" borderId="31" xfId="0" applyFont="1" applyFill="1" applyBorder="1" applyAlignment="1">
      <alignment horizontal="center" vertical="center"/>
    </xf>
    <xf numFmtId="0" fontId="24" fillId="41" borderId="6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17" fillId="0" borderId="0" xfId="0" applyFont="1" applyAlignment="1"/>
    <xf numFmtId="0" fontId="17" fillId="9" borderId="67" xfId="0" applyFont="1" applyFill="1" applyBorder="1" applyAlignment="1"/>
    <xf numFmtId="0" fontId="17" fillId="9" borderId="58" xfId="0" applyFont="1" applyFill="1" applyBorder="1" applyAlignment="1"/>
    <xf numFmtId="0" fontId="17" fillId="9" borderId="68" xfId="0" applyFont="1" applyFill="1" applyBorder="1" applyAlignment="1">
      <alignment horizontal="center"/>
    </xf>
    <xf numFmtId="0" fontId="17" fillId="10" borderId="67" xfId="0" applyFont="1" applyFill="1" applyBorder="1" applyAlignment="1"/>
    <xf numFmtId="0" fontId="17" fillId="10" borderId="68" xfId="0" applyFont="1" applyFill="1" applyBorder="1" applyAlignment="1">
      <alignment horizontal="center"/>
    </xf>
    <xf numFmtId="0" fontId="17" fillId="30" borderId="69" xfId="0" applyFont="1" applyFill="1" applyBorder="1" applyAlignment="1"/>
    <xf numFmtId="0" fontId="17" fillId="30" borderId="70" xfId="0" applyFont="1" applyFill="1" applyBorder="1" applyAlignment="1">
      <alignment horizontal="center"/>
    </xf>
    <xf numFmtId="0" fontId="17" fillId="10" borderId="58" xfId="0" applyFont="1" applyFill="1" applyBorder="1" applyAlignment="1"/>
    <xf numFmtId="0" fontId="17" fillId="42" borderId="57" xfId="0" applyFont="1" applyFill="1" applyBorder="1" applyAlignment="1"/>
    <xf numFmtId="0" fontId="17" fillId="30" borderId="67" xfId="0" applyFont="1" applyFill="1" applyBorder="1" applyAlignment="1"/>
    <xf numFmtId="0" fontId="17" fillId="30" borderId="58" xfId="0" applyFont="1" applyFill="1" applyBorder="1" applyAlignment="1"/>
    <xf numFmtId="0" fontId="17" fillId="30" borderId="68" xfId="0" applyFont="1" applyFill="1" applyBorder="1" applyAlignment="1">
      <alignment horizontal="center"/>
    </xf>
    <xf numFmtId="0" fontId="6" fillId="45" borderId="6" xfId="0" applyFont="1" applyFill="1" applyBorder="1" applyAlignment="1"/>
    <xf numFmtId="0" fontId="0" fillId="45" borderId="7" xfId="0" applyFill="1" applyBorder="1" applyAlignment="1"/>
    <xf numFmtId="0" fontId="0" fillId="45" borderId="8" xfId="0" applyFill="1" applyBorder="1" applyAlignment="1"/>
    <xf numFmtId="0" fontId="0" fillId="45" borderId="9" xfId="0" applyFill="1" applyBorder="1" applyAlignment="1"/>
    <xf numFmtId="0" fontId="6" fillId="45" borderId="0" xfId="0" applyFont="1" applyFill="1" applyBorder="1" applyAlignment="1"/>
    <xf numFmtId="0" fontId="0" fillId="45" borderId="10" xfId="0" applyFill="1" applyBorder="1" applyAlignment="1"/>
    <xf numFmtId="0" fontId="0" fillId="45" borderId="0" xfId="0" applyFill="1" applyBorder="1" applyAlignment="1"/>
    <xf numFmtId="0" fontId="17" fillId="45" borderId="0" xfId="0" applyFont="1" applyFill="1" applyBorder="1" applyAlignment="1"/>
    <xf numFmtId="0" fontId="6" fillId="45" borderId="9" xfId="0" applyFont="1" applyFill="1" applyBorder="1" applyAlignment="1"/>
    <xf numFmtId="0" fontId="0" fillId="45" borderId="11" xfId="0" applyFill="1" applyBorder="1" applyAlignment="1"/>
    <xf numFmtId="0" fontId="17" fillId="45" borderId="12" xfId="0" applyFont="1" applyFill="1" applyBorder="1" applyAlignment="1"/>
    <xf numFmtId="0" fontId="0" fillId="45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17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17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17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17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17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17" fillId="27" borderId="12" xfId="0" applyFont="1" applyFill="1" applyBorder="1" applyAlignment="1"/>
    <xf numFmtId="0" fontId="0" fillId="27" borderId="13" xfId="0" applyFill="1" applyBorder="1"/>
    <xf numFmtId="0" fontId="0" fillId="45" borderId="12" xfId="0" applyFont="1" applyFill="1" applyBorder="1" applyAlignment="1"/>
    <xf numFmtId="0" fontId="19" fillId="45" borderId="0" xfId="0" applyFont="1" applyFill="1" applyBorder="1" applyAlignment="1"/>
    <xf numFmtId="0" fontId="22" fillId="14" borderId="58" xfId="0" applyFont="1" applyFill="1" applyBorder="1" applyAlignment="1">
      <alignment horizontal="left" vertical="center" wrapText="1"/>
    </xf>
    <xf numFmtId="0" fontId="22" fillId="14" borderId="59" xfId="0" applyFont="1" applyFill="1" applyBorder="1" applyAlignment="1">
      <alignment horizontal="left" vertical="center" wrapText="1"/>
    </xf>
    <xf numFmtId="0" fontId="19" fillId="29" borderId="0" xfId="0" applyFont="1" applyFill="1" applyBorder="1" applyAlignment="1"/>
    <xf numFmtId="0" fontId="19" fillId="24" borderId="0" xfId="0" applyFont="1" applyFill="1" applyBorder="1" applyAlignment="1"/>
    <xf numFmtId="0" fontId="19" fillId="27" borderId="0" xfId="0" applyFont="1" applyFill="1" applyBorder="1" applyAlignment="1"/>
    <xf numFmtId="0" fontId="22" fillId="14" borderId="58" xfId="0" applyFont="1" applyFill="1" applyBorder="1" applyAlignment="1">
      <alignment horizontal="left" vertical="center"/>
    </xf>
    <xf numFmtId="0" fontId="22" fillId="14" borderId="59" xfId="0" applyFont="1" applyFill="1" applyBorder="1" applyAlignment="1">
      <alignment horizontal="left" vertical="center"/>
    </xf>
    <xf numFmtId="0" fontId="17" fillId="14" borderId="58" xfId="0" applyFont="1" applyFill="1" applyBorder="1" applyAlignment="1">
      <alignment horizontal="left" vertical="center"/>
    </xf>
    <xf numFmtId="0" fontId="17" fillId="6" borderId="67" xfId="0" applyFont="1" applyFill="1" applyBorder="1" applyAlignment="1"/>
    <xf numFmtId="0" fontId="17" fillId="6" borderId="58" xfId="0" applyFont="1" applyFill="1" applyBorder="1" applyAlignment="1"/>
    <xf numFmtId="0" fontId="17" fillId="6" borderId="68" xfId="0" applyFont="1" applyFill="1" applyBorder="1" applyAlignment="1">
      <alignment horizontal="center"/>
    </xf>
    <xf numFmtId="0" fontId="23" fillId="0" borderId="71" xfId="0" applyFont="1" applyBorder="1" applyAlignment="1">
      <alignment wrapText="1"/>
    </xf>
    <xf numFmtId="0" fontId="23" fillId="0" borderId="72" xfId="0" applyFont="1" applyBorder="1" applyAlignment="1">
      <alignment wrapText="1"/>
    </xf>
    <xf numFmtId="0" fontId="23" fillId="0" borderId="73" xfId="0" applyFont="1" applyBorder="1" applyAlignment="1">
      <alignment wrapText="1"/>
    </xf>
    <xf numFmtId="0" fontId="23" fillId="0" borderId="74" xfId="0" applyFont="1" applyBorder="1" applyAlignment="1">
      <alignment wrapText="1"/>
    </xf>
    <xf numFmtId="0" fontId="23" fillId="0" borderId="75" xfId="0" applyFont="1" applyBorder="1" applyAlignment="1">
      <alignment wrapText="1"/>
    </xf>
    <xf numFmtId="0" fontId="23" fillId="0" borderId="76" xfId="0" applyFont="1" applyBorder="1" applyAlignment="1">
      <alignment wrapText="1"/>
    </xf>
    <xf numFmtId="0" fontId="23" fillId="0" borderId="77" xfId="0" applyFont="1" applyBorder="1" applyAlignment="1">
      <alignment wrapText="1"/>
    </xf>
    <xf numFmtId="0" fontId="23" fillId="0" borderId="78" xfId="0" applyFont="1" applyBorder="1" applyAlignment="1">
      <alignment wrapText="1"/>
    </xf>
    <xf numFmtId="0" fontId="25" fillId="0" borderId="71" xfId="0" applyFont="1" applyBorder="1" applyAlignment="1">
      <alignment wrapText="1"/>
    </xf>
    <xf numFmtId="0" fontId="25" fillId="0" borderId="66" xfId="0" applyFont="1" applyBorder="1" applyAlignment="1">
      <alignment wrapText="1"/>
    </xf>
    <xf numFmtId="0" fontId="25" fillId="0" borderId="76" xfId="0" applyFont="1" applyBorder="1" applyAlignment="1">
      <alignment wrapText="1"/>
    </xf>
    <xf numFmtId="0" fontId="25" fillId="0" borderId="77" xfId="0" applyFont="1" applyBorder="1" applyAlignment="1">
      <alignment wrapText="1"/>
    </xf>
    <xf numFmtId="0" fontId="6" fillId="46" borderId="6" xfId="0" applyFont="1" applyFill="1" applyBorder="1" applyAlignment="1"/>
    <xf numFmtId="0" fontId="0" fillId="46" borderId="7" xfId="0" applyFill="1" applyBorder="1" applyAlignment="1"/>
    <xf numFmtId="0" fontId="0" fillId="46" borderId="8" xfId="0" applyFill="1" applyBorder="1" applyAlignment="1"/>
    <xf numFmtId="0" fontId="0" fillId="46" borderId="9" xfId="0" applyFill="1" applyBorder="1" applyAlignment="1"/>
    <xf numFmtId="0" fontId="6" fillId="46" borderId="0" xfId="0" applyFont="1" applyFill="1" applyBorder="1" applyAlignment="1"/>
    <xf numFmtId="0" fontId="0" fillId="46" borderId="10" xfId="0" applyFill="1" applyBorder="1" applyAlignment="1"/>
    <xf numFmtId="0" fontId="0" fillId="46" borderId="0" xfId="0" applyFill="1" applyBorder="1" applyAlignment="1"/>
    <xf numFmtId="0" fontId="17" fillId="46" borderId="0" xfId="0" applyFont="1" applyFill="1" applyBorder="1" applyAlignment="1"/>
    <xf numFmtId="0" fontId="6" fillId="46" borderId="9" xfId="0" applyFont="1" applyFill="1" applyBorder="1" applyAlignment="1"/>
    <xf numFmtId="0" fontId="19" fillId="46" borderId="0" xfId="0" applyFont="1" applyFill="1" applyBorder="1" applyAlignment="1"/>
    <xf numFmtId="0" fontId="0" fillId="46" borderId="11" xfId="0" applyFill="1" applyBorder="1" applyAlignment="1"/>
    <xf numFmtId="0" fontId="0" fillId="46" borderId="12" xfId="0" applyFill="1" applyBorder="1" applyAlignment="1"/>
    <xf numFmtId="0" fontId="17" fillId="46" borderId="12" xfId="0" applyFont="1" applyFill="1" applyBorder="1" applyAlignment="1"/>
    <xf numFmtId="0" fontId="0" fillId="46" borderId="13" xfId="0" applyFill="1" applyBorder="1" applyAlignment="1"/>
    <xf numFmtId="0" fontId="26" fillId="0" borderId="0" xfId="0" applyFont="1" applyAlignment="1"/>
    <xf numFmtId="0" fontId="0" fillId="45" borderId="0" xfId="0" applyFill="1" applyBorder="1" applyAlignment="1">
      <alignment horizontal="left" vertical="center"/>
    </xf>
    <xf numFmtId="0" fontId="0" fillId="45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17" fillId="42" borderId="65" xfId="0" applyFont="1" applyFill="1" applyBorder="1" applyAlignment="1"/>
    <xf numFmtId="0" fontId="27" fillId="41" borderId="57" xfId="0" applyFont="1" applyFill="1" applyBorder="1" applyAlignment="1">
      <alignment horizontal="center" wrapText="1"/>
    </xf>
    <xf numFmtId="0" fontId="28" fillId="41" borderId="57" xfId="0" applyFont="1" applyFill="1" applyBorder="1" applyAlignment="1">
      <alignment horizontal="center" wrapText="1"/>
    </xf>
    <xf numFmtId="0" fontId="22" fillId="14" borderId="57" xfId="0" applyFont="1" applyFill="1" applyBorder="1" applyAlignment="1">
      <alignment horizontal="left" vertical="center"/>
    </xf>
    <xf numFmtId="0" fontId="17" fillId="14" borderId="57" xfId="0" applyFont="1" applyFill="1" applyBorder="1" applyAlignment="1">
      <alignment horizontal="left" vertical="center"/>
    </xf>
    <xf numFmtId="0" fontId="22" fillId="14" borderId="58" xfId="0" applyFont="1" applyFill="1" applyBorder="1" applyAlignment="1">
      <alignment wrapText="1"/>
    </xf>
    <xf numFmtId="0" fontId="22" fillId="14" borderId="59" xfId="0" applyFont="1" applyFill="1" applyBorder="1" applyAlignment="1">
      <alignment horizontal="left"/>
    </xf>
    <xf numFmtId="0" fontId="22" fillId="14" borderId="63" xfId="0" applyFont="1" applyFill="1" applyBorder="1" applyAlignment="1">
      <alignment horizontal="left" wrapText="1"/>
    </xf>
    <xf numFmtId="0" fontId="22" fillId="14" borderId="62" xfId="0" applyFont="1" applyFill="1" applyBorder="1" applyAlignment="1">
      <alignment horizontal="left" vertical="center" wrapText="1"/>
    </xf>
    <xf numFmtId="0" fontId="22" fillId="14" borderId="63" xfId="0" applyFont="1" applyFill="1" applyBorder="1" applyAlignment="1">
      <alignment horizontal="left" vertical="center" wrapText="1"/>
    </xf>
    <xf numFmtId="0" fontId="22" fillId="14" borderId="58" xfId="0" applyFont="1" applyFill="1" applyBorder="1" applyAlignment="1"/>
    <xf numFmtId="0" fontId="22" fillId="14" borderId="59" xfId="0" applyFont="1" applyFill="1" applyBorder="1" applyAlignment="1">
      <alignment horizontal="left" wrapText="1"/>
    </xf>
    <xf numFmtId="0" fontId="26" fillId="28" borderId="1" xfId="0" applyFont="1" applyFill="1" applyBorder="1" applyAlignment="1">
      <alignment horizontal="center" vertical="center"/>
    </xf>
    <xf numFmtId="165" fontId="26" fillId="13" borderId="30" xfId="0" applyNumberFormat="1" applyFont="1" applyFill="1" applyBorder="1" applyAlignment="1">
      <alignment horizontal="center" vertical="center"/>
    </xf>
    <xf numFmtId="165" fontId="26" fillId="13" borderId="10" xfId="0" applyNumberFormat="1" applyFont="1" applyFill="1" applyBorder="1" applyAlignment="1">
      <alignment horizontal="center" vertical="center"/>
    </xf>
    <xf numFmtId="0" fontId="0" fillId="46" borderId="12" xfId="0" applyFont="1" applyFill="1" applyBorder="1" applyAlignment="1"/>
    <xf numFmtId="0" fontId="0" fillId="26" borderId="0" xfId="0" applyFill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5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5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Unlock'!$B$8:$S$8</c:f>
              <c:numCache>
                <c:formatCode>General</c:formatCode>
                <c:ptCount val="18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  <c:pt idx="16">
                  <c:v>2500000</c:v>
                </c:pt>
                <c:pt idx="17">
                  <c:v>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Unlock'!$B$12:$S$12</c:f>
              <c:numCache>
                <c:formatCode>_("€"* #,##0.00_);_("€"* \(#,##0.00\);_("€"* "-"??_);_(@_)</c:formatCode>
                <c:ptCount val="18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  <c:pt idx="16">
                  <c:v>36.666666666666664</c:v>
                </c:pt>
                <c:pt idx="17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Unlock'!$B$10:$S$10</c:f>
              <c:numCache>
                <c:formatCode>General</c:formatCode>
                <c:ptCount val="18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  <c:pt idx="16">
                  <c:v>550</c:v>
                </c:pt>
                <c:pt idx="17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476250</xdr:colOff>
      <xdr:row>14</xdr:row>
      <xdr:rowOff>4761</xdr:rowOff>
    </xdr:from>
    <xdr:to>
      <xdr:col>17</xdr:col>
      <xdr:colOff>590550</xdr:colOff>
      <xdr:row>30</xdr:row>
      <xdr:rowOff>180974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174</xdr:row>
          <xdr:rowOff>76200</xdr:rowOff>
        </xdr:from>
        <xdr:to>
          <xdr:col>3</xdr:col>
          <xdr:colOff>647700</xdr:colOff>
          <xdr:row>176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174</xdr:row>
          <xdr:rowOff>76200</xdr:rowOff>
        </xdr:from>
        <xdr:to>
          <xdr:col>6</xdr:col>
          <xdr:colOff>1390650</xdr:colOff>
          <xdr:row>176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185</xdr:row>
          <xdr:rowOff>76200</xdr:rowOff>
        </xdr:from>
        <xdr:to>
          <xdr:col>0</xdr:col>
          <xdr:colOff>1800225</xdr:colOff>
          <xdr:row>187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S13" totalsRowShown="0">
  <autoFilter ref="A5:S13"/>
  <tableColumns count="19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  <tableColumn id="18" name="Dragon 17"/>
    <tableColumn id="19" name="Dragon 18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4" totalsRowShown="0" headerRowDxfId="189" dataDxfId="188">
  <autoFilter ref="A6:C24"/>
  <tableColumns count="3">
    <tableColumn id="1" name="Dragon ID / Level" dataDxfId="187"/>
    <tableColumn id="2" name="Max level" dataDxfId="186"/>
    <tableColumn id="24" name="Expected AVG time (mn)" dataDxfId="18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184" dataDxfId="183">
  <autoFilter ref="A3:U19"/>
  <tableColumns count="21">
    <tableColumn id="1" name="Dragon ID / Level" dataDxfId="182"/>
    <tableColumn id="2" name="1" dataDxfId="181"/>
    <tableColumn id="3" name="2" dataDxfId="180"/>
    <tableColumn id="4" name="3" dataDxfId="179"/>
    <tableColumn id="5" name="4" dataDxfId="178"/>
    <tableColumn id="6" name="5" dataDxfId="177"/>
    <tableColumn id="7" name="6" dataDxfId="176"/>
    <tableColumn id="8" name="7" dataDxfId="175"/>
    <tableColumn id="9" name="8" dataDxfId="174"/>
    <tableColumn id="10" name="9" dataDxfId="173"/>
    <tableColumn id="11" name="10" dataDxfId="172"/>
    <tableColumn id="12" name="11" dataDxfId="171"/>
    <tableColumn id="13" name="12" dataDxfId="170"/>
    <tableColumn id="14" name="13" dataDxfId="169"/>
    <tableColumn id="15" name="14" dataDxfId="168"/>
    <tableColumn id="16" name="15" dataDxfId="167"/>
    <tableColumn id="17" name="16" dataDxfId="166"/>
    <tableColumn id="18" name="17" dataDxfId="165"/>
    <tableColumn id="19" name="18" dataDxfId="164"/>
    <tableColumn id="20" name="19" dataDxfId="163"/>
    <tableColumn id="21" name="20" dataDxfId="16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61" dataDxfId="160">
  <autoFilter ref="B8:E12"/>
  <tableColumns count="4">
    <tableColumn id="1" name="Equivalence (min)" dataDxfId="159"/>
    <tableColumn id="2" name="HC" dataDxfId="158">
      <calculatedColumnFormula>IF(ROUND(HCtoSkipTimers[[#This Row],[Equivalence (min)]]*$F$3+$G$3,0)=0,1,ROUND(HCtoSkipTimers[[#This Row],[Equivalence (min)]]*$F$3+$G$3,0))</calculatedColumnFormula>
    </tableColumn>
    <tableColumn id="3" name="$ min" dataDxfId="157" dataCellStyle="Currency">
      <calculatedColumnFormula>C9/'Offer Simulator'!$B$3</calculatedColumnFormula>
    </tableColumn>
    <tableColumn id="4" name="$ max" dataDxfId="15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73:Y91" totalsRowShown="0" headerRowDxfId="155" dataDxfId="154">
  <autoFilter ref="A73:Y91"/>
  <tableColumns count="25">
    <tableColumn id="1" name="Dragon ID / Step XP per Level" dataDxfId="153"/>
    <tableColumn id="2" name="1" dataDxfId="152">
      <calculatedColumnFormula>IF(OFFSET(F35,$A74,0)="","",ROUND(SUM(OFFSET($F35:F35,$A74,0)),0))</calculatedColumnFormula>
    </tableColumn>
    <tableColumn id="3" name="2" dataDxfId="151">
      <calculatedColumnFormula>IF(OFFSET(G35,$A74,0)="","",ROUND(SUM(OFFSET($F35:G35,$A74,0)),0))</calculatedColumnFormula>
    </tableColumn>
    <tableColumn id="4" name="3" dataDxfId="150">
      <calculatedColumnFormula>IF(OFFSET(H35,$A74,0)="","",ROUND(SUM(OFFSET($F35:H35,$A74,0)),0))</calculatedColumnFormula>
    </tableColumn>
    <tableColumn id="5" name="4" dataDxfId="149">
      <calculatedColumnFormula>IF(OFFSET(I35,$A74,0)="","",ROUND(SUM(OFFSET($F35:I35,$A74,0)),0))</calculatedColumnFormula>
    </tableColumn>
    <tableColumn id="6" name="5" dataDxfId="148">
      <calculatedColumnFormula>IF(OFFSET(J35,$A74,0)="","",ROUND(SUM(OFFSET($F35:J35,$A74,0)),0))</calculatedColumnFormula>
    </tableColumn>
    <tableColumn id="7" name="6" dataDxfId="147">
      <calculatedColumnFormula>IF(OFFSET(K35,$A74,0)="","",ROUND(SUM(OFFSET($F35:K35,$A74,0)),0))</calculatedColumnFormula>
    </tableColumn>
    <tableColumn id="8" name="7" dataDxfId="146">
      <calculatedColumnFormula>IF(OFFSET(L35,$A74,0)="","",ROUND(SUM(OFFSET($F35:L35,$A74,0)),0))</calculatedColumnFormula>
    </tableColumn>
    <tableColumn id="9" name="8" dataDxfId="145">
      <calculatedColumnFormula>IF(OFFSET(M35,$A74,0)="","",ROUND(SUM(OFFSET($F35:M35,$A74,0)),0))</calculatedColumnFormula>
    </tableColumn>
    <tableColumn id="10" name="9" dataDxfId="144">
      <calculatedColumnFormula>IF(OFFSET(N35,$A74,0)="","",ROUND(SUM(OFFSET($F35:N35,$A74,0)),0))</calculatedColumnFormula>
    </tableColumn>
    <tableColumn id="11" name="10" dataDxfId="143">
      <calculatedColumnFormula>IF(OFFSET(O35,$A74,0)="","",ROUND(SUM(OFFSET($F35:O35,$A74,0)),0))</calculatedColumnFormula>
    </tableColumn>
    <tableColumn id="12" name="11" dataDxfId="142">
      <calculatedColumnFormula>IF(OFFSET(P35,$A74,0)="","",ROUND(SUM(OFFSET($F35:P35,$A74,0)),0))</calculatedColumnFormula>
    </tableColumn>
    <tableColumn id="13" name="12" dataDxfId="141">
      <calculatedColumnFormula>IF(OFFSET(Q35,$A74,0)="","",ROUND(SUM(OFFSET($F35:Q35,$A74,0)),0))</calculatedColumnFormula>
    </tableColumn>
    <tableColumn id="14" name="13" dataDxfId="140">
      <calculatedColumnFormula>IF(OFFSET(R35,$A74,0)="","",ROUND(SUM(OFFSET($F35:R35,$A74,0)),0))</calculatedColumnFormula>
    </tableColumn>
    <tableColumn id="15" name="14" dataDxfId="139">
      <calculatedColumnFormula>IF(OFFSET(S35,$A74,0)="","",ROUND(SUM(OFFSET($F35:S35,$A74,0)),0))</calculatedColumnFormula>
    </tableColumn>
    <tableColumn id="16" name="15" dataDxfId="138">
      <calculatedColumnFormula>IF(OFFSET(T35,$A74,0)="","",ROUND(SUM(OFFSET($F35:T35,$A74,0)),0))</calculatedColumnFormula>
    </tableColumn>
    <tableColumn id="17" name="16" dataDxfId="137">
      <calculatedColumnFormula>IF(OFFSET(U35,$A74,0)="","",ROUND(SUM(OFFSET($F35:U35,$A74,0)),0))</calculatedColumnFormula>
    </tableColumn>
    <tableColumn id="18" name="17" dataDxfId="136">
      <calculatedColumnFormula>IF(OFFSET(V35,$A74,0)="","",ROUND(SUM(OFFSET($F35:V35,$A74,0)),0))</calculatedColumnFormula>
    </tableColumn>
    <tableColumn id="19" name="18" dataDxfId="135">
      <calculatedColumnFormula>IF(OFFSET(W35,$A74,0)="","",ROUND(SUM(OFFSET($F35:W35,$A74,0)),0))</calculatedColumnFormula>
    </tableColumn>
    <tableColumn id="20" name="19" dataDxfId="134">
      <calculatedColumnFormula>IF(OFFSET(X35,$A74,0)="","",ROUND(SUM(OFFSET($F35:X35,$A74,0)),0))</calculatedColumnFormula>
    </tableColumn>
    <tableColumn id="21" name="20" dataDxfId="133"/>
    <tableColumn id="22" name="21" dataDxfId="132"/>
    <tableColumn id="23" name="22" dataDxfId="131"/>
    <tableColumn id="24" name="23" dataDxfId="130"/>
    <tableColumn id="25" name="24" dataDxfId="129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94:C112" totalsRowShown="0" headerRowDxfId="128" dataDxfId="127">
  <autoFilter ref="A94:C112"/>
  <tableColumns count="3">
    <tableColumn id="1" name="Dragon ID" dataDxfId="126"/>
    <tableColumn id="2" name="AVG_XP/min" dataDxfId="125">
      <calculatedColumnFormula>ROUND(AVERAGE(D11:D11),0)</calculatedColumnFormula>
    </tableColumn>
    <tableColumn id="3" name="AVG_TIME_TO_MAX_LEVEL" dataDxfId="124">
      <calculatedColumnFormula>MAX(B74:T74)/Table74[[#This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25" name="Table9" displayName="Table9" ref="E18:Z40" totalsRowShown="0" headerRowDxfId="111" tableBorderDxfId="110">
  <autoFilter ref="E18:Z40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26" name="Table11" displayName="Table11" ref="A37:B38" totalsRowShown="0" headerRowDxfId="87" tableBorderDxfId="86">
  <autoFilter ref="A37:B38"/>
  <tableColumns count="2">
    <tableColumn id="1" name="price HC" dataDxfId="85"/>
    <tableColumn id="2" name="Price $" dataDxfId="84">
      <calculatedColumnFormula>A38/B3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2" name="Table713" displayName="Table713" ref="B4:D59" totalsRowShown="0" headerRowDxfId="83" headerRowBorderDxfId="82" tableBorderDxfId="81" totalsRowBorderDxfId="80">
  <autoFilter ref="B4:D59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3" name="Table4" displayName="Table4" ref="B3:D18" totalsRowShown="0" headerRowDxfId="73" dataDxfId="71" headerRowBorderDxfId="72" tableBorderDxfId="70" totalsRowBorderDxfId="69">
  <autoFilter ref="B3:D18"/>
  <tableColumns count="3">
    <tableColumn id="1" name="SKU" dataDxfId="68"/>
    <tableColumn id="2" name="IapSKU" dataDxfId="67"/>
    <tableColumn id="3" name="PRICE" dataDxfId="66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8" name="Table14" displayName="Table14" ref="N30:P46" totalsRowShown="0" headerRowDxfId="65" dataDxfId="64">
  <autoFilter ref="N30:P46"/>
  <sortState ref="N31:P46">
    <sortCondition descending="1" ref="N30:N46"/>
  </sortState>
  <tableColumns count="3">
    <tableColumn id="1" name="CLUSTER" dataDxfId="63"/>
    <tableColumn id="2" name="TIER" dataDxfId="62"/>
    <tableColumn id="3" name="PRICE" dataDxfId="61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9" name="Table15" displayName="Table15" ref="N49:O53" totalsRowShown="0" headerRowDxfId="60" dataDxfId="59" tableBorderDxfId="58">
  <autoFilter ref="N49:O53"/>
  <tableColumns count="2">
    <tableColumn id="1" name="CLUSTER" dataDxfId="57"/>
    <tableColumn id="2" name="PRICE" dataDxfId="56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0" name="Table16" displayName="Table16" ref="N55:N60" totalsRowShown="0" headerRowDxfId="55" dataDxfId="54">
  <autoFilter ref="N55:N60"/>
  <tableColumns count="1">
    <tableColumn id="1" name="CLUSTERS ID" dataDxfId="53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9" name="Table430" displayName="Table430" ref="F3:H18" totalsRowShown="0" headerRowDxfId="52" dataDxfId="50" headerRowBorderDxfId="51" tableBorderDxfId="49" totalsRowBorderDxfId="48">
  <autoFilter ref="F3:H18"/>
  <tableColumns count="3">
    <tableColumn id="1" name="SKU" dataDxfId="47"/>
    <tableColumn id="2" name="IapSKU" dataDxfId="46"/>
    <tableColumn id="3" name="PRICE" dataDxfId="45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30" name="Table43031" displayName="Table43031" ref="J3:L8" totalsRowShown="0" headerRowDxfId="44" headerRowBorderDxfId="43" tableBorderDxfId="42" totalsRowBorderDxfId="41">
  <autoFilter ref="J3:L8"/>
  <tableColumns count="3">
    <tableColumn id="1" name="SKU" dataDxfId="40"/>
    <tableColumn id="2" name="IapSKU" dataDxfId="39"/>
    <tableColumn id="3" name="PRICE" dataDxfId="38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6" name="Table430317" displayName="Table430317" ref="N3:P23" totalsRowShown="0" headerRowDxfId="37" headerRowBorderDxfId="36" tableBorderDxfId="35" totalsRowBorderDxfId="34">
  <autoFilter ref="N3:P23"/>
  <tableColumns count="3">
    <tableColumn id="1" name="SKU" dataDxfId="33"/>
    <tableColumn id="2" name="IapSKU" dataDxfId="32"/>
    <tableColumn id="3" name="PRICE" dataDxfId="31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4" name="Table1415" displayName="Table1415" ref="K2:O18" totalsRowShown="0" headerRowDxfId="30" dataDxfId="29">
  <autoFilter ref="K2:O18"/>
  <sortState ref="K23:M38">
    <sortCondition descending="1" ref="K30:K46"/>
  </sortState>
  <tableColumns count="5">
    <tableColumn id="1" name="CLUSTER" dataDxfId="28"/>
    <tableColumn id="2" name="TIER" dataDxfId="27"/>
    <tableColumn id="3" name="NORMAL PRICE" dataDxfId="26"/>
    <tableColumn id="4" name="DSC PRICE" dataDxfId="25"/>
    <tableColumn id="5" name="DSC" dataDxfId="24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1" name="Table1632" displayName="Table1632" ref="K20:K25" totalsRowShown="0" headerRowDxfId="23" dataDxfId="22">
  <autoFilter ref="K20:K25"/>
  <tableColumns count="1">
    <tableColumn id="1" name="CLUSTERS ID" dataDxfId="21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3" name="Table4714" displayName="Table4714" ref="K30:M37" totalsRowShown="0" headerRowDxfId="20" dataDxfId="19" tableBorderDxfId="18">
  <autoFilter ref="K30:M37"/>
  <tableColumns count="3">
    <tableColumn id="1" name="Price" dataDxfId="17"/>
    <tableColumn id="2" name="HC earned" dataDxfId="16"/>
    <tableColumn id="3" name="Discount" dataDxfId="15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11" name="Table17" displayName="Table17" ref="D6:M136" totalsRowShown="0" headerRowDxfId="14" dataDxfId="12" headerRowBorderDxfId="13" tableBorderDxfId="11" totalsRowBorderDxfId="10">
  <autoFilter ref="D6:M136"/>
  <sortState ref="D7:M132">
    <sortCondition ref="H6:H132"/>
  </sortState>
  <tableColumns count="10">
    <tableColumn id="1" name="Id" dataDxfId="9"/>
    <tableColumn id="2" name="Product" dataDxfId="8"/>
    <tableColumn id="3" name="Portal" dataDxfId="7"/>
    <tableColumn id="4" name="Description" dataDxfId="6"/>
    <tableColumn id="5" name="Pack Name" dataDxfId="5"/>
    <tableColumn id="6" name="Price" dataDxfId="4"/>
    <tableColumn id="7" name="Google Pricing Template" dataDxfId="3"/>
    <tableColumn id="8" name="Status" dataDxfId="2"/>
    <tableColumn id="9" name="Clean For Sale" dataDxfId="1"/>
    <tableColumn id="10" name="Pack Type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8.xml"/><Relationship Id="rId5" Type="http://schemas.openxmlformats.org/officeDocument/2006/relationships/image" Target="../media/image2.emf"/><Relationship Id="rId10" Type="http://schemas.openxmlformats.org/officeDocument/2006/relationships/table" Target="../tables/table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S13"/>
  <sheetViews>
    <sheetView workbookViewId="0">
      <selection activeCell="O37" sqref="O37"/>
    </sheetView>
  </sheetViews>
  <sheetFormatPr defaultRowHeight="15"/>
  <cols>
    <col min="1" max="1" width="17.85546875" bestFit="1" customWidth="1"/>
    <col min="2" max="9" width="11" bestFit="1" customWidth="1"/>
    <col min="10" max="10" width="11.42578125" customWidth="1"/>
    <col min="11" max="12" width="12" bestFit="1" customWidth="1"/>
    <col min="13" max="13" width="13.7109375" customWidth="1"/>
    <col min="14" max="14" width="12.85546875" customWidth="1"/>
    <col min="15" max="15" width="14.140625" customWidth="1"/>
    <col min="16" max="16" width="13.5703125" customWidth="1"/>
    <col min="17" max="17" width="13.28515625" customWidth="1"/>
    <col min="18" max="19" width="12.5703125" customWidth="1"/>
  </cols>
  <sheetData>
    <row r="1" spans="1:19" ht="18.75">
      <c r="A1" s="50" t="s">
        <v>52</v>
      </c>
      <c r="B1" s="51"/>
      <c r="C1" s="51"/>
      <c r="D1" s="51"/>
      <c r="E1" s="51"/>
    </row>
    <row r="5" spans="1:19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76</v>
      </c>
      <c r="M5" t="s">
        <v>95</v>
      </c>
      <c r="N5" t="s">
        <v>137</v>
      </c>
      <c r="O5" t="s">
        <v>332</v>
      </c>
      <c r="P5" t="s">
        <v>347</v>
      </c>
      <c r="Q5" t="s">
        <v>602</v>
      </c>
      <c r="R5" t="s">
        <v>939</v>
      </c>
      <c r="S5" t="s">
        <v>994</v>
      </c>
    </row>
    <row r="6" spans="1:19">
      <c r="A6" t="s">
        <v>12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  <c r="S6">
        <v>18</v>
      </c>
    </row>
    <row r="7" spans="1:19">
      <c r="A7" t="s">
        <v>38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  <c r="R7">
        <v>25</v>
      </c>
      <c r="S7">
        <v>25</v>
      </c>
    </row>
    <row r="8" spans="1:19">
      <c r="A8" t="s">
        <v>13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  <c r="R8">
        <v>2500000</v>
      </c>
      <c r="S8">
        <v>3000000</v>
      </c>
    </row>
    <row r="9" spans="1:19">
      <c r="A9" t="s">
        <v>85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 t="shared" ref="N9:S9" si="1">ROUND(N8,2-LEN(N8))</f>
        <v>700000</v>
      </c>
      <c r="O9">
        <f t="shared" si="1"/>
        <v>1000000</v>
      </c>
      <c r="P9">
        <f t="shared" si="1"/>
        <v>1300000</v>
      </c>
      <c r="Q9">
        <f t="shared" si="1"/>
        <v>1800000</v>
      </c>
      <c r="R9">
        <f t="shared" si="1"/>
        <v>2500000</v>
      </c>
      <c r="S9">
        <f t="shared" si="1"/>
        <v>3000000</v>
      </c>
    </row>
    <row r="10" spans="1:19">
      <c r="A10" t="s">
        <v>46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  <c r="R10">
        <v>550</v>
      </c>
      <c r="S10">
        <v>550</v>
      </c>
    </row>
    <row r="11" spans="1:19">
      <c r="A11" t="s">
        <v>50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  <c r="R11">
        <f>R10/'Offer Simulator'!$B$3</f>
        <v>55</v>
      </c>
      <c r="S11">
        <f>S10/'Offer Simulator'!$B$3</f>
        <v>55</v>
      </c>
    </row>
    <row r="12" spans="1:19">
      <c r="A12" t="s">
        <v>51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  <c r="R12" s="99">
        <f>R10/'Offer Simulator'!$B$4</f>
        <v>36.666666666666664</v>
      </c>
      <c r="S12" s="99">
        <f>S10/'Offer Simulator'!$B$4</f>
        <v>36.666666666666664</v>
      </c>
    </row>
    <row r="13" spans="1:19">
      <c r="A13" t="s">
        <v>63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  <c r="R13">
        <v>5</v>
      </c>
      <c r="S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4"/>
  <sheetViews>
    <sheetView workbookViewId="0">
      <selection activeCell="A31" sqref="A31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53</v>
      </c>
      <c r="B1" s="32"/>
      <c r="C1" s="32"/>
    </row>
    <row r="3" spans="1:4">
      <c r="A3" s="4" t="s">
        <v>16</v>
      </c>
      <c r="B3" s="4" t="s">
        <v>61</v>
      </c>
      <c r="C3" s="4" t="s">
        <v>77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37</v>
      </c>
      <c r="B6" s="1" t="s">
        <v>38</v>
      </c>
      <c r="C6" s="1" t="s">
        <v>60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08">
        <v>13</v>
      </c>
      <c r="B19" s="109">
        <v>20</v>
      </c>
      <c r="C19" s="80">
        <f>$C$4*RunDuration[[#This Row],[Dragon ID / Level]]+$D$4</f>
        <v>9.545454545454545</v>
      </c>
    </row>
    <row r="20" spans="1:3">
      <c r="A20" s="108">
        <v>14</v>
      </c>
      <c r="B20" s="109">
        <v>20</v>
      </c>
      <c r="C20" s="80">
        <f>$C$4*RunDuration[[#This Row],[Dragon ID / Level]]+$D$4</f>
        <v>10.09090909090909</v>
      </c>
    </row>
    <row r="21" spans="1:3">
      <c r="A21" s="108">
        <v>15</v>
      </c>
      <c r="B21" s="109">
        <v>20</v>
      </c>
      <c r="C21" s="80">
        <f>$C$4*RunDuration[[#This Row],[Dragon ID / Level]]+$D$4</f>
        <v>10.636363636363637</v>
      </c>
    </row>
    <row r="22" spans="1:3">
      <c r="A22" s="108">
        <v>16</v>
      </c>
      <c r="B22" s="109">
        <v>20</v>
      </c>
      <c r="C22" s="80">
        <f>$C$4*RunDuration[[#This Row],[Dragon ID / Level]]+$D$4</f>
        <v>11.181818181818182</v>
      </c>
    </row>
    <row r="23" spans="1:3">
      <c r="A23" s="108">
        <v>17</v>
      </c>
      <c r="B23" s="109">
        <v>20</v>
      </c>
      <c r="C23" s="80">
        <f>$C$4*RunDuration[[#This Row],[Dragon ID / Level]]+$D$4</f>
        <v>11.727272727272727</v>
      </c>
    </row>
    <row r="24" spans="1:3">
      <c r="A24" s="108">
        <v>18</v>
      </c>
      <c r="B24" s="109">
        <v>25</v>
      </c>
      <c r="C24" s="80">
        <f>$C$4*RunDuration[[#This Row],[Dragon ID / Level]]+$D$4</f>
        <v>12.272727272727272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8"/>
  <sheetViews>
    <sheetView topLeftCell="A82" workbookViewId="0">
      <selection activeCell="D111" sqref="D111"/>
    </sheetView>
  </sheetViews>
  <sheetFormatPr defaultRowHeight="15"/>
  <cols>
    <col min="1" max="1" width="20.7109375" bestFit="1" customWidth="1"/>
  </cols>
  <sheetData>
    <row r="1" spans="1:21" ht="18.75">
      <c r="A1" s="7" t="s">
        <v>39</v>
      </c>
      <c r="B1" s="7"/>
      <c r="C1" s="7"/>
    </row>
    <row r="3" spans="1:21">
      <c r="A3" s="4" t="s">
        <v>37</v>
      </c>
      <c r="B3" s="29" t="s">
        <v>17</v>
      </c>
      <c r="C3" s="29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">
        <v>23</v>
      </c>
      <c r="I3" s="1" t="s">
        <v>24</v>
      </c>
      <c r="J3" s="1" t="s">
        <v>25</v>
      </c>
      <c r="K3" s="1" t="s">
        <v>26</v>
      </c>
      <c r="L3" s="1" t="s">
        <v>27</v>
      </c>
      <c r="M3" s="1" t="s">
        <v>28</v>
      </c>
      <c r="N3" s="1" t="s">
        <v>29</v>
      </c>
      <c r="O3" s="1" t="s">
        <v>30</v>
      </c>
      <c r="P3" s="1" t="s">
        <v>31</v>
      </c>
      <c r="Q3" s="1" t="s">
        <v>32</v>
      </c>
      <c r="R3" s="1" t="s">
        <v>33</v>
      </c>
      <c r="S3" s="1" t="s">
        <v>34</v>
      </c>
      <c r="T3" s="1" t="s">
        <v>35</v>
      </c>
      <c r="U3" s="1" t="s">
        <v>36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246">
        <v>14</v>
      </c>
      <c r="B17" s="246">
        <v>204</v>
      </c>
      <c r="C17" s="246">
        <v>205</v>
      </c>
      <c r="D17" s="246">
        <v>206</v>
      </c>
      <c r="E17" s="246">
        <v>207</v>
      </c>
      <c r="F17" s="246">
        <v>208</v>
      </c>
      <c r="G17" s="246">
        <v>209</v>
      </c>
      <c r="H17" s="246">
        <v>210</v>
      </c>
      <c r="I17" s="246">
        <v>211</v>
      </c>
      <c r="J17" s="246">
        <v>212</v>
      </c>
      <c r="K17" s="246">
        <v>213</v>
      </c>
      <c r="L17" s="246">
        <v>214</v>
      </c>
      <c r="M17" s="246">
        <v>215</v>
      </c>
      <c r="N17" s="246">
        <v>216</v>
      </c>
      <c r="O17" s="246">
        <v>217</v>
      </c>
      <c r="P17" s="246">
        <v>218</v>
      </c>
      <c r="Q17" s="246">
        <v>219</v>
      </c>
      <c r="R17" s="246">
        <v>220</v>
      </c>
      <c r="S17" s="246">
        <v>221</v>
      </c>
      <c r="T17" s="246">
        <v>222</v>
      </c>
      <c r="U17" s="246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246">
        <v>16</v>
      </c>
      <c r="B19" s="246">
        <v>244</v>
      </c>
      <c r="C19" s="246">
        <v>245</v>
      </c>
      <c r="D19" s="246">
        <v>246</v>
      </c>
      <c r="E19" s="246">
        <v>247</v>
      </c>
      <c r="F19" s="246">
        <v>248</v>
      </c>
      <c r="G19" s="246">
        <v>249</v>
      </c>
      <c r="H19" s="246">
        <v>250</v>
      </c>
      <c r="I19" s="246">
        <v>251</v>
      </c>
      <c r="J19" s="246">
        <v>252</v>
      </c>
      <c r="K19" s="246">
        <v>253</v>
      </c>
      <c r="L19" s="246">
        <v>254</v>
      </c>
      <c r="M19" s="246">
        <v>255</v>
      </c>
      <c r="N19" s="246">
        <v>256</v>
      </c>
      <c r="O19" s="246">
        <v>257</v>
      </c>
      <c r="P19" s="246">
        <v>258</v>
      </c>
      <c r="Q19" s="246">
        <v>259</v>
      </c>
      <c r="R19" s="246">
        <v>260</v>
      </c>
      <c r="S19" s="246">
        <v>261</v>
      </c>
      <c r="T19" s="246">
        <v>262</v>
      </c>
      <c r="U19" s="246">
        <v>263</v>
      </c>
    </row>
    <row r="22" spans="1:21">
      <c r="B22" s="100" t="s">
        <v>241</v>
      </c>
      <c r="D22" s="100" t="s">
        <v>603</v>
      </c>
    </row>
    <row r="23" spans="1:21">
      <c r="B23" t="s">
        <v>242</v>
      </c>
      <c r="D23" t="s">
        <v>604</v>
      </c>
    </row>
    <row r="24" spans="1:21">
      <c r="B24" t="s">
        <v>243</v>
      </c>
      <c r="D24" t="s">
        <v>605</v>
      </c>
    </row>
    <row r="25" spans="1:21">
      <c r="B25" t="s">
        <v>244</v>
      </c>
      <c r="D25" t="s">
        <v>606</v>
      </c>
    </row>
    <row r="26" spans="1:21">
      <c r="B26" t="s">
        <v>245</v>
      </c>
      <c r="D26" t="s">
        <v>607</v>
      </c>
    </row>
    <row r="27" spans="1:21">
      <c r="B27" t="s">
        <v>246</v>
      </c>
      <c r="D27" t="s">
        <v>608</v>
      </c>
    </row>
    <row r="28" spans="1:21">
      <c r="B28" t="s">
        <v>247</v>
      </c>
      <c r="D28" t="s">
        <v>609</v>
      </c>
    </row>
    <row r="29" spans="1:21">
      <c r="B29" t="s">
        <v>248</v>
      </c>
      <c r="D29" t="s">
        <v>610</v>
      </c>
    </row>
    <row r="30" spans="1:21">
      <c r="B30" t="s">
        <v>249</v>
      </c>
      <c r="D30" t="s">
        <v>611</v>
      </c>
    </row>
    <row r="31" spans="1:21">
      <c r="B31" t="s">
        <v>250</v>
      </c>
      <c r="D31" t="s">
        <v>612</v>
      </c>
    </row>
    <row r="32" spans="1:21">
      <c r="B32" t="s">
        <v>251</v>
      </c>
      <c r="D32" t="s">
        <v>613</v>
      </c>
    </row>
    <row r="33" spans="2:4">
      <c r="B33" t="s">
        <v>252</v>
      </c>
      <c r="D33" t="s">
        <v>614</v>
      </c>
    </row>
    <row r="34" spans="2:4">
      <c r="B34" t="s">
        <v>253</v>
      </c>
    </row>
    <row r="35" spans="2:4">
      <c r="B35" t="s">
        <v>254</v>
      </c>
    </row>
    <row r="36" spans="2:4">
      <c r="B36" t="s">
        <v>255</v>
      </c>
    </row>
    <row r="37" spans="2:4">
      <c r="B37" t="s">
        <v>256</v>
      </c>
    </row>
    <row r="38" spans="2:4">
      <c r="B38" t="s">
        <v>257</v>
      </c>
    </row>
    <row r="39" spans="2:4">
      <c r="B39" t="s">
        <v>258</v>
      </c>
    </row>
    <row r="40" spans="2:4">
      <c r="B40" t="s">
        <v>259</v>
      </c>
    </row>
    <row r="41" spans="2:4">
      <c r="B41" t="s">
        <v>260</v>
      </c>
    </row>
    <row r="42" spans="2:4">
      <c r="B42" t="s">
        <v>261</v>
      </c>
    </row>
    <row r="43" spans="2:4">
      <c r="B43" t="s">
        <v>262</v>
      </c>
    </row>
    <row r="44" spans="2:4">
      <c r="B44" t="s">
        <v>263</v>
      </c>
    </row>
    <row r="45" spans="2:4">
      <c r="B45" t="s">
        <v>264</v>
      </c>
    </row>
    <row r="46" spans="2:4">
      <c r="B46" t="s">
        <v>265</v>
      </c>
    </row>
    <row r="47" spans="2:4">
      <c r="B47" t="s">
        <v>266</v>
      </c>
    </row>
    <row r="48" spans="2:4">
      <c r="B48" t="s">
        <v>267</v>
      </c>
    </row>
    <row r="49" spans="2:2">
      <c r="B49" t="s">
        <v>268</v>
      </c>
    </row>
    <row r="50" spans="2:2">
      <c r="B50" t="s">
        <v>269</v>
      </c>
    </row>
    <row r="51" spans="2:2">
      <c r="B51" t="s">
        <v>270</v>
      </c>
    </row>
    <row r="52" spans="2:2">
      <c r="B52" t="s">
        <v>271</v>
      </c>
    </row>
    <row r="53" spans="2:2">
      <c r="B53" t="s">
        <v>272</v>
      </c>
    </row>
    <row r="54" spans="2:2">
      <c r="B54" t="s">
        <v>273</v>
      </c>
    </row>
    <row r="55" spans="2:2">
      <c r="B55" t="s">
        <v>274</v>
      </c>
    </row>
    <row r="56" spans="2:2">
      <c r="B56" t="s">
        <v>275</v>
      </c>
    </row>
    <row r="57" spans="2:2">
      <c r="B57" t="s">
        <v>276</v>
      </c>
    </row>
    <row r="58" spans="2:2">
      <c r="B58" t="s">
        <v>277</v>
      </c>
    </row>
    <row r="59" spans="2:2">
      <c r="B59" t="s">
        <v>278</v>
      </c>
    </row>
    <row r="60" spans="2:2">
      <c r="B60" t="s">
        <v>279</v>
      </c>
    </row>
    <row r="61" spans="2:2">
      <c r="B61" t="s">
        <v>280</v>
      </c>
    </row>
    <row r="62" spans="2:2">
      <c r="B62" t="s">
        <v>281</v>
      </c>
    </row>
    <row r="63" spans="2:2">
      <c r="B63" t="s">
        <v>282</v>
      </c>
    </row>
    <row r="64" spans="2:2">
      <c r="B64" t="s">
        <v>283</v>
      </c>
    </row>
    <row r="65" spans="2:2">
      <c r="B65" t="s">
        <v>284</v>
      </c>
    </row>
    <row r="66" spans="2:2">
      <c r="B66" t="s">
        <v>285</v>
      </c>
    </row>
    <row r="67" spans="2:2">
      <c r="B67" t="s">
        <v>286</v>
      </c>
    </row>
    <row r="68" spans="2:2">
      <c r="B68" t="s">
        <v>287</v>
      </c>
    </row>
    <row r="69" spans="2:2">
      <c r="B69" t="s">
        <v>288</v>
      </c>
    </row>
    <row r="70" spans="2:2">
      <c r="B70" t="s">
        <v>289</v>
      </c>
    </row>
    <row r="71" spans="2:2">
      <c r="B71" t="s">
        <v>290</v>
      </c>
    </row>
    <row r="72" spans="2:2">
      <c r="B72" t="s">
        <v>291</v>
      </c>
    </row>
    <row r="73" spans="2:2">
      <c r="B73" t="s">
        <v>292</v>
      </c>
    </row>
    <row r="74" spans="2:2">
      <c r="B74" t="s">
        <v>293</v>
      </c>
    </row>
    <row r="75" spans="2:2">
      <c r="B75" t="s">
        <v>294</v>
      </c>
    </row>
    <row r="76" spans="2:2">
      <c r="B76" t="s">
        <v>295</v>
      </c>
    </row>
    <row r="77" spans="2:2">
      <c r="B77" t="s">
        <v>296</v>
      </c>
    </row>
    <row r="78" spans="2:2">
      <c r="B78" t="s">
        <v>297</v>
      </c>
    </row>
    <row r="79" spans="2:2">
      <c r="B79" t="s">
        <v>298</v>
      </c>
    </row>
    <row r="80" spans="2:2">
      <c r="B80" t="s">
        <v>299</v>
      </c>
    </row>
    <row r="81" spans="2:2">
      <c r="B81" t="s">
        <v>300</v>
      </c>
    </row>
    <row r="82" spans="2:2">
      <c r="B82" t="s">
        <v>301</v>
      </c>
    </row>
    <row r="83" spans="2:2">
      <c r="B83" t="s">
        <v>302</v>
      </c>
    </row>
    <row r="84" spans="2:2">
      <c r="B84" t="s">
        <v>303</v>
      </c>
    </row>
    <row r="85" spans="2:2">
      <c r="B85" t="s">
        <v>304</v>
      </c>
    </row>
    <row r="86" spans="2:2">
      <c r="B86" t="s">
        <v>305</v>
      </c>
    </row>
    <row r="87" spans="2:2">
      <c r="B87" t="s">
        <v>306</v>
      </c>
    </row>
    <row r="88" spans="2:2">
      <c r="B88" t="s">
        <v>307</v>
      </c>
    </row>
    <row r="89" spans="2:2">
      <c r="B89" t="s">
        <v>308</v>
      </c>
    </row>
    <row r="90" spans="2:2">
      <c r="B90" t="s">
        <v>309</v>
      </c>
    </row>
    <row r="91" spans="2:2">
      <c r="B91" t="s">
        <v>310</v>
      </c>
    </row>
    <row r="92" spans="2:2">
      <c r="B92" t="s">
        <v>311</v>
      </c>
    </row>
    <row r="93" spans="2:2">
      <c r="B93" t="s">
        <v>312</v>
      </c>
    </row>
    <row r="94" spans="2:2">
      <c r="B94" t="s">
        <v>313</v>
      </c>
    </row>
    <row r="95" spans="2:2">
      <c r="B95" t="s">
        <v>314</v>
      </c>
    </row>
    <row r="96" spans="2:2">
      <c r="B96" t="s">
        <v>315</v>
      </c>
    </row>
    <row r="97" spans="2:2">
      <c r="B97" t="s">
        <v>316</v>
      </c>
    </row>
    <row r="98" spans="2:2">
      <c r="B98" t="s">
        <v>348</v>
      </c>
    </row>
    <row r="99" spans="2:2">
      <c r="B99" t="s">
        <v>618</v>
      </c>
    </row>
    <row r="100" spans="2:2">
      <c r="B100" t="s">
        <v>619</v>
      </c>
    </row>
    <row r="101" spans="2:2">
      <c r="B101" t="s">
        <v>940</v>
      </c>
    </row>
    <row r="102" spans="2:2">
      <c r="B102" t="s">
        <v>941</v>
      </c>
    </row>
    <row r="103" spans="2:2">
      <c r="B103" t="s">
        <v>942</v>
      </c>
    </row>
    <row r="104" spans="2:2">
      <c r="B104" t="s">
        <v>943</v>
      </c>
    </row>
    <row r="105" spans="2:2">
      <c r="B105" t="s">
        <v>944</v>
      </c>
    </row>
    <row r="106" spans="2:2">
      <c r="B106" t="s">
        <v>945</v>
      </c>
    </row>
    <row r="107" spans="2:2">
      <c r="B107" t="s">
        <v>946</v>
      </c>
    </row>
    <row r="108" spans="2:2">
      <c r="B108" t="s">
        <v>947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54</v>
      </c>
      <c r="B1" s="31"/>
      <c r="C1" s="31"/>
      <c r="D1" s="31"/>
    </row>
    <row r="2" spans="1:7">
      <c r="A2" s="2"/>
      <c r="B2" s="2"/>
      <c r="C2" s="2"/>
      <c r="D2" s="2"/>
      <c r="F2" s="4" t="s">
        <v>57</v>
      </c>
      <c r="G2" s="4" t="s">
        <v>58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153</v>
      </c>
      <c r="C8" s="1" t="s">
        <v>40</v>
      </c>
      <c r="D8" s="1" t="s">
        <v>55</v>
      </c>
      <c r="E8" s="1" t="s">
        <v>56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AD114"/>
  <sheetViews>
    <sheetView topLeftCell="A79" zoomScaleNormal="100" workbookViewId="0">
      <selection activeCell="E114" sqref="E114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4.28515625" customWidth="1"/>
    <col min="26" max="26" width="10.140625" customWidth="1"/>
    <col min="27" max="27" width="11.28515625" customWidth="1"/>
    <col min="28" max="28" width="12.5703125" customWidth="1"/>
    <col min="29" max="29" width="12.42578125" customWidth="1"/>
    <col min="30" max="30" width="10.5703125" customWidth="1"/>
    <col min="31" max="130" width="6" bestFit="1" customWidth="1"/>
    <col min="131" max="144" width="7" bestFit="1" customWidth="1"/>
  </cols>
  <sheetData>
    <row r="1" spans="1:15" ht="21">
      <c r="A1" s="95" t="s">
        <v>59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79</v>
      </c>
      <c r="I2" s="39"/>
      <c r="J2" s="39"/>
      <c r="L2" s="74" t="s">
        <v>73</v>
      </c>
      <c r="M2" s="74" t="s">
        <v>74</v>
      </c>
      <c r="O2" s="94" t="s">
        <v>84</v>
      </c>
    </row>
    <row r="3" spans="1:15">
      <c r="A3" s="2"/>
      <c r="B3" s="2"/>
      <c r="C3" s="2"/>
      <c r="D3" s="2"/>
      <c r="E3" s="2"/>
      <c r="F3" s="2"/>
      <c r="H3" s="38" t="s">
        <v>14</v>
      </c>
      <c r="I3" s="103">
        <v>1</v>
      </c>
      <c r="J3" s="103">
        <v>10</v>
      </c>
      <c r="L3" s="40">
        <f t="array" ref="L3:M3">LINEST(I4:J4,I3:J3,TRUE,FALSE)</f>
        <v>86.111111111111114</v>
      </c>
      <c r="M3" s="40">
        <v>1513.8888888888889</v>
      </c>
      <c r="O3" s="104">
        <v>0.6</v>
      </c>
    </row>
    <row r="4" spans="1:15">
      <c r="A4" s="2"/>
      <c r="B4" s="2"/>
      <c r="C4" s="2"/>
      <c r="D4" s="2"/>
      <c r="E4" s="2"/>
      <c r="F4" s="2"/>
      <c r="H4" s="38" t="s">
        <v>15</v>
      </c>
      <c r="I4" s="103">
        <v>1600</v>
      </c>
      <c r="J4" s="103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62</v>
      </c>
      <c r="H9" s="493" t="s">
        <v>141</v>
      </c>
      <c r="I9" s="493"/>
      <c r="J9" s="493"/>
      <c r="L9" s="493" t="s">
        <v>144</v>
      </c>
      <c r="M9" s="493"/>
    </row>
    <row r="10" spans="1:15">
      <c r="A10" s="4" t="s">
        <v>37</v>
      </c>
      <c r="B10" s="4" t="s">
        <v>38</v>
      </c>
      <c r="C10" s="46" t="s">
        <v>78</v>
      </c>
      <c r="D10" s="46" t="s">
        <v>83</v>
      </c>
      <c r="E10" s="46" t="s">
        <v>82</v>
      </c>
      <c r="G10" t="s">
        <v>145</v>
      </c>
      <c r="H10" s="46" t="s">
        <v>142</v>
      </c>
      <c r="I10" s="46" t="s">
        <v>140</v>
      </c>
      <c r="J10" s="46" t="s">
        <v>143</v>
      </c>
      <c r="L10" s="46" t="s">
        <v>142</v>
      </c>
      <c r="M10" s="46" t="s">
        <v>140</v>
      </c>
    </row>
    <row r="11" spans="1:15">
      <c r="A11" s="9">
        <v>1</v>
      </c>
      <c r="B11" s="41">
        <v>8</v>
      </c>
      <c r="C11" s="75">
        <f>A11*$L$3+$M$3</f>
        <v>1600</v>
      </c>
      <c r="D11" s="105">
        <v>1100</v>
      </c>
      <c r="E11" s="75">
        <f>IF(ISNUMBER(D11),D11*'Run - Duration'!C7,C11*'Run - Duration'!C7)</f>
        <v>3300.0000000000005</v>
      </c>
      <c r="H11" s="111">
        <v>6</v>
      </c>
      <c r="I11" s="113">
        <f ca="1">H74</f>
        <v>14192</v>
      </c>
      <c r="J11" s="112">
        <f ca="1">ROUND(I11/H11,0)</f>
        <v>2365</v>
      </c>
      <c r="L11" s="106">
        <v>4</v>
      </c>
      <c r="M11" s="11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5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5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5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5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5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5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5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5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5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5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5">
        <v>10000</v>
      </c>
      <c r="E22" s="75">
        <f>IF(ISNUMBER(D22),D22*'Run - Duration'!C18,C22*'Run - Duration'!C18)</f>
        <v>90000</v>
      </c>
    </row>
    <row r="23" spans="1:25">
      <c r="A23" s="108">
        <v>13</v>
      </c>
      <c r="B23" s="109">
        <v>20</v>
      </c>
      <c r="C23" s="75">
        <f t="shared" si="1"/>
        <v>2633.3333333333335</v>
      </c>
      <c r="D23" s="105">
        <v>12000</v>
      </c>
      <c r="E23" s="75">
        <f>IF(ISNUMBER(D23),D23*'Run - Duration'!C19,C23*'Run - Duration'!C19)</f>
        <v>114545.45454545454</v>
      </c>
    </row>
    <row r="24" spans="1:25">
      <c r="A24" s="108">
        <v>14</v>
      </c>
      <c r="B24" s="109">
        <v>20</v>
      </c>
      <c r="C24" s="75">
        <f>A24*$L$3+$M$3</f>
        <v>2719.4444444444443</v>
      </c>
      <c r="D24" s="105">
        <v>15000</v>
      </c>
      <c r="E24" s="75">
        <f>IF(ISNUMBER(D24),D24*'Run - Duration'!C20,C24*'Run - Duration'!C20)</f>
        <v>151363.63636363635</v>
      </c>
    </row>
    <row r="25" spans="1:25">
      <c r="A25" s="108">
        <v>15</v>
      </c>
      <c r="B25" s="109">
        <v>20</v>
      </c>
      <c r="C25" s="75">
        <f>A25*$L$3+$M$3</f>
        <v>2805.5555555555557</v>
      </c>
      <c r="D25" s="105">
        <v>18000</v>
      </c>
      <c r="E25" s="75">
        <f>IF(ISNUMBER(D25),D25*'Run - Duration'!C21,C25*'Run - Duration'!C21)</f>
        <v>191454.54545454547</v>
      </c>
    </row>
    <row r="26" spans="1:25">
      <c r="A26" s="108">
        <v>16</v>
      </c>
      <c r="B26" s="109">
        <v>20</v>
      </c>
      <c r="C26" s="75">
        <f>A26*$L$3+$M$3</f>
        <v>2891.666666666667</v>
      </c>
      <c r="D26" s="105">
        <v>22000</v>
      </c>
      <c r="E26" s="75">
        <f>IF(ISNUMBER(D26),D26*'Run - Duration'!C22,C26*'Run - Duration'!C22)</f>
        <v>246000</v>
      </c>
    </row>
    <row r="27" spans="1:25">
      <c r="A27" s="108">
        <v>17</v>
      </c>
      <c r="B27" s="109">
        <v>20</v>
      </c>
      <c r="C27" s="75">
        <f>A27*$L$3+$M$3</f>
        <v>2977.7777777777778</v>
      </c>
      <c r="D27" s="105">
        <v>23000</v>
      </c>
      <c r="E27" s="75">
        <f>IF(ISNUMBER(D27),D27*'Run - Duration'!C23,C27*'Run - Duration'!C23)</f>
        <v>269727.27272727271</v>
      </c>
    </row>
    <row r="28" spans="1:25">
      <c r="A28" s="108">
        <v>18</v>
      </c>
      <c r="B28" s="109">
        <v>25</v>
      </c>
      <c r="C28" s="75">
        <f>A28*$L$3+$M$3</f>
        <v>3063.8888888888887</v>
      </c>
      <c r="D28" s="105">
        <v>25000</v>
      </c>
      <c r="E28" s="75">
        <f>IF(ISNUMBER(D28),D28*'Run - Duration'!C24,C28*'Run - Duration'!C24)</f>
        <v>306818.18181818177</v>
      </c>
    </row>
    <row r="30" spans="1:25" ht="18.75">
      <c r="A30" s="96" t="s">
        <v>99</v>
      </c>
      <c r="B30" s="97"/>
      <c r="C30" s="97"/>
      <c r="D30" t="s">
        <v>147</v>
      </c>
    </row>
    <row r="31" spans="1:25">
      <c r="A31" s="1"/>
      <c r="B31" s="1"/>
      <c r="C31" s="82" t="s">
        <v>70</v>
      </c>
      <c r="D31" s="82" t="s">
        <v>146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1"/>
      <c r="B32" s="1"/>
      <c r="C32" s="92">
        <v>4000</v>
      </c>
      <c r="D32" s="21">
        <v>471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30">
      <c r="A33" s="1"/>
      <c r="B33" s="1"/>
      <c r="C33" s="98">
        <v>1.2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30">
      <c r="A34" s="82" t="s">
        <v>65</v>
      </c>
      <c r="B34" s="82" t="s">
        <v>66</v>
      </c>
      <c r="C34" s="82" t="s">
        <v>67</v>
      </c>
      <c r="D34" s="82" t="s">
        <v>68</v>
      </c>
      <c r="E34" s="82" t="s">
        <v>69</v>
      </c>
      <c r="F34" s="82">
        <v>1</v>
      </c>
      <c r="G34" s="82">
        <v>2</v>
      </c>
      <c r="H34" s="82">
        <v>3</v>
      </c>
      <c r="I34" s="82">
        <v>4</v>
      </c>
      <c r="J34" s="82">
        <v>5</v>
      </c>
      <c r="K34" s="82">
        <v>6</v>
      </c>
      <c r="L34" s="82">
        <v>7</v>
      </c>
      <c r="M34" s="82">
        <v>8</v>
      </c>
      <c r="N34" s="82">
        <v>9</v>
      </c>
      <c r="O34" s="82">
        <v>10</v>
      </c>
      <c r="P34" s="82">
        <v>11</v>
      </c>
      <c r="Q34" s="82">
        <v>12</v>
      </c>
      <c r="R34" s="82">
        <v>13</v>
      </c>
      <c r="S34" s="82">
        <v>14</v>
      </c>
      <c r="T34" s="82">
        <v>15</v>
      </c>
      <c r="U34" s="82">
        <v>16</v>
      </c>
      <c r="V34" s="82">
        <v>17</v>
      </c>
      <c r="W34" s="82">
        <v>18</v>
      </c>
      <c r="X34" s="82">
        <v>19</v>
      </c>
      <c r="Y34" s="82">
        <v>20</v>
      </c>
      <c r="Z34" s="82">
        <v>21</v>
      </c>
      <c r="AA34" s="82">
        <v>22</v>
      </c>
      <c r="AB34" s="82">
        <v>23</v>
      </c>
      <c r="AC34" s="82">
        <v>24</v>
      </c>
    </row>
    <row r="35" spans="1:30">
      <c r="A35" s="21">
        <v>1</v>
      </c>
      <c r="B35" s="21">
        <v>0</v>
      </c>
      <c r="C35" s="21">
        <f>ROUND(IF(B35=0,0,$C$32*POWER(A35,$C$33)),0)</f>
        <v>0</v>
      </c>
      <c r="D35" s="21"/>
      <c r="E35" s="21"/>
      <c r="F35" s="1" t="b">
        <f t="shared" ref="F35:AC35" si="2">F$34&lt;=MAX($B35:$B36)</f>
        <v>1</v>
      </c>
      <c r="G35" s="1" t="b">
        <f t="shared" si="2"/>
        <v>1</v>
      </c>
      <c r="H35" s="1" t="b">
        <f t="shared" si="2"/>
        <v>1</v>
      </c>
      <c r="I35" s="1" t="b">
        <f t="shared" si="2"/>
        <v>1</v>
      </c>
      <c r="J35" s="1" t="b">
        <f t="shared" si="2"/>
        <v>1</v>
      </c>
      <c r="K35" s="1" t="b">
        <f t="shared" si="2"/>
        <v>1</v>
      </c>
      <c r="L35" s="1" t="b">
        <f t="shared" si="2"/>
        <v>1</v>
      </c>
      <c r="M35" s="1" t="b">
        <f t="shared" si="2"/>
        <v>0</v>
      </c>
      <c r="N35" s="1" t="b">
        <f t="shared" si="2"/>
        <v>0</v>
      </c>
      <c r="O35" s="1" t="b">
        <f t="shared" si="2"/>
        <v>0</v>
      </c>
      <c r="P35" s="1" t="b">
        <f t="shared" si="2"/>
        <v>0</v>
      </c>
      <c r="Q35" s="1" t="b">
        <f t="shared" si="2"/>
        <v>0</v>
      </c>
      <c r="R35" s="1" t="b">
        <f t="shared" si="2"/>
        <v>0</v>
      </c>
      <c r="S35" s="1" t="b">
        <f t="shared" si="2"/>
        <v>0</v>
      </c>
      <c r="T35" s="1" t="b">
        <f t="shared" si="2"/>
        <v>0</v>
      </c>
      <c r="U35" s="1" t="b">
        <f t="shared" si="2"/>
        <v>0</v>
      </c>
      <c r="V35" s="1" t="b">
        <f t="shared" si="2"/>
        <v>0</v>
      </c>
      <c r="W35" s="1" t="b">
        <f t="shared" si="2"/>
        <v>0</v>
      </c>
      <c r="X35" s="1" t="b">
        <f t="shared" si="2"/>
        <v>0</v>
      </c>
      <c r="Y35" s="1" t="b">
        <f t="shared" si="2"/>
        <v>0</v>
      </c>
      <c r="Z35" s="1" t="b">
        <f t="shared" si="2"/>
        <v>0</v>
      </c>
      <c r="AA35" s="1" t="b">
        <f t="shared" si="2"/>
        <v>0</v>
      </c>
      <c r="AB35" s="1" t="b">
        <f t="shared" si="2"/>
        <v>0</v>
      </c>
      <c r="AC35" s="1" t="b">
        <f t="shared" si="2"/>
        <v>0</v>
      </c>
      <c r="AD35" s="1"/>
    </row>
    <row r="36" spans="1:30">
      <c r="A36" s="83">
        <v>1</v>
      </c>
      <c r="B36" s="83">
        <v>7</v>
      </c>
      <c r="C36" s="83">
        <f>ROUND(IF(B36=0,0,$C$32*POWER(A36,$C$33)),0)</f>
        <v>4000</v>
      </c>
      <c r="D36" s="83">
        <f t="array" ref="D36:E36">LINEST(C35:C36,B35:B36,FALSE,FALSE)</f>
        <v>571.42857142857144</v>
      </c>
      <c r="E36" s="83">
        <v>0</v>
      </c>
      <c r="F36" s="34">
        <f>IF(F35,$D$36*F34+$E$36,"")</f>
        <v>571.42857142857144</v>
      </c>
      <c r="G36" s="34">
        <f t="shared" ref="G36:Y36" si="3">IF(G35,$D$36*G34+$E$36,"")</f>
        <v>1142.8571428571429</v>
      </c>
      <c r="H36" s="34">
        <f t="shared" si="3"/>
        <v>1714.2857142857142</v>
      </c>
      <c r="I36" s="34">
        <f t="shared" si="3"/>
        <v>2285.7142857142858</v>
      </c>
      <c r="J36" s="34">
        <f>IF(J35,$D$32*J34+$E$36,"")</f>
        <v>2355</v>
      </c>
      <c r="K36" s="34">
        <f>IF(K35,$D$32*K34+$E$36,"")</f>
        <v>2826</v>
      </c>
      <c r="L36" s="34">
        <f>IF(L35,$D$32*L34+$E$36,"")</f>
        <v>3297</v>
      </c>
      <c r="M36" s="34" t="str">
        <f t="shared" si="3"/>
        <v/>
      </c>
      <c r="N36" s="34" t="str">
        <f t="shared" si="3"/>
        <v/>
      </c>
      <c r="O36" s="34" t="str">
        <f t="shared" si="3"/>
        <v/>
      </c>
      <c r="P36" s="34" t="str">
        <f t="shared" si="3"/>
        <v/>
      </c>
      <c r="Q36" s="34" t="str">
        <f t="shared" si="3"/>
        <v/>
      </c>
      <c r="R36" s="34" t="str">
        <f t="shared" si="3"/>
        <v/>
      </c>
      <c r="S36" s="34" t="str">
        <f t="shared" si="3"/>
        <v/>
      </c>
      <c r="T36" s="34" t="str">
        <f t="shared" si="3"/>
        <v/>
      </c>
      <c r="U36" s="34" t="str">
        <f t="shared" si="3"/>
        <v/>
      </c>
      <c r="V36" s="34" t="str">
        <f t="shared" si="3"/>
        <v/>
      </c>
      <c r="W36" s="34" t="str">
        <f t="shared" si="3"/>
        <v/>
      </c>
      <c r="X36" s="34" t="str">
        <f t="shared" si="3"/>
        <v/>
      </c>
      <c r="Y36" s="34" t="str">
        <f t="shared" si="3"/>
        <v/>
      </c>
    </row>
    <row r="37" spans="1:30">
      <c r="A37" s="84">
        <v>2</v>
      </c>
      <c r="B37" s="84">
        <v>0</v>
      </c>
      <c r="C37" s="84">
        <f t="shared" ref="C37:C53" si="4">ROUND(IF(B37=0,0,$C$32*POWER(A37,$C$33)),0)</f>
        <v>0</v>
      </c>
      <c r="D37" s="84"/>
      <c r="E37" s="84"/>
      <c r="F37" s="1" t="b">
        <f>F$34&lt;=MAX($B37:$B38)</f>
        <v>1</v>
      </c>
      <c r="G37" s="1" t="b">
        <f t="shared" ref="G37:AC37" si="5">G$34&lt;=MAX($B37:$B38)</f>
        <v>1</v>
      </c>
      <c r="H37" s="1" t="b">
        <f t="shared" si="5"/>
        <v>1</v>
      </c>
      <c r="I37" s="1" t="b">
        <f t="shared" si="5"/>
        <v>1</v>
      </c>
      <c r="J37" s="1" t="b">
        <f t="shared" si="5"/>
        <v>1</v>
      </c>
      <c r="K37" s="1" t="b">
        <f t="shared" si="5"/>
        <v>1</v>
      </c>
      <c r="L37" s="1" t="b">
        <f t="shared" si="5"/>
        <v>1</v>
      </c>
      <c r="M37" s="1" t="b">
        <f t="shared" si="5"/>
        <v>1</v>
      </c>
      <c r="N37" s="1" t="b">
        <f t="shared" si="5"/>
        <v>1</v>
      </c>
      <c r="O37" s="1" t="b">
        <f t="shared" si="5"/>
        <v>0</v>
      </c>
      <c r="P37" s="1" t="b">
        <f t="shared" si="5"/>
        <v>0</v>
      </c>
      <c r="Q37" s="1" t="b">
        <f t="shared" si="5"/>
        <v>0</v>
      </c>
      <c r="R37" s="1" t="b">
        <f t="shared" si="5"/>
        <v>0</v>
      </c>
      <c r="S37" s="1" t="b">
        <f t="shared" si="5"/>
        <v>0</v>
      </c>
      <c r="T37" s="1" t="b">
        <f t="shared" si="5"/>
        <v>0</v>
      </c>
      <c r="U37" s="1" t="b">
        <f t="shared" si="5"/>
        <v>0</v>
      </c>
      <c r="V37" s="1" t="b">
        <f t="shared" si="5"/>
        <v>0</v>
      </c>
      <c r="W37" s="1" t="b">
        <f t="shared" si="5"/>
        <v>0</v>
      </c>
      <c r="X37" s="1" t="b">
        <f t="shared" si="5"/>
        <v>0</v>
      </c>
      <c r="Y37" s="1" t="b">
        <f t="shared" si="5"/>
        <v>0</v>
      </c>
      <c r="Z37" s="1" t="b">
        <f t="shared" si="5"/>
        <v>0</v>
      </c>
      <c r="AA37" s="1" t="b">
        <f t="shared" si="5"/>
        <v>0</v>
      </c>
      <c r="AB37" s="1" t="b">
        <f t="shared" si="5"/>
        <v>0</v>
      </c>
      <c r="AC37" s="1" t="b">
        <f t="shared" si="5"/>
        <v>0</v>
      </c>
      <c r="AD37" s="1"/>
    </row>
    <row r="38" spans="1:30">
      <c r="A38" s="85">
        <v>2</v>
      </c>
      <c r="B38" s="85">
        <v>9</v>
      </c>
      <c r="C38" s="85">
        <f t="shared" si="4"/>
        <v>9190</v>
      </c>
      <c r="D38" s="85">
        <f t="array" ref="D38:E38">LINEST(C37:C38,B37:B38,FALSE,FALSE)</f>
        <v>1021.1111111111111</v>
      </c>
      <c r="E38" s="85">
        <v>0</v>
      </c>
      <c r="F38" s="34">
        <f>IF(F37,$D$38*F34+$E$38,"")</f>
        <v>1021.1111111111111</v>
      </c>
      <c r="G38" s="34">
        <f>IF(G37,$D$38*G34+$E$38,"")</f>
        <v>2042.2222222222222</v>
      </c>
      <c r="H38" s="34">
        <f t="shared" ref="H38:Y38" si="6">IF(H37,$D$38*H34+$E$38,"")</f>
        <v>3063.333333333333</v>
      </c>
      <c r="I38" s="34">
        <f t="shared" si="6"/>
        <v>4084.4444444444443</v>
      </c>
      <c r="J38" s="34">
        <f t="shared" si="6"/>
        <v>5105.5555555555557</v>
      </c>
      <c r="K38" s="34">
        <f t="shared" si="6"/>
        <v>6126.6666666666661</v>
      </c>
      <c r="L38" s="34">
        <f t="shared" si="6"/>
        <v>7147.7777777777774</v>
      </c>
      <c r="M38" s="34">
        <f t="shared" si="6"/>
        <v>8168.8888888888887</v>
      </c>
      <c r="N38" s="34">
        <f t="shared" si="6"/>
        <v>9190</v>
      </c>
      <c r="O38" s="34" t="str">
        <f t="shared" si="6"/>
        <v/>
      </c>
      <c r="P38" s="34" t="str">
        <f t="shared" si="6"/>
        <v/>
      </c>
      <c r="Q38" s="34" t="str">
        <f t="shared" si="6"/>
        <v/>
      </c>
      <c r="R38" s="34" t="str">
        <f t="shared" si="6"/>
        <v/>
      </c>
      <c r="S38" s="34" t="str">
        <f t="shared" si="6"/>
        <v/>
      </c>
      <c r="T38" s="34" t="str">
        <f t="shared" si="6"/>
        <v/>
      </c>
      <c r="U38" s="34" t="str">
        <f t="shared" si="6"/>
        <v/>
      </c>
      <c r="V38" s="34" t="str">
        <f t="shared" si="6"/>
        <v/>
      </c>
      <c r="W38" s="34" t="str">
        <f t="shared" si="6"/>
        <v/>
      </c>
      <c r="X38" s="34" t="str">
        <f t="shared" si="6"/>
        <v/>
      </c>
      <c r="Y38" s="34" t="str">
        <f t="shared" si="6"/>
        <v/>
      </c>
    </row>
    <row r="39" spans="1:30">
      <c r="A39" s="84">
        <v>3</v>
      </c>
      <c r="B39" s="84">
        <v>0</v>
      </c>
      <c r="C39" s="84">
        <f t="shared" si="4"/>
        <v>0</v>
      </c>
      <c r="D39" s="84"/>
      <c r="E39" s="84"/>
      <c r="F39" s="1" t="b">
        <f>F$34&lt;=MAX($B39:$B40)</f>
        <v>1</v>
      </c>
      <c r="G39" s="1" t="b">
        <f t="shared" ref="G39:AC39" si="7">G$34&lt;=MAX($B39:$B40)</f>
        <v>1</v>
      </c>
      <c r="H39" s="1" t="b">
        <f t="shared" si="7"/>
        <v>1</v>
      </c>
      <c r="I39" s="1" t="b">
        <f t="shared" si="7"/>
        <v>1</v>
      </c>
      <c r="J39" s="1" t="b">
        <f t="shared" si="7"/>
        <v>1</v>
      </c>
      <c r="K39" s="1" t="b">
        <f t="shared" si="7"/>
        <v>1</v>
      </c>
      <c r="L39" s="1" t="b">
        <f t="shared" si="7"/>
        <v>1</v>
      </c>
      <c r="M39" s="1" t="b">
        <f t="shared" si="7"/>
        <v>1</v>
      </c>
      <c r="N39" s="1" t="b">
        <f t="shared" si="7"/>
        <v>1</v>
      </c>
      <c r="O39" s="1" t="b">
        <f t="shared" si="7"/>
        <v>0</v>
      </c>
      <c r="P39" s="1" t="b">
        <f t="shared" si="7"/>
        <v>0</v>
      </c>
      <c r="Q39" s="1" t="b">
        <f t="shared" si="7"/>
        <v>0</v>
      </c>
      <c r="R39" s="1" t="b">
        <f t="shared" si="7"/>
        <v>0</v>
      </c>
      <c r="S39" s="1" t="b">
        <f t="shared" si="7"/>
        <v>0</v>
      </c>
      <c r="T39" s="1" t="b">
        <f t="shared" si="7"/>
        <v>0</v>
      </c>
      <c r="U39" s="1" t="b">
        <f t="shared" si="7"/>
        <v>0</v>
      </c>
      <c r="V39" s="1" t="b">
        <f t="shared" si="7"/>
        <v>0</v>
      </c>
      <c r="W39" s="1" t="b">
        <f t="shared" si="7"/>
        <v>0</v>
      </c>
      <c r="X39" s="1" t="b">
        <f t="shared" si="7"/>
        <v>0</v>
      </c>
      <c r="Y39" s="1" t="b">
        <f t="shared" si="7"/>
        <v>0</v>
      </c>
      <c r="Z39" s="1" t="b">
        <f t="shared" si="7"/>
        <v>0</v>
      </c>
      <c r="AA39" s="1" t="b">
        <f t="shared" si="7"/>
        <v>0</v>
      </c>
      <c r="AB39" s="1" t="b">
        <f t="shared" si="7"/>
        <v>0</v>
      </c>
      <c r="AC39" s="1" t="b">
        <f t="shared" si="7"/>
        <v>0</v>
      </c>
      <c r="AD39" s="1"/>
    </row>
    <row r="40" spans="1:30">
      <c r="A40" s="85">
        <v>3</v>
      </c>
      <c r="B40" s="85">
        <v>9</v>
      </c>
      <c r="C40" s="85">
        <f t="shared" si="4"/>
        <v>14949</v>
      </c>
      <c r="D40" s="85">
        <f t="array" ref="D40:E40">LINEST(C39:C40,B39:B40,FALSE,FALSE)</f>
        <v>1661</v>
      </c>
      <c r="E40" s="85">
        <v>0</v>
      </c>
      <c r="F40" s="34">
        <f>IF(F39,$D$40*F34+$E$40,"")</f>
        <v>1661</v>
      </c>
      <c r="G40" s="34">
        <f t="shared" ref="G40:Y40" si="8">IF(G39,$D$40*G34+$E$40,"")</f>
        <v>3322</v>
      </c>
      <c r="H40" s="34">
        <f t="shared" si="8"/>
        <v>4983</v>
      </c>
      <c r="I40" s="34">
        <f t="shared" si="8"/>
        <v>6644</v>
      </c>
      <c r="J40" s="34">
        <f t="shared" si="8"/>
        <v>8305</v>
      </c>
      <c r="K40" s="34">
        <f t="shared" si="8"/>
        <v>9966</v>
      </c>
      <c r="L40" s="34">
        <f t="shared" si="8"/>
        <v>11627</v>
      </c>
      <c r="M40" s="34">
        <f t="shared" si="8"/>
        <v>13288</v>
      </c>
      <c r="N40" s="34">
        <f t="shared" si="8"/>
        <v>14949</v>
      </c>
      <c r="O40" s="34" t="str">
        <f t="shared" si="8"/>
        <v/>
      </c>
      <c r="P40" s="34" t="str">
        <f t="shared" si="8"/>
        <v/>
      </c>
      <c r="Q40" s="34" t="str">
        <f t="shared" si="8"/>
        <v/>
      </c>
      <c r="R40" s="34" t="str">
        <f t="shared" si="8"/>
        <v/>
      </c>
      <c r="S40" s="34" t="str">
        <f t="shared" si="8"/>
        <v/>
      </c>
      <c r="T40" s="34" t="str">
        <f t="shared" si="8"/>
        <v/>
      </c>
      <c r="U40" s="34" t="str">
        <f t="shared" si="8"/>
        <v/>
      </c>
      <c r="V40" s="34" t="str">
        <f t="shared" si="8"/>
        <v/>
      </c>
      <c r="W40" s="34" t="str">
        <f t="shared" si="8"/>
        <v/>
      </c>
      <c r="X40" s="34" t="str">
        <f t="shared" si="8"/>
        <v/>
      </c>
      <c r="Y40" s="34" t="str">
        <f t="shared" si="8"/>
        <v/>
      </c>
    </row>
    <row r="41" spans="1:30">
      <c r="A41" s="86">
        <v>4</v>
      </c>
      <c r="B41" s="86">
        <v>0</v>
      </c>
      <c r="C41" s="86">
        <f t="shared" si="4"/>
        <v>0</v>
      </c>
      <c r="D41" s="86"/>
      <c r="E41" s="86"/>
      <c r="F41" s="1" t="b">
        <f>F$34&lt;=MAX($B41:$B42)</f>
        <v>1</v>
      </c>
      <c r="G41" s="1" t="b">
        <f t="shared" ref="G41:AC41" si="9">G$34&lt;=MAX($B41:$B42)</f>
        <v>1</v>
      </c>
      <c r="H41" s="1" t="b">
        <f t="shared" si="9"/>
        <v>1</v>
      </c>
      <c r="I41" s="1" t="b">
        <f t="shared" si="9"/>
        <v>1</v>
      </c>
      <c r="J41" s="1" t="b">
        <f t="shared" si="9"/>
        <v>1</v>
      </c>
      <c r="K41" s="1" t="b">
        <f t="shared" si="9"/>
        <v>1</v>
      </c>
      <c r="L41" s="1" t="b">
        <f t="shared" si="9"/>
        <v>1</v>
      </c>
      <c r="M41" s="1" t="b">
        <f t="shared" si="9"/>
        <v>1</v>
      </c>
      <c r="N41" s="1" t="b">
        <f t="shared" si="9"/>
        <v>1</v>
      </c>
      <c r="O41" s="1" t="b">
        <f t="shared" si="9"/>
        <v>0</v>
      </c>
      <c r="P41" s="1" t="b">
        <f t="shared" si="9"/>
        <v>0</v>
      </c>
      <c r="Q41" s="1" t="b">
        <f t="shared" si="9"/>
        <v>0</v>
      </c>
      <c r="R41" s="1" t="b">
        <f t="shared" si="9"/>
        <v>0</v>
      </c>
      <c r="S41" s="1" t="b">
        <f t="shared" si="9"/>
        <v>0</v>
      </c>
      <c r="T41" s="1" t="b">
        <f t="shared" si="9"/>
        <v>0</v>
      </c>
      <c r="U41" s="1" t="b">
        <f t="shared" si="9"/>
        <v>0</v>
      </c>
      <c r="V41" s="1" t="b">
        <f t="shared" si="9"/>
        <v>0</v>
      </c>
      <c r="W41" s="1" t="b">
        <f t="shared" si="9"/>
        <v>0</v>
      </c>
      <c r="X41" s="1" t="b">
        <f t="shared" si="9"/>
        <v>0</v>
      </c>
      <c r="Y41" s="1" t="b">
        <f t="shared" si="9"/>
        <v>0</v>
      </c>
      <c r="Z41" s="1" t="b">
        <f t="shared" si="9"/>
        <v>0</v>
      </c>
      <c r="AA41" s="1" t="b">
        <f t="shared" si="9"/>
        <v>0</v>
      </c>
      <c r="AB41" s="1" t="b">
        <f t="shared" si="9"/>
        <v>0</v>
      </c>
      <c r="AC41" s="1" t="b">
        <f t="shared" si="9"/>
        <v>0</v>
      </c>
      <c r="AD41" s="1"/>
    </row>
    <row r="42" spans="1:30">
      <c r="A42" s="87">
        <v>4</v>
      </c>
      <c r="B42" s="87">
        <v>9</v>
      </c>
      <c r="C42" s="87">
        <f t="shared" si="4"/>
        <v>21112</v>
      </c>
      <c r="D42" s="87">
        <f t="array" ref="D42:E42">LINEST(C41:C42,B41:B42,FALSE,FALSE)</f>
        <v>2345.7777777777778</v>
      </c>
      <c r="E42" s="87">
        <v>0</v>
      </c>
      <c r="F42" s="34">
        <f>IF(F41,$D$42*F34+$E$42,"")</f>
        <v>2345.7777777777778</v>
      </c>
      <c r="G42" s="34">
        <f t="shared" ref="G42:Y42" si="10">IF(G41,$D$42*G34+$E$42,"")</f>
        <v>4691.5555555555557</v>
      </c>
      <c r="H42" s="34">
        <f t="shared" si="10"/>
        <v>7037.3333333333339</v>
      </c>
      <c r="I42" s="34">
        <f t="shared" si="10"/>
        <v>9383.1111111111113</v>
      </c>
      <c r="J42" s="34">
        <f t="shared" si="10"/>
        <v>11728.888888888889</v>
      </c>
      <c r="K42" s="34">
        <f t="shared" si="10"/>
        <v>14074.666666666668</v>
      </c>
      <c r="L42" s="34">
        <f t="shared" si="10"/>
        <v>16420.444444444445</v>
      </c>
      <c r="M42" s="34">
        <f t="shared" si="10"/>
        <v>18766.222222222223</v>
      </c>
      <c r="N42" s="34">
        <f t="shared" si="10"/>
        <v>21112</v>
      </c>
      <c r="O42" s="34" t="str">
        <f t="shared" si="10"/>
        <v/>
      </c>
      <c r="P42" s="34" t="str">
        <f t="shared" si="10"/>
        <v/>
      </c>
      <c r="Q42" s="34" t="str">
        <f t="shared" si="10"/>
        <v/>
      </c>
      <c r="R42" s="34" t="str">
        <f t="shared" si="10"/>
        <v/>
      </c>
      <c r="S42" s="34" t="str">
        <f t="shared" si="10"/>
        <v/>
      </c>
      <c r="T42" s="34" t="str">
        <f t="shared" si="10"/>
        <v/>
      </c>
      <c r="U42" s="34" t="str">
        <f t="shared" si="10"/>
        <v/>
      </c>
      <c r="V42" s="34" t="str">
        <f t="shared" si="10"/>
        <v/>
      </c>
      <c r="W42" s="34" t="str">
        <f t="shared" si="10"/>
        <v/>
      </c>
      <c r="X42" s="34" t="str">
        <f t="shared" si="10"/>
        <v/>
      </c>
      <c r="Y42" s="34" t="str">
        <f t="shared" si="10"/>
        <v/>
      </c>
    </row>
    <row r="43" spans="1:30">
      <c r="A43" s="86">
        <v>5</v>
      </c>
      <c r="B43" s="86">
        <v>0</v>
      </c>
      <c r="C43" s="86">
        <f t="shared" si="4"/>
        <v>0</v>
      </c>
      <c r="D43" s="86"/>
      <c r="E43" s="86"/>
      <c r="F43" s="1" t="b">
        <f>F$34&lt;=MAX($B43:$B44)</f>
        <v>1</v>
      </c>
      <c r="G43" s="1" t="b">
        <f t="shared" ref="G43:AC43" si="11">G$34&lt;=MAX($B43:$B44)</f>
        <v>1</v>
      </c>
      <c r="H43" s="1" t="b">
        <f t="shared" si="11"/>
        <v>1</v>
      </c>
      <c r="I43" s="1" t="b">
        <f t="shared" si="11"/>
        <v>1</v>
      </c>
      <c r="J43" s="1" t="b">
        <f t="shared" si="11"/>
        <v>1</v>
      </c>
      <c r="K43" s="1" t="b">
        <f t="shared" si="11"/>
        <v>1</v>
      </c>
      <c r="L43" s="1" t="b">
        <f t="shared" si="11"/>
        <v>1</v>
      </c>
      <c r="M43" s="1" t="b">
        <f t="shared" si="11"/>
        <v>1</v>
      </c>
      <c r="N43" s="1" t="b">
        <f t="shared" si="11"/>
        <v>1</v>
      </c>
      <c r="O43" s="1" t="b">
        <f t="shared" si="11"/>
        <v>1</v>
      </c>
      <c r="P43" s="1" t="b">
        <f t="shared" si="11"/>
        <v>1</v>
      </c>
      <c r="Q43" s="1" t="b">
        <f t="shared" si="11"/>
        <v>1</v>
      </c>
      <c r="R43" s="1" t="b">
        <f t="shared" si="11"/>
        <v>1</v>
      </c>
      <c r="S43" s="1" t="b">
        <f t="shared" si="11"/>
        <v>1</v>
      </c>
      <c r="T43" s="1" t="b">
        <f t="shared" si="11"/>
        <v>0</v>
      </c>
      <c r="U43" s="1" t="b">
        <f t="shared" si="11"/>
        <v>0</v>
      </c>
      <c r="V43" s="1" t="b">
        <f t="shared" si="11"/>
        <v>0</v>
      </c>
      <c r="W43" s="1" t="b">
        <f t="shared" si="11"/>
        <v>0</v>
      </c>
      <c r="X43" s="1" t="b">
        <f t="shared" si="11"/>
        <v>0</v>
      </c>
      <c r="Y43" s="1" t="b">
        <f t="shared" si="11"/>
        <v>0</v>
      </c>
      <c r="Z43" s="1" t="b">
        <f t="shared" si="11"/>
        <v>0</v>
      </c>
      <c r="AA43" s="1" t="b">
        <f t="shared" si="11"/>
        <v>0</v>
      </c>
      <c r="AB43" s="1" t="b">
        <f t="shared" si="11"/>
        <v>0</v>
      </c>
      <c r="AC43" s="1" t="b">
        <f t="shared" si="11"/>
        <v>0</v>
      </c>
      <c r="AD43" s="1"/>
    </row>
    <row r="44" spans="1:30">
      <c r="A44" s="87">
        <v>5</v>
      </c>
      <c r="B44" s="87">
        <v>14</v>
      </c>
      <c r="C44" s="87">
        <f t="shared" si="4"/>
        <v>27595</v>
      </c>
      <c r="D44" s="87">
        <f t="array" ref="D44:E44">LINEST(C43:C44,B43:B44,TRUE,FALSE)</f>
        <v>1971.0714285714287</v>
      </c>
      <c r="E44" s="87">
        <v>0</v>
      </c>
      <c r="F44" s="34">
        <f>IF(F43,$D$44*F34+$E$44,"")</f>
        <v>1971.0714285714287</v>
      </c>
      <c r="G44" s="34">
        <f t="shared" ref="G44:Y44" si="12">IF(G43,$D$44*G34+$E$44,"")</f>
        <v>3942.1428571428573</v>
      </c>
      <c r="H44" s="34">
        <f t="shared" si="12"/>
        <v>5913.2142857142862</v>
      </c>
      <c r="I44" s="34">
        <f t="shared" si="12"/>
        <v>7884.2857142857147</v>
      </c>
      <c r="J44" s="34">
        <f t="shared" si="12"/>
        <v>9855.3571428571431</v>
      </c>
      <c r="K44" s="34">
        <f t="shared" si="12"/>
        <v>11826.428571428572</v>
      </c>
      <c r="L44" s="34">
        <f t="shared" si="12"/>
        <v>13797.5</v>
      </c>
      <c r="M44" s="34">
        <f t="shared" si="12"/>
        <v>15768.571428571429</v>
      </c>
      <c r="N44" s="34">
        <f t="shared" si="12"/>
        <v>17739.642857142859</v>
      </c>
      <c r="O44" s="34">
        <f t="shared" si="12"/>
        <v>19710.714285714286</v>
      </c>
      <c r="P44" s="34">
        <f t="shared" si="12"/>
        <v>21681.785714285714</v>
      </c>
      <c r="Q44" s="34">
        <f t="shared" si="12"/>
        <v>23652.857142857145</v>
      </c>
      <c r="R44" s="34">
        <f t="shared" si="12"/>
        <v>25623.928571428572</v>
      </c>
      <c r="S44" s="34">
        <f t="shared" si="12"/>
        <v>27595</v>
      </c>
      <c r="T44" s="34" t="str">
        <f t="shared" si="12"/>
        <v/>
      </c>
      <c r="U44" s="34" t="str">
        <f t="shared" si="12"/>
        <v/>
      </c>
      <c r="V44" s="34" t="str">
        <f t="shared" si="12"/>
        <v/>
      </c>
      <c r="W44" s="34" t="str">
        <f t="shared" si="12"/>
        <v/>
      </c>
      <c r="X44" s="34" t="str">
        <f t="shared" si="12"/>
        <v/>
      </c>
      <c r="Y44" s="34" t="str">
        <f t="shared" si="12"/>
        <v/>
      </c>
    </row>
    <row r="45" spans="1:30">
      <c r="A45" s="86">
        <v>6</v>
      </c>
      <c r="B45" s="86">
        <v>0</v>
      </c>
      <c r="C45" s="86">
        <f t="shared" si="4"/>
        <v>0</v>
      </c>
      <c r="D45" s="86"/>
      <c r="E45" s="86"/>
      <c r="F45" s="1" t="b">
        <f>F$34&lt;=MAX($B45:$B46)</f>
        <v>1</v>
      </c>
      <c r="G45" s="1" t="b">
        <f t="shared" ref="G45:AC45" si="13">G$34&lt;=MAX($B45:$B46)</f>
        <v>1</v>
      </c>
      <c r="H45" s="1" t="b">
        <f t="shared" si="13"/>
        <v>1</v>
      </c>
      <c r="I45" s="1" t="b">
        <f t="shared" si="13"/>
        <v>1</v>
      </c>
      <c r="J45" s="1" t="b">
        <f t="shared" si="13"/>
        <v>1</v>
      </c>
      <c r="K45" s="1" t="b">
        <f t="shared" si="13"/>
        <v>1</v>
      </c>
      <c r="L45" s="1" t="b">
        <f t="shared" si="13"/>
        <v>1</v>
      </c>
      <c r="M45" s="1" t="b">
        <f t="shared" si="13"/>
        <v>1</v>
      </c>
      <c r="N45" s="1" t="b">
        <f t="shared" si="13"/>
        <v>1</v>
      </c>
      <c r="O45" s="1" t="b">
        <f t="shared" si="13"/>
        <v>1</v>
      </c>
      <c r="P45" s="1" t="b">
        <f t="shared" si="13"/>
        <v>1</v>
      </c>
      <c r="Q45" s="1" t="b">
        <f t="shared" si="13"/>
        <v>1</v>
      </c>
      <c r="R45" s="1" t="b">
        <f t="shared" si="13"/>
        <v>1</v>
      </c>
      <c r="S45" s="1" t="b">
        <f t="shared" si="13"/>
        <v>1</v>
      </c>
      <c r="T45" s="1" t="b">
        <f t="shared" si="13"/>
        <v>0</v>
      </c>
      <c r="U45" s="1" t="b">
        <f t="shared" si="13"/>
        <v>0</v>
      </c>
      <c r="V45" s="1" t="b">
        <f t="shared" si="13"/>
        <v>0</v>
      </c>
      <c r="W45" s="1" t="b">
        <f t="shared" si="13"/>
        <v>0</v>
      </c>
      <c r="X45" s="1" t="b">
        <f t="shared" si="13"/>
        <v>0</v>
      </c>
      <c r="Y45" s="1" t="b">
        <f t="shared" si="13"/>
        <v>0</v>
      </c>
      <c r="Z45" s="1" t="b">
        <f t="shared" si="13"/>
        <v>0</v>
      </c>
      <c r="AA45" s="1" t="b">
        <f t="shared" si="13"/>
        <v>0</v>
      </c>
      <c r="AB45" s="1" t="b">
        <f t="shared" si="13"/>
        <v>0</v>
      </c>
      <c r="AC45" s="1" t="b">
        <f t="shared" si="13"/>
        <v>0</v>
      </c>
      <c r="AD45" s="1"/>
    </row>
    <row r="46" spans="1:30">
      <c r="A46" s="87">
        <v>6</v>
      </c>
      <c r="B46" s="87">
        <v>14</v>
      </c>
      <c r="C46" s="87">
        <f t="shared" si="4"/>
        <v>34343</v>
      </c>
      <c r="D46" s="87">
        <f t="array" ref="D46:E46">LINEST(C45:C46,B45:B46,TRUE,FALSE)</f>
        <v>2453.0714285714284</v>
      </c>
      <c r="E46" s="87">
        <v>0</v>
      </c>
      <c r="F46" s="34">
        <f>IF(F45,$D$46*F34+$E$46,"")</f>
        <v>2453.0714285714284</v>
      </c>
      <c r="G46" s="34">
        <f t="shared" ref="G46:Y46" si="14">IF(G45,$D$46*G34+$E$46,"")</f>
        <v>4906.1428571428569</v>
      </c>
      <c r="H46" s="34">
        <f t="shared" si="14"/>
        <v>7359.2142857142853</v>
      </c>
      <c r="I46" s="34">
        <f t="shared" si="14"/>
        <v>9812.2857142857138</v>
      </c>
      <c r="J46" s="34">
        <f t="shared" si="14"/>
        <v>12265.357142857141</v>
      </c>
      <c r="K46" s="34">
        <f t="shared" si="14"/>
        <v>14718.428571428571</v>
      </c>
      <c r="L46" s="34">
        <f t="shared" si="14"/>
        <v>17171.5</v>
      </c>
      <c r="M46" s="34">
        <f t="shared" si="14"/>
        <v>19624.571428571428</v>
      </c>
      <c r="N46" s="34">
        <f t="shared" si="14"/>
        <v>22077.642857142855</v>
      </c>
      <c r="O46" s="34">
        <f t="shared" si="14"/>
        <v>24530.714285714283</v>
      </c>
      <c r="P46" s="34">
        <f t="shared" si="14"/>
        <v>26983.785714285714</v>
      </c>
      <c r="Q46" s="34">
        <f t="shared" si="14"/>
        <v>29436.857142857141</v>
      </c>
      <c r="R46" s="34">
        <f t="shared" si="14"/>
        <v>31889.928571428569</v>
      </c>
      <c r="S46" s="34">
        <f t="shared" si="14"/>
        <v>34343</v>
      </c>
      <c r="T46" s="34" t="str">
        <f t="shared" si="14"/>
        <v/>
      </c>
      <c r="U46" s="34" t="str">
        <f t="shared" si="14"/>
        <v/>
      </c>
      <c r="V46" s="34" t="str">
        <f t="shared" si="14"/>
        <v/>
      </c>
      <c r="W46" s="34" t="str">
        <f t="shared" si="14"/>
        <v/>
      </c>
      <c r="X46" s="34" t="str">
        <f t="shared" si="14"/>
        <v/>
      </c>
      <c r="Y46" s="34" t="str">
        <f t="shared" si="14"/>
        <v/>
      </c>
    </row>
    <row r="47" spans="1:30">
      <c r="A47" s="88">
        <v>7</v>
      </c>
      <c r="B47" s="88">
        <v>0</v>
      </c>
      <c r="C47" s="88">
        <f t="shared" si="4"/>
        <v>0</v>
      </c>
      <c r="D47" s="88"/>
      <c r="E47" s="88"/>
      <c r="F47" s="1" t="b">
        <f>F$34&lt;=MAX($B47:$B48)</f>
        <v>1</v>
      </c>
      <c r="G47" s="1" t="b">
        <f t="shared" ref="G47:AC47" si="15">G$34&lt;=MAX($B47:$B48)</f>
        <v>1</v>
      </c>
      <c r="H47" s="1" t="b">
        <f t="shared" si="15"/>
        <v>1</v>
      </c>
      <c r="I47" s="1" t="b">
        <f t="shared" si="15"/>
        <v>1</v>
      </c>
      <c r="J47" s="1" t="b">
        <f t="shared" si="15"/>
        <v>1</v>
      </c>
      <c r="K47" s="1" t="b">
        <f t="shared" si="15"/>
        <v>1</v>
      </c>
      <c r="L47" s="1" t="b">
        <f t="shared" si="15"/>
        <v>1</v>
      </c>
      <c r="M47" s="1" t="b">
        <f t="shared" si="15"/>
        <v>1</v>
      </c>
      <c r="N47" s="1" t="b">
        <f t="shared" si="15"/>
        <v>1</v>
      </c>
      <c r="O47" s="1" t="b">
        <f t="shared" si="15"/>
        <v>1</v>
      </c>
      <c r="P47" s="1" t="b">
        <f t="shared" si="15"/>
        <v>1</v>
      </c>
      <c r="Q47" s="1" t="b">
        <f t="shared" si="15"/>
        <v>1</v>
      </c>
      <c r="R47" s="1" t="b">
        <f t="shared" si="15"/>
        <v>1</v>
      </c>
      <c r="S47" s="1" t="b">
        <f t="shared" si="15"/>
        <v>1</v>
      </c>
      <c r="T47" s="1" t="b">
        <f t="shared" si="15"/>
        <v>0</v>
      </c>
      <c r="U47" s="1" t="b">
        <f t="shared" si="15"/>
        <v>0</v>
      </c>
      <c r="V47" s="1" t="b">
        <f t="shared" si="15"/>
        <v>0</v>
      </c>
      <c r="W47" s="1" t="b">
        <f t="shared" si="15"/>
        <v>0</v>
      </c>
      <c r="X47" s="1" t="b">
        <f t="shared" si="15"/>
        <v>0</v>
      </c>
      <c r="Y47" s="1" t="b">
        <f t="shared" si="15"/>
        <v>0</v>
      </c>
      <c r="Z47" s="1" t="b">
        <f t="shared" si="15"/>
        <v>0</v>
      </c>
      <c r="AA47" s="1" t="b">
        <f t="shared" si="15"/>
        <v>0</v>
      </c>
      <c r="AB47" s="1" t="b">
        <f t="shared" si="15"/>
        <v>0</v>
      </c>
      <c r="AC47" s="1" t="b">
        <f t="shared" si="15"/>
        <v>0</v>
      </c>
      <c r="AD47" s="1"/>
    </row>
    <row r="48" spans="1:30">
      <c r="A48" s="89">
        <v>7</v>
      </c>
      <c r="B48" s="89">
        <v>14</v>
      </c>
      <c r="C48" s="89">
        <f t="shared" si="4"/>
        <v>41322</v>
      </c>
      <c r="D48" s="89">
        <f t="array" ref="D48:E48">LINEST(C47:C48,B47:B48,TRUE,FALSE)</f>
        <v>2951.5714285714275</v>
      </c>
      <c r="E48" s="89">
        <v>7.2759576141834259E-12</v>
      </c>
      <c r="F48" s="34">
        <f>IF(F47,$D$48*F34+$E$48,"")</f>
        <v>2951.5714285714348</v>
      </c>
      <c r="G48" s="34">
        <f t="shared" ref="G48:Y48" si="16">IF(G47,$D$48*G34+$E$48,"")</f>
        <v>5903.1428571428623</v>
      </c>
      <c r="H48" s="34">
        <f t="shared" si="16"/>
        <v>8854.7142857142899</v>
      </c>
      <c r="I48" s="34">
        <f t="shared" si="16"/>
        <v>11806.285714285717</v>
      </c>
      <c r="J48" s="34">
        <f t="shared" si="16"/>
        <v>14757.857142857145</v>
      </c>
      <c r="K48" s="34">
        <f t="shared" si="16"/>
        <v>17709.428571428572</v>
      </c>
      <c r="L48" s="34">
        <f t="shared" si="16"/>
        <v>20661</v>
      </c>
      <c r="M48" s="34">
        <f t="shared" si="16"/>
        <v>23612.571428571428</v>
      </c>
      <c r="N48" s="34">
        <f t="shared" si="16"/>
        <v>26564.142857142855</v>
      </c>
      <c r="O48" s="34">
        <f t="shared" si="16"/>
        <v>29515.714285714283</v>
      </c>
      <c r="P48" s="34">
        <f t="shared" si="16"/>
        <v>32467.28571428571</v>
      </c>
      <c r="Q48" s="34">
        <f t="shared" si="16"/>
        <v>35418.857142857138</v>
      </c>
      <c r="R48" s="34">
        <f t="shared" si="16"/>
        <v>38370.428571428565</v>
      </c>
      <c r="S48" s="34">
        <f t="shared" si="16"/>
        <v>41321.999999999993</v>
      </c>
      <c r="T48" s="34" t="str">
        <f t="shared" si="16"/>
        <v/>
      </c>
      <c r="U48" s="34" t="str">
        <f t="shared" si="16"/>
        <v/>
      </c>
      <c r="V48" s="34" t="str">
        <f t="shared" si="16"/>
        <v/>
      </c>
      <c r="W48" s="34" t="str">
        <f t="shared" si="16"/>
        <v/>
      </c>
      <c r="X48" s="34" t="str">
        <f t="shared" si="16"/>
        <v/>
      </c>
      <c r="Y48" s="34" t="str">
        <f t="shared" si="16"/>
        <v/>
      </c>
    </row>
    <row r="49" spans="1:30">
      <c r="A49" s="88">
        <v>8</v>
      </c>
      <c r="B49" s="88">
        <v>0</v>
      </c>
      <c r="C49" s="88">
        <f t="shared" si="4"/>
        <v>0</v>
      </c>
      <c r="D49" s="88"/>
      <c r="E49" s="88"/>
      <c r="F49" s="1" t="b">
        <f>F$34&lt;=MAX($B49:$B50)</f>
        <v>1</v>
      </c>
      <c r="G49" s="1" t="b">
        <f t="shared" ref="G49:AC49" si="17">G$34&lt;=MAX($B49:$B50)</f>
        <v>1</v>
      </c>
      <c r="H49" s="1" t="b">
        <f t="shared" si="17"/>
        <v>1</v>
      </c>
      <c r="I49" s="1" t="b">
        <f t="shared" si="17"/>
        <v>1</v>
      </c>
      <c r="J49" s="1" t="b">
        <f t="shared" si="17"/>
        <v>1</v>
      </c>
      <c r="K49" s="1" t="b">
        <f t="shared" si="17"/>
        <v>1</v>
      </c>
      <c r="L49" s="1" t="b">
        <f t="shared" si="17"/>
        <v>1</v>
      </c>
      <c r="M49" s="1" t="b">
        <f t="shared" si="17"/>
        <v>1</v>
      </c>
      <c r="N49" s="1" t="b">
        <f t="shared" si="17"/>
        <v>1</v>
      </c>
      <c r="O49" s="1" t="b">
        <f t="shared" si="17"/>
        <v>1</v>
      </c>
      <c r="P49" s="1" t="b">
        <f t="shared" si="17"/>
        <v>1</v>
      </c>
      <c r="Q49" s="1" t="b">
        <f t="shared" si="17"/>
        <v>1</v>
      </c>
      <c r="R49" s="1" t="b">
        <f t="shared" si="17"/>
        <v>1</v>
      </c>
      <c r="S49" s="1" t="b">
        <f t="shared" si="17"/>
        <v>1</v>
      </c>
      <c r="T49" s="1" t="b">
        <f t="shared" si="17"/>
        <v>1</v>
      </c>
      <c r="U49" s="1" t="b">
        <f t="shared" si="17"/>
        <v>1</v>
      </c>
      <c r="V49" s="1" t="b">
        <f t="shared" si="17"/>
        <v>1</v>
      </c>
      <c r="W49" s="1" t="b">
        <f t="shared" si="17"/>
        <v>1</v>
      </c>
      <c r="X49" s="1" t="b">
        <f t="shared" si="17"/>
        <v>1</v>
      </c>
      <c r="Y49" s="1" t="b">
        <f t="shared" si="17"/>
        <v>0</v>
      </c>
      <c r="Z49" s="1" t="b">
        <f t="shared" si="17"/>
        <v>0</v>
      </c>
      <c r="AA49" s="1" t="b">
        <f t="shared" si="17"/>
        <v>0</v>
      </c>
      <c r="AB49" s="1" t="b">
        <f t="shared" si="17"/>
        <v>0</v>
      </c>
      <c r="AC49" s="1" t="b">
        <f t="shared" si="17"/>
        <v>0</v>
      </c>
      <c r="AD49" s="1"/>
    </row>
    <row r="50" spans="1:30">
      <c r="A50" s="89">
        <v>8</v>
      </c>
      <c r="B50" s="89">
        <v>19</v>
      </c>
      <c r="C50" s="89">
        <f t="shared" si="4"/>
        <v>48503</v>
      </c>
      <c r="D50" s="89">
        <f t="array" ref="D50:E50">LINEST(C49:C50,B49:B50,TRUE,FALSE)</f>
        <v>2552.7894736842104</v>
      </c>
      <c r="E50" s="89">
        <v>0</v>
      </c>
      <c r="F50" s="34">
        <f>IF(F49,$D$50*F34+$E$50,"")</f>
        <v>2552.7894736842104</v>
      </c>
      <c r="G50" s="34">
        <f t="shared" ref="G50:Y50" si="18">IF(G49,$D$50*G34+$E$50,"")</f>
        <v>5105.5789473684208</v>
      </c>
      <c r="H50" s="34">
        <f t="shared" si="18"/>
        <v>7658.3684210526317</v>
      </c>
      <c r="I50" s="34">
        <f t="shared" si="18"/>
        <v>10211.157894736842</v>
      </c>
      <c r="J50" s="34">
        <f t="shared" si="18"/>
        <v>12763.947368421052</v>
      </c>
      <c r="K50" s="34">
        <f t="shared" si="18"/>
        <v>15316.736842105263</v>
      </c>
      <c r="L50" s="34">
        <f t="shared" si="18"/>
        <v>17869.526315789473</v>
      </c>
      <c r="M50" s="34">
        <f t="shared" si="18"/>
        <v>20422.315789473683</v>
      </c>
      <c r="N50" s="34">
        <f t="shared" si="18"/>
        <v>22975.105263157893</v>
      </c>
      <c r="O50" s="34">
        <f t="shared" si="18"/>
        <v>25527.894736842103</v>
      </c>
      <c r="P50" s="34">
        <f t="shared" si="18"/>
        <v>28080.684210526313</v>
      </c>
      <c r="Q50" s="34">
        <f t="shared" si="18"/>
        <v>30633.473684210527</v>
      </c>
      <c r="R50" s="34">
        <f t="shared" si="18"/>
        <v>33186.263157894733</v>
      </c>
      <c r="S50" s="34">
        <f t="shared" si="18"/>
        <v>35739.052631578947</v>
      </c>
      <c r="T50" s="34">
        <f t="shared" si="18"/>
        <v>38291.842105263153</v>
      </c>
      <c r="U50" s="34">
        <f t="shared" si="18"/>
        <v>40844.631578947367</v>
      </c>
      <c r="V50" s="34">
        <f t="shared" si="18"/>
        <v>43397.42105263158</v>
      </c>
      <c r="W50" s="34">
        <f t="shared" si="18"/>
        <v>45950.210526315786</v>
      </c>
      <c r="X50" s="34">
        <f t="shared" si="18"/>
        <v>48503</v>
      </c>
      <c r="Y50" s="34" t="str">
        <f t="shared" si="18"/>
        <v/>
      </c>
    </row>
    <row r="51" spans="1:30">
      <c r="A51" s="88">
        <v>9</v>
      </c>
      <c r="B51" s="88">
        <v>0</v>
      </c>
      <c r="C51" s="88">
        <f t="shared" si="4"/>
        <v>0</v>
      </c>
      <c r="D51" s="88"/>
      <c r="E51" s="88"/>
      <c r="F51" s="1" t="b">
        <f>F$34&lt;=MAX($B51:$B52)</f>
        <v>1</v>
      </c>
      <c r="G51" s="1" t="b">
        <f t="shared" ref="G51:AC51" si="19">G$34&lt;=MAX($B51:$B52)</f>
        <v>1</v>
      </c>
      <c r="H51" s="1" t="b">
        <f t="shared" si="19"/>
        <v>1</v>
      </c>
      <c r="I51" s="1" t="b">
        <f t="shared" si="19"/>
        <v>1</v>
      </c>
      <c r="J51" s="1" t="b">
        <f t="shared" si="19"/>
        <v>1</v>
      </c>
      <c r="K51" s="1" t="b">
        <f t="shared" si="19"/>
        <v>1</v>
      </c>
      <c r="L51" s="1" t="b">
        <f t="shared" si="19"/>
        <v>1</v>
      </c>
      <c r="M51" s="1" t="b">
        <f t="shared" si="19"/>
        <v>1</v>
      </c>
      <c r="N51" s="1" t="b">
        <f t="shared" si="19"/>
        <v>1</v>
      </c>
      <c r="O51" s="1" t="b">
        <f t="shared" si="19"/>
        <v>1</v>
      </c>
      <c r="P51" s="1" t="b">
        <f t="shared" si="19"/>
        <v>1</v>
      </c>
      <c r="Q51" s="1" t="b">
        <f t="shared" si="19"/>
        <v>1</v>
      </c>
      <c r="R51" s="1" t="b">
        <f t="shared" si="19"/>
        <v>1</v>
      </c>
      <c r="S51" s="1" t="b">
        <f t="shared" si="19"/>
        <v>1</v>
      </c>
      <c r="T51" s="1" t="b">
        <f t="shared" si="19"/>
        <v>1</v>
      </c>
      <c r="U51" s="1" t="b">
        <f t="shared" si="19"/>
        <v>1</v>
      </c>
      <c r="V51" s="1" t="b">
        <f t="shared" si="19"/>
        <v>1</v>
      </c>
      <c r="W51" s="1" t="b">
        <f t="shared" si="19"/>
        <v>1</v>
      </c>
      <c r="X51" s="1" t="b">
        <f t="shared" si="19"/>
        <v>1</v>
      </c>
      <c r="Y51" s="1" t="b">
        <f t="shared" si="19"/>
        <v>0</v>
      </c>
      <c r="Z51" s="1" t="b">
        <f t="shared" si="19"/>
        <v>0</v>
      </c>
      <c r="AA51" s="1" t="b">
        <f t="shared" si="19"/>
        <v>0</v>
      </c>
      <c r="AB51" s="1" t="b">
        <f t="shared" si="19"/>
        <v>0</v>
      </c>
      <c r="AC51" s="1" t="b">
        <f t="shared" si="19"/>
        <v>0</v>
      </c>
      <c r="AD51" s="1"/>
    </row>
    <row r="52" spans="1:30">
      <c r="A52" s="89">
        <v>9</v>
      </c>
      <c r="B52" s="89">
        <v>19</v>
      </c>
      <c r="C52" s="89">
        <f t="shared" si="4"/>
        <v>55866</v>
      </c>
      <c r="D52" s="89">
        <f t="array" ref="D52:E52">LINEST(C51:C52,B51:B52,TRUE,FALSE)</f>
        <v>2940.3157894736842</v>
      </c>
      <c r="E52" s="89">
        <v>0</v>
      </c>
      <c r="F52" s="34">
        <f>IF(F51,$D$52*F34+$E$52,"")</f>
        <v>2940.3157894736842</v>
      </c>
      <c r="G52" s="34">
        <f t="shared" ref="G52:Y52" si="20">IF(G51,$D$52*G34+$E$52,"")</f>
        <v>5880.6315789473683</v>
      </c>
      <c r="H52" s="34">
        <f t="shared" si="20"/>
        <v>8820.9473684210534</v>
      </c>
      <c r="I52" s="34">
        <f t="shared" si="20"/>
        <v>11761.263157894737</v>
      </c>
      <c r="J52" s="34">
        <f t="shared" si="20"/>
        <v>14701.57894736842</v>
      </c>
      <c r="K52" s="34">
        <f t="shared" si="20"/>
        <v>17641.894736842107</v>
      </c>
      <c r="L52" s="34">
        <f t="shared" si="20"/>
        <v>20582.21052631579</v>
      </c>
      <c r="M52" s="34">
        <f t="shared" si="20"/>
        <v>23522.526315789473</v>
      </c>
      <c r="N52" s="34">
        <f t="shared" si="20"/>
        <v>26462.842105263157</v>
      </c>
      <c r="O52" s="34">
        <f t="shared" si="20"/>
        <v>29403.15789473684</v>
      </c>
      <c r="P52" s="34">
        <f t="shared" si="20"/>
        <v>32343.473684210527</v>
      </c>
      <c r="Q52" s="34">
        <f t="shared" si="20"/>
        <v>35283.789473684214</v>
      </c>
      <c r="R52" s="34">
        <f t="shared" si="20"/>
        <v>38224.105263157893</v>
      </c>
      <c r="S52" s="34">
        <f t="shared" si="20"/>
        <v>41164.42105263158</v>
      </c>
      <c r="T52" s="34">
        <f t="shared" si="20"/>
        <v>44104.73684210526</v>
      </c>
      <c r="U52" s="34">
        <f t="shared" si="20"/>
        <v>47045.052631578947</v>
      </c>
      <c r="V52" s="34">
        <f t="shared" si="20"/>
        <v>49985.368421052633</v>
      </c>
      <c r="W52" s="34">
        <f t="shared" si="20"/>
        <v>52925.684210526313</v>
      </c>
      <c r="X52" s="34">
        <f t="shared" si="20"/>
        <v>55866</v>
      </c>
      <c r="Y52" s="34" t="str">
        <f t="shared" si="20"/>
        <v/>
      </c>
    </row>
    <row r="53" spans="1:30">
      <c r="A53" s="90">
        <v>10</v>
      </c>
      <c r="B53" s="90">
        <v>0</v>
      </c>
      <c r="C53" s="90">
        <f t="shared" si="4"/>
        <v>0</v>
      </c>
      <c r="D53" s="90"/>
      <c r="E53" s="90"/>
      <c r="F53" s="1" t="b">
        <f>F$34&lt;=MAX($B53:$B54)</f>
        <v>1</v>
      </c>
      <c r="G53" s="1" t="b">
        <f t="shared" ref="G53:AC53" si="21">G$34&lt;=MAX($B53:$B54)</f>
        <v>1</v>
      </c>
      <c r="H53" s="1" t="b">
        <f t="shared" si="21"/>
        <v>1</v>
      </c>
      <c r="I53" s="1" t="b">
        <f t="shared" si="21"/>
        <v>1</v>
      </c>
      <c r="J53" s="1" t="b">
        <f t="shared" si="21"/>
        <v>1</v>
      </c>
      <c r="K53" s="1" t="b">
        <f t="shared" si="21"/>
        <v>1</v>
      </c>
      <c r="L53" s="1" t="b">
        <f t="shared" si="21"/>
        <v>1</v>
      </c>
      <c r="M53" s="1" t="b">
        <f t="shared" si="21"/>
        <v>1</v>
      </c>
      <c r="N53" s="1" t="b">
        <f t="shared" si="21"/>
        <v>1</v>
      </c>
      <c r="O53" s="1" t="b">
        <f t="shared" si="21"/>
        <v>1</v>
      </c>
      <c r="P53" s="1" t="b">
        <f t="shared" si="21"/>
        <v>1</v>
      </c>
      <c r="Q53" s="1" t="b">
        <f t="shared" si="21"/>
        <v>1</v>
      </c>
      <c r="R53" s="1" t="b">
        <f t="shared" si="21"/>
        <v>1</v>
      </c>
      <c r="S53" s="1" t="b">
        <f t="shared" si="21"/>
        <v>1</v>
      </c>
      <c r="T53" s="1" t="b">
        <f t="shared" si="21"/>
        <v>1</v>
      </c>
      <c r="U53" s="1" t="b">
        <f t="shared" si="21"/>
        <v>1</v>
      </c>
      <c r="V53" s="1" t="b">
        <f t="shared" si="21"/>
        <v>1</v>
      </c>
      <c r="W53" s="1" t="b">
        <f t="shared" si="21"/>
        <v>1</v>
      </c>
      <c r="X53" s="1" t="b">
        <f t="shared" si="21"/>
        <v>1</v>
      </c>
      <c r="Y53" s="1" t="b">
        <f t="shared" si="21"/>
        <v>0</v>
      </c>
      <c r="Z53" s="1" t="b">
        <f t="shared" si="21"/>
        <v>0</v>
      </c>
      <c r="AA53" s="1" t="b">
        <f t="shared" si="21"/>
        <v>0</v>
      </c>
      <c r="AB53" s="1" t="b">
        <f t="shared" si="21"/>
        <v>0</v>
      </c>
      <c r="AC53" s="1" t="b">
        <f t="shared" si="21"/>
        <v>0</v>
      </c>
      <c r="AD53" s="1"/>
    </row>
    <row r="54" spans="1:30">
      <c r="A54" s="91">
        <v>10</v>
      </c>
      <c r="B54" s="91">
        <v>19</v>
      </c>
      <c r="C54" s="91">
        <f>ROUND(IF(B54=0,0,$C$32*POWER(A54,$C$33)),0)</f>
        <v>63396</v>
      </c>
      <c r="D54" s="91">
        <f t="array" ref="D54:E54">LINEST(C53:C54,B53:B54,TRUE,FALSE)</f>
        <v>3336.6315789473679</v>
      </c>
      <c r="E54" s="91">
        <v>3.637978807091713E-12</v>
      </c>
      <c r="F54" s="34">
        <f>IF(F53,$D$54*F34+$E$54,"")</f>
        <v>3336.6315789473715</v>
      </c>
      <c r="G54" s="34">
        <f t="shared" ref="G54:Y54" si="22">IF(G53,$D$54*G34+$E$54,"")</f>
        <v>6673.2631578947394</v>
      </c>
      <c r="H54" s="34">
        <f t="shared" si="22"/>
        <v>10009.894736842107</v>
      </c>
      <c r="I54" s="34">
        <f t="shared" si="22"/>
        <v>13346.526315789475</v>
      </c>
      <c r="J54" s="34">
        <f t="shared" si="22"/>
        <v>16683.157894736843</v>
      </c>
      <c r="K54" s="34">
        <f t="shared" si="22"/>
        <v>20019.78947368421</v>
      </c>
      <c r="L54" s="34">
        <f t="shared" si="22"/>
        <v>23356.42105263158</v>
      </c>
      <c r="M54" s="34">
        <f t="shared" si="22"/>
        <v>26693.052631578947</v>
      </c>
      <c r="N54" s="34">
        <f t="shared" si="22"/>
        <v>30029.684210526313</v>
      </c>
      <c r="O54" s="34">
        <f t="shared" si="22"/>
        <v>33366.31578947368</v>
      </c>
      <c r="P54" s="34">
        <f t="shared" si="22"/>
        <v>36702.947368421053</v>
      </c>
      <c r="Q54" s="34">
        <f t="shared" si="22"/>
        <v>40039.578947368413</v>
      </c>
      <c r="R54" s="34">
        <f t="shared" si="22"/>
        <v>43376.210526315786</v>
      </c>
      <c r="S54" s="34">
        <f t="shared" si="22"/>
        <v>46712.84210526316</v>
      </c>
      <c r="T54" s="34">
        <f t="shared" si="22"/>
        <v>50049.473684210519</v>
      </c>
      <c r="U54" s="34">
        <f t="shared" si="22"/>
        <v>53386.105263157893</v>
      </c>
      <c r="V54" s="34">
        <f t="shared" si="22"/>
        <v>56722.736842105252</v>
      </c>
      <c r="W54" s="34">
        <f t="shared" si="22"/>
        <v>60059.368421052626</v>
      </c>
      <c r="X54" s="34">
        <f t="shared" si="22"/>
        <v>63396</v>
      </c>
      <c r="Y54" s="34" t="str">
        <f t="shared" si="22"/>
        <v/>
      </c>
    </row>
    <row r="55" spans="1:30">
      <c r="A55" s="63">
        <v>11</v>
      </c>
      <c r="B55" s="63">
        <v>0</v>
      </c>
      <c r="C55" s="63">
        <f t="shared" ref="C55" si="23">ROUND(IF(B55=0,0,$C$32*POWER(A55,$C$33)),0)</f>
        <v>0</v>
      </c>
      <c r="D55" s="63"/>
      <c r="E55" s="63"/>
      <c r="F55" s="1" t="b">
        <f>F$34&lt;=MAX($B55:$B56)</f>
        <v>1</v>
      </c>
      <c r="G55" s="1" t="b">
        <f t="shared" ref="G55:AC55" si="24">G$34&lt;=MAX($B55:$B56)</f>
        <v>1</v>
      </c>
      <c r="H55" s="1" t="b">
        <f t="shared" si="24"/>
        <v>1</v>
      </c>
      <c r="I55" s="1" t="b">
        <f t="shared" si="24"/>
        <v>1</v>
      </c>
      <c r="J55" s="1" t="b">
        <f t="shared" si="24"/>
        <v>1</v>
      </c>
      <c r="K55" s="1" t="b">
        <f t="shared" si="24"/>
        <v>1</v>
      </c>
      <c r="L55" s="1" t="b">
        <f t="shared" si="24"/>
        <v>1</v>
      </c>
      <c r="M55" s="1" t="b">
        <f t="shared" si="24"/>
        <v>1</v>
      </c>
      <c r="N55" s="1" t="b">
        <f t="shared" si="24"/>
        <v>1</v>
      </c>
      <c r="O55" s="1" t="b">
        <f t="shared" si="24"/>
        <v>1</v>
      </c>
      <c r="P55" s="1" t="b">
        <f t="shared" si="24"/>
        <v>1</v>
      </c>
      <c r="Q55" s="1" t="b">
        <f t="shared" si="24"/>
        <v>1</v>
      </c>
      <c r="R55" s="1" t="b">
        <f t="shared" si="24"/>
        <v>1</v>
      </c>
      <c r="S55" s="1" t="b">
        <f t="shared" si="24"/>
        <v>1</v>
      </c>
      <c r="T55" s="1" t="b">
        <f t="shared" si="24"/>
        <v>1</v>
      </c>
      <c r="U55" s="1" t="b">
        <f t="shared" si="24"/>
        <v>1</v>
      </c>
      <c r="V55" s="1" t="b">
        <f t="shared" si="24"/>
        <v>1</v>
      </c>
      <c r="W55" s="1" t="b">
        <f t="shared" si="24"/>
        <v>1</v>
      </c>
      <c r="X55" s="1" t="b">
        <f t="shared" si="24"/>
        <v>1</v>
      </c>
      <c r="Y55" s="1" t="b">
        <f t="shared" si="24"/>
        <v>0</v>
      </c>
      <c r="Z55" s="1" t="b">
        <f t="shared" si="24"/>
        <v>0</v>
      </c>
      <c r="AA55" s="1" t="b">
        <f t="shared" si="24"/>
        <v>0</v>
      </c>
      <c r="AB55" s="1" t="b">
        <f t="shared" si="24"/>
        <v>0</v>
      </c>
      <c r="AC55" s="1" t="b">
        <f t="shared" si="24"/>
        <v>0</v>
      </c>
      <c r="AD55" s="1"/>
    </row>
    <row r="56" spans="1:30">
      <c r="A56" s="91">
        <v>11</v>
      </c>
      <c r="B56" s="91">
        <v>19</v>
      </c>
      <c r="C56" s="91">
        <f>ROUND(IF(B56=0,0,$C$32*POWER(A56,$C$33)),0)</f>
        <v>71077</v>
      </c>
      <c r="D56" s="91">
        <f t="array" ref="D56:E56">LINEST(C55:C56,B55:B56,TRUE,FALSE)</f>
        <v>3740.8947368421054</v>
      </c>
      <c r="E56" s="91">
        <v>0</v>
      </c>
      <c r="F56" s="34">
        <f>IF(F55,$D$56*F34+$E$56,"")</f>
        <v>3740.8947368421054</v>
      </c>
      <c r="G56" s="34">
        <f t="shared" ref="G56:Y56" si="25">IF(G55,$D$56*G34+$E$56,"")</f>
        <v>7481.7894736842109</v>
      </c>
      <c r="H56" s="34">
        <f t="shared" si="25"/>
        <v>11222.684210526317</v>
      </c>
      <c r="I56" s="34">
        <f t="shared" si="25"/>
        <v>14963.578947368422</v>
      </c>
      <c r="J56" s="34">
        <f t="shared" si="25"/>
        <v>18704.473684210527</v>
      </c>
      <c r="K56" s="34">
        <f t="shared" si="25"/>
        <v>22445.368421052633</v>
      </c>
      <c r="L56" s="34">
        <f t="shared" si="25"/>
        <v>26186.263157894737</v>
      </c>
      <c r="M56" s="34">
        <f t="shared" si="25"/>
        <v>29927.157894736843</v>
      </c>
      <c r="N56" s="34">
        <f t="shared" si="25"/>
        <v>33668.052631578947</v>
      </c>
      <c r="O56" s="34">
        <f t="shared" si="25"/>
        <v>37408.947368421053</v>
      </c>
      <c r="P56" s="34">
        <f t="shared" si="25"/>
        <v>41149.84210526316</v>
      </c>
      <c r="Q56" s="34">
        <f t="shared" si="25"/>
        <v>44890.736842105267</v>
      </c>
      <c r="R56" s="34">
        <f t="shared" si="25"/>
        <v>48631.631578947374</v>
      </c>
      <c r="S56" s="34">
        <f t="shared" si="25"/>
        <v>52372.526315789473</v>
      </c>
      <c r="T56" s="34">
        <f t="shared" si="25"/>
        <v>56113.42105263158</v>
      </c>
      <c r="U56" s="34">
        <f t="shared" si="25"/>
        <v>59854.315789473687</v>
      </c>
      <c r="V56" s="34">
        <f t="shared" si="25"/>
        <v>63595.210526315794</v>
      </c>
      <c r="W56" s="34">
        <f t="shared" si="25"/>
        <v>67336.105263157893</v>
      </c>
      <c r="X56" s="34">
        <f t="shared" si="25"/>
        <v>71077</v>
      </c>
      <c r="Y56" s="34" t="str">
        <f t="shared" si="25"/>
        <v/>
      </c>
    </row>
    <row r="57" spans="1:30">
      <c r="A57" s="63">
        <v>12</v>
      </c>
      <c r="B57" s="63">
        <v>0</v>
      </c>
      <c r="C57" s="63">
        <f t="shared" ref="C57" si="26">ROUND(IF(B57=0,0,$C$32*POWER(A57,$C$33)),0)</f>
        <v>0</v>
      </c>
      <c r="D57" s="63"/>
      <c r="E57" s="63"/>
      <c r="F57" s="1" t="b">
        <f>F$34&lt;=MAX($B57:$B58)</f>
        <v>1</v>
      </c>
      <c r="G57" s="1" t="b">
        <f t="shared" ref="G57:AC57" si="27">G$34&lt;=MAX($B57:$B58)</f>
        <v>1</v>
      </c>
      <c r="H57" s="1" t="b">
        <f t="shared" si="27"/>
        <v>1</v>
      </c>
      <c r="I57" s="1" t="b">
        <f t="shared" si="27"/>
        <v>1</v>
      </c>
      <c r="J57" s="1" t="b">
        <f t="shared" si="27"/>
        <v>1</v>
      </c>
      <c r="K57" s="1" t="b">
        <f t="shared" si="27"/>
        <v>1</v>
      </c>
      <c r="L57" s="1" t="b">
        <f t="shared" si="27"/>
        <v>1</v>
      </c>
      <c r="M57" s="1" t="b">
        <f t="shared" si="27"/>
        <v>1</v>
      </c>
      <c r="N57" s="1" t="b">
        <f t="shared" si="27"/>
        <v>1</v>
      </c>
      <c r="O57" s="1" t="b">
        <f t="shared" si="27"/>
        <v>1</v>
      </c>
      <c r="P57" s="1" t="b">
        <f t="shared" si="27"/>
        <v>1</v>
      </c>
      <c r="Q57" s="1" t="b">
        <f t="shared" si="27"/>
        <v>1</v>
      </c>
      <c r="R57" s="1" t="b">
        <f t="shared" si="27"/>
        <v>1</v>
      </c>
      <c r="S57" s="1" t="b">
        <f t="shared" si="27"/>
        <v>1</v>
      </c>
      <c r="T57" s="1" t="b">
        <f t="shared" si="27"/>
        <v>1</v>
      </c>
      <c r="U57" s="1" t="b">
        <f t="shared" si="27"/>
        <v>1</v>
      </c>
      <c r="V57" s="1" t="b">
        <f t="shared" si="27"/>
        <v>1</v>
      </c>
      <c r="W57" s="1" t="b">
        <f t="shared" si="27"/>
        <v>1</v>
      </c>
      <c r="X57" s="1" t="b">
        <f t="shared" si="27"/>
        <v>1</v>
      </c>
      <c r="Y57" s="1" t="b">
        <f t="shared" si="27"/>
        <v>0</v>
      </c>
      <c r="Z57" s="1" t="b">
        <f t="shared" si="27"/>
        <v>0</v>
      </c>
      <c r="AA57" s="1" t="b">
        <f t="shared" si="27"/>
        <v>0</v>
      </c>
      <c r="AB57" s="1" t="b">
        <f t="shared" si="27"/>
        <v>0</v>
      </c>
      <c r="AC57" s="1" t="b">
        <f t="shared" si="27"/>
        <v>0</v>
      </c>
      <c r="AD57" s="1"/>
    </row>
    <row r="58" spans="1:30">
      <c r="A58" s="91">
        <v>12</v>
      </c>
      <c r="B58" s="91">
        <v>19</v>
      </c>
      <c r="C58" s="91">
        <f t="shared" ref="C58:C67" si="28">ROUND(IF(B58=0,0,$C$32*POWER(A58,$C$33)),0)</f>
        <v>78900</v>
      </c>
      <c r="D58" s="91">
        <f t="array" ref="D58:E58">LINEST(C57:C58,B57:B58,TRUE,FALSE)</f>
        <v>4152.6315789473683</v>
      </c>
      <c r="E58" s="91">
        <v>0</v>
      </c>
      <c r="F58" s="34">
        <f>IF(F57,$D$58*F34+$E$58,"")</f>
        <v>4152.6315789473683</v>
      </c>
      <c r="G58" s="34">
        <f t="shared" ref="G58:Y58" si="29">IF(G57,$D$58*G34+$E$58,"")</f>
        <v>8305.2631578947367</v>
      </c>
      <c r="H58" s="34">
        <f t="shared" si="29"/>
        <v>12457.894736842105</v>
      </c>
      <c r="I58" s="34">
        <f t="shared" si="29"/>
        <v>16610.526315789473</v>
      </c>
      <c r="J58" s="34">
        <f t="shared" si="29"/>
        <v>20763.15789473684</v>
      </c>
      <c r="K58" s="34">
        <f t="shared" si="29"/>
        <v>24915.78947368421</v>
      </c>
      <c r="L58" s="34">
        <f t="shared" si="29"/>
        <v>29068.42105263158</v>
      </c>
      <c r="M58" s="34">
        <f t="shared" si="29"/>
        <v>33221.052631578947</v>
      </c>
      <c r="N58" s="34">
        <f t="shared" si="29"/>
        <v>37373.684210526313</v>
      </c>
      <c r="O58" s="34">
        <f t="shared" si="29"/>
        <v>41526.31578947368</v>
      </c>
      <c r="P58" s="34">
        <f t="shared" si="29"/>
        <v>45678.947368421053</v>
      </c>
      <c r="Q58" s="34">
        <f t="shared" si="29"/>
        <v>49831.57894736842</v>
      </c>
      <c r="R58" s="34">
        <f t="shared" si="29"/>
        <v>53984.210526315786</v>
      </c>
      <c r="S58" s="34">
        <f t="shared" si="29"/>
        <v>58136.84210526316</v>
      </c>
      <c r="T58" s="34">
        <f t="shared" si="29"/>
        <v>62289.473684210527</v>
      </c>
      <c r="U58" s="34">
        <f t="shared" si="29"/>
        <v>66442.105263157893</v>
      </c>
      <c r="V58" s="34">
        <f t="shared" si="29"/>
        <v>70594.736842105267</v>
      </c>
      <c r="W58" s="34">
        <f t="shared" si="29"/>
        <v>74747.368421052626</v>
      </c>
      <c r="X58" s="34">
        <f t="shared" si="29"/>
        <v>78900</v>
      </c>
      <c r="Y58" s="34" t="str">
        <f t="shared" si="29"/>
        <v/>
      </c>
    </row>
    <row r="59" spans="1:30">
      <c r="A59" s="110">
        <v>13</v>
      </c>
      <c r="B59" s="110">
        <v>0</v>
      </c>
      <c r="C59" s="110">
        <f t="shared" si="28"/>
        <v>0</v>
      </c>
      <c r="D59" s="110"/>
      <c r="E59" s="110"/>
      <c r="F59" s="1" t="b">
        <f>F$34&lt;=MAX($B59:$B60)</f>
        <v>1</v>
      </c>
      <c r="G59" s="1" t="b">
        <f t="shared" ref="G59:AC59" si="30">G$34&lt;=MAX($B59:$B60)</f>
        <v>1</v>
      </c>
      <c r="H59" s="1" t="b">
        <f t="shared" si="30"/>
        <v>1</v>
      </c>
      <c r="I59" s="1" t="b">
        <f t="shared" si="30"/>
        <v>1</v>
      </c>
      <c r="J59" s="1" t="b">
        <f t="shared" si="30"/>
        <v>1</v>
      </c>
      <c r="K59" s="1" t="b">
        <f t="shared" si="30"/>
        <v>1</v>
      </c>
      <c r="L59" s="1" t="b">
        <f t="shared" si="30"/>
        <v>1</v>
      </c>
      <c r="M59" s="1" t="b">
        <f t="shared" si="30"/>
        <v>1</v>
      </c>
      <c r="N59" s="1" t="b">
        <f t="shared" si="30"/>
        <v>1</v>
      </c>
      <c r="O59" s="1" t="b">
        <f t="shared" si="30"/>
        <v>1</v>
      </c>
      <c r="P59" s="1" t="b">
        <f t="shared" si="30"/>
        <v>1</v>
      </c>
      <c r="Q59" s="1" t="b">
        <f t="shared" si="30"/>
        <v>1</v>
      </c>
      <c r="R59" s="1" t="b">
        <f t="shared" si="30"/>
        <v>1</v>
      </c>
      <c r="S59" s="1" t="b">
        <f t="shared" si="30"/>
        <v>1</v>
      </c>
      <c r="T59" s="1" t="b">
        <f t="shared" si="30"/>
        <v>1</v>
      </c>
      <c r="U59" s="1" t="b">
        <f t="shared" si="30"/>
        <v>1</v>
      </c>
      <c r="V59" s="1" t="b">
        <f t="shared" si="30"/>
        <v>1</v>
      </c>
      <c r="W59" s="1" t="b">
        <f t="shared" si="30"/>
        <v>1</v>
      </c>
      <c r="X59" s="1" t="b">
        <f t="shared" si="30"/>
        <v>1</v>
      </c>
      <c r="Y59" s="1" t="b">
        <f t="shared" si="30"/>
        <v>0</v>
      </c>
      <c r="Z59" s="1" t="b">
        <f t="shared" si="30"/>
        <v>0</v>
      </c>
      <c r="AA59" s="1" t="b">
        <f t="shared" si="30"/>
        <v>0</v>
      </c>
      <c r="AB59" s="1" t="b">
        <f t="shared" si="30"/>
        <v>0</v>
      </c>
      <c r="AC59" s="1" t="b">
        <f t="shared" si="30"/>
        <v>0</v>
      </c>
      <c r="AD59" s="1"/>
    </row>
    <row r="60" spans="1:30">
      <c r="A60" s="110">
        <v>13</v>
      </c>
      <c r="B60" s="110">
        <v>19</v>
      </c>
      <c r="C60" s="110">
        <f t="shared" si="28"/>
        <v>86854</v>
      </c>
      <c r="D60" s="110">
        <f t="array" ref="D60:E60">LINEST(C59:C60,B59:B60,TRUE,FALSE)</f>
        <v>4571.2631578947367</v>
      </c>
      <c r="E60" s="110">
        <v>0</v>
      </c>
      <c r="F60" s="34">
        <f>IF(F59,$D$60*F34+$E$60,"")</f>
        <v>4571.2631578947367</v>
      </c>
      <c r="G60" s="34">
        <f t="shared" ref="G60:X60" si="31">IF(G59,$D$60*G34+$E$60,"")</f>
        <v>9142.5263157894733</v>
      </c>
      <c r="H60" s="34">
        <f t="shared" si="31"/>
        <v>13713.78947368421</v>
      </c>
      <c r="I60" s="34">
        <f t="shared" si="31"/>
        <v>18285.052631578947</v>
      </c>
      <c r="J60" s="34">
        <f t="shared" si="31"/>
        <v>22856.315789473683</v>
      </c>
      <c r="K60" s="34">
        <f t="shared" si="31"/>
        <v>27427.57894736842</v>
      </c>
      <c r="L60" s="34">
        <f t="shared" si="31"/>
        <v>31998.842105263157</v>
      </c>
      <c r="M60" s="34">
        <f t="shared" si="31"/>
        <v>36570.105263157893</v>
      </c>
      <c r="N60" s="34">
        <f t="shared" si="31"/>
        <v>41141.368421052626</v>
      </c>
      <c r="O60" s="34">
        <f t="shared" si="31"/>
        <v>45712.631578947367</v>
      </c>
      <c r="P60" s="34">
        <f t="shared" si="31"/>
        <v>50283.894736842107</v>
      </c>
      <c r="Q60" s="34">
        <f t="shared" si="31"/>
        <v>54855.15789473684</v>
      </c>
      <c r="R60" s="34">
        <f t="shared" si="31"/>
        <v>59426.421052631573</v>
      </c>
      <c r="S60" s="34">
        <f t="shared" si="31"/>
        <v>63997.684210526313</v>
      </c>
      <c r="T60" s="34">
        <f t="shared" si="31"/>
        <v>68568.947368421053</v>
      </c>
      <c r="U60" s="34">
        <f t="shared" si="31"/>
        <v>73140.210526315786</v>
      </c>
      <c r="V60" s="34">
        <f t="shared" si="31"/>
        <v>77711.473684210519</v>
      </c>
      <c r="W60" s="34">
        <f t="shared" si="31"/>
        <v>82282.736842105252</v>
      </c>
      <c r="X60" s="34">
        <f t="shared" si="31"/>
        <v>86854</v>
      </c>
      <c r="Y60" s="34"/>
    </row>
    <row r="61" spans="1:30">
      <c r="A61" s="247">
        <v>14</v>
      </c>
      <c r="B61" s="247">
        <v>0</v>
      </c>
      <c r="C61" s="247">
        <f t="shared" si="28"/>
        <v>0</v>
      </c>
      <c r="D61" s="247"/>
      <c r="E61" s="247"/>
      <c r="F61" s="1" t="b">
        <f t="shared" ref="F61:Z61" si="32">F$34&lt;=MAX($B61:$B62)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  <c r="Z61" s="1" t="b">
        <f t="shared" si="32"/>
        <v>0</v>
      </c>
      <c r="AA61" s="1" t="b">
        <f t="shared" ref="AA61:AC61" si="33">AA$34&lt;=MAX($B61:$B62)</f>
        <v>0</v>
      </c>
      <c r="AB61" s="1" t="b">
        <f t="shared" si="33"/>
        <v>0</v>
      </c>
      <c r="AC61" s="1" t="b">
        <f t="shared" si="33"/>
        <v>0</v>
      </c>
      <c r="AD61" s="1"/>
    </row>
    <row r="62" spans="1:30">
      <c r="A62" s="110">
        <v>14</v>
      </c>
      <c r="B62" s="110">
        <v>19</v>
      </c>
      <c r="C62" s="110">
        <f t="shared" si="28"/>
        <v>94932</v>
      </c>
      <c r="D62" s="110">
        <f t="array" ref="D62:E62">LINEST(C61:C62,B61:B62,TRUE,FALSE)</f>
        <v>4996.4210526315792</v>
      </c>
      <c r="E62" s="110">
        <v>0</v>
      </c>
      <c r="F62" s="34">
        <f>IF(F61,$D$62*F34+$E$62,"")</f>
        <v>4996.4210526315792</v>
      </c>
      <c r="G62" s="34">
        <f t="shared" ref="G62:X62" si="34">IF(G61,$D$62*G34+$E$62,"")</f>
        <v>9992.8421052631584</v>
      </c>
      <c r="H62" s="34">
        <f t="shared" si="34"/>
        <v>14989.263157894737</v>
      </c>
      <c r="I62" s="34">
        <f t="shared" si="34"/>
        <v>19985.684210526317</v>
      </c>
      <c r="J62" s="34">
        <f t="shared" si="34"/>
        <v>24982.105263157897</v>
      </c>
      <c r="K62" s="34">
        <f t="shared" si="34"/>
        <v>29978.526315789473</v>
      </c>
      <c r="L62" s="34">
        <f t="shared" si="34"/>
        <v>34974.947368421053</v>
      </c>
      <c r="M62" s="34">
        <f t="shared" si="34"/>
        <v>39971.368421052633</v>
      </c>
      <c r="N62" s="34">
        <f t="shared" si="34"/>
        <v>44967.789473684214</v>
      </c>
      <c r="O62" s="34">
        <f t="shared" si="34"/>
        <v>49964.210526315794</v>
      </c>
      <c r="P62" s="34">
        <f t="shared" si="34"/>
        <v>54960.631578947374</v>
      </c>
      <c r="Q62" s="34">
        <f t="shared" si="34"/>
        <v>59957.052631578947</v>
      </c>
      <c r="R62" s="34">
        <f t="shared" si="34"/>
        <v>64953.473684210527</v>
      </c>
      <c r="S62" s="34">
        <f t="shared" si="34"/>
        <v>69949.894736842107</v>
      </c>
      <c r="T62" s="34">
        <f t="shared" si="34"/>
        <v>74946.315789473694</v>
      </c>
      <c r="U62" s="34">
        <f t="shared" si="34"/>
        <v>79942.736842105267</v>
      </c>
      <c r="V62" s="34">
        <f t="shared" si="34"/>
        <v>84939.15789473684</v>
      </c>
      <c r="W62" s="34">
        <f t="shared" si="34"/>
        <v>89935.578947368427</v>
      </c>
      <c r="X62" s="34">
        <f t="shared" si="34"/>
        <v>94932</v>
      </c>
      <c r="Y62" s="34"/>
    </row>
    <row r="63" spans="1:30">
      <c r="A63" s="247">
        <v>15</v>
      </c>
      <c r="B63" s="247">
        <v>0</v>
      </c>
      <c r="C63" s="247">
        <f t="shared" si="28"/>
        <v>0</v>
      </c>
      <c r="D63" s="247"/>
      <c r="E63" s="247"/>
      <c r="F63" s="1" t="b">
        <f t="shared" ref="F63:Z63" si="35">F$34&lt;=MAX($B63:$B64)</f>
        <v>1</v>
      </c>
      <c r="G63" s="1" t="b">
        <f t="shared" si="35"/>
        <v>1</v>
      </c>
      <c r="H63" s="1" t="b">
        <f t="shared" si="35"/>
        <v>1</v>
      </c>
      <c r="I63" s="1" t="b">
        <f t="shared" si="35"/>
        <v>1</v>
      </c>
      <c r="J63" s="1" t="b">
        <f t="shared" si="35"/>
        <v>1</v>
      </c>
      <c r="K63" s="1" t="b">
        <f t="shared" si="35"/>
        <v>1</v>
      </c>
      <c r="L63" s="1" t="b">
        <f t="shared" si="35"/>
        <v>1</v>
      </c>
      <c r="M63" s="1" t="b">
        <f t="shared" si="35"/>
        <v>1</v>
      </c>
      <c r="N63" s="1" t="b">
        <f t="shared" si="35"/>
        <v>1</v>
      </c>
      <c r="O63" s="1" t="b">
        <f t="shared" si="35"/>
        <v>1</v>
      </c>
      <c r="P63" s="1" t="b">
        <f t="shared" si="35"/>
        <v>1</v>
      </c>
      <c r="Q63" s="1" t="b">
        <f t="shared" si="35"/>
        <v>1</v>
      </c>
      <c r="R63" s="1" t="b">
        <f t="shared" si="35"/>
        <v>1</v>
      </c>
      <c r="S63" s="1" t="b">
        <f t="shared" si="35"/>
        <v>1</v>
      </c>
      <c r="T63" s="1" t="b">
        <f t="shared" si="35"/>
        <v>1</v>
      </c>
      <c r="U63" s="1" t="b">
        <f t="shared" si="35"/>
        <v>1</v>
      </c>
      <c r="V63" s="1" t="b">
        <f t="shared" si="35"/>
        <v>1</v>
      </c>
      <c r="W63" s="1" t="b">
        <f t="shared" si="35"/>
        <v>1</v>
      </c>
      <c r="X63" s="1" t="b">
        <f t="shared" si="35"/>
        <v>1</v>
      </c>
      <c r="Y63" s="1" t="b">
        <f t="shared" si="35"/>
        <v>0</v>
      </c>
      <c r="Z63" s="1" t="b">
        <f t="shared" si="35"/>
        <v>0</v>
      </c>
      <c r="AA63" s="1" t="b">
        <f t="shared" ref="AA63:AC63" si="36">AA$34&lt;=MAX($B63:$B64)</f>
        <v>0</v>
      </c>
      <c r="AB63" s="1" t="b">
        <f t="shared" si="36"/>
        <v>0</v>
      </c>
      <c r="AC63" s="1" t="b">
        <f t="shared" si="36"/>
        <v>0</v>
      </c>
      <c r="AD63" s="1"/>
    </row>
    <row r="64" spans="1:30">
      <c r="A64" s="110">
        <v>15</v>
      </c>
      <c r="B64" s="110">
        <v>19</v>
      </c>
      <c r="C64" s="110">
        <f t="shared" si="28"/>
        <v>103126</v>
      </c>
      <c r="D64" s="110">
        <f t="array" ref="D64:E64">LINEST(C63:C64,B63:B64,TRUE,FALSE)</f>
        <v>5427.6842105263186</v>
      </c>
      <c r="E64" s="110">
        <v>-2.9103830456733704E-11</v>
      </c>
      <c r="F64" s="34">
        <f>IF(F63,$D$64*F34+$E$64,"")</f>
        <v>5427.6842105262895</v>
      </c>
      <c r="G64" s="34">
        <f t="shared" ref="G64:X64" si="37">IF(G63,$D$64*G34+$E$64,"")</f>
        <v>10855.368421052608</v>
      </c>
      <c r="H64" s="34">
        <f t="shared" si="37"/>
        <v>16283.052631578927</v>
      </c>
      <c r="I64" s="34">
        <f t="shared" si="37"/>
        <v>21710.736842105245</v>
      </c>
      <c r="J64" s="34">
        <f t="shared" si="37"/>
        <v>27138.421052631566</v>
      </c>
      <c r="K64" s="34">
        <f t="shared" si="37"/>
        <v>32566.105263157882</v>
      </c>
      <c r="L64" s="34">
        <f t="shared" si="37"/>
        <v>37993.789473684199</v>
      </c>
      <c r="M64" s="34">
        <f t="shared" si="37"/>
        <v>43421.473684210519</v>
      </c>
      <c r="N64" s="34">
        <f t="shared" si="37"/>
        <v>48849.15789473684</v>
      </c>
      <c r="O64" s="34">
        <f t="shared" si="37"/>
        <v>54276.84210526316</v>
      </c>
      <c r="P64" s="34">
        <f t="shared" si="37"/>
        <v>59704.526315789473</v>
      </c>
      <c r="Q64" s="34">
        <f t="shared" si="37"/>
        <v>65132.210526315794</v>
      </c>
      <c r="R64" s="34">
        <f t="shared" si="37"/>
        <v>70559.894736842107</v>
      </c>
      <c r="S64" s="34">
        <f t="shared" si="37"/>
        <v>75987.578947368427</v>
      </c>
      <c r="T64" s="34">
        <f t="shared" si="37"/>
        <v>81415.263157894748</v>
      </c>
      <c r="U64" s="34">
        <f t="shared" si="37"/>
        <v>86842.947368421068</v>
      </c>
      <c r="V64" s="34">
        <f t="shared" si="37"/>
        <v>92270.631578947388</v>
      </c>
      <c r="W64" s="34">
        <f t="shared" si="37"/>
        <v>97698.315789473709</v>
      </c>
      <c r="X64" s="34">
        <f t="shared" si="37"/>
        <v>103126.00000000003</v>
      </c>
      <c r="Y64" s="34"/>
    </row>
    <row r="65" spans="1:30">
      <c r="A65" s="247">
        <v>16</v>
      </c>
      <c r="B65" s="247">
        <v>0</v>
      </c>
      <c r="C65" s="247">
        <f t="shared" si="28"/>
        <v>0</v>
      </c>
      <c r="D65" s="247"/>
      <c r="E65" s="247"/>
      <c r="F65" s="1" t="b">
        <f t="shared" ref="F65:Z65" si="38">F$34&lt;=MAX($B65:$B66)</f>
        <v>1</v>
      </c>
      <c r="G65" s="1" t="b">
        <f t="shared" si="38"/>
        <v>1</v>
      </c>
      <c r="H65" s="1" t="b">
        <f t="shared" si="38"/>
        <v>1</v>
      </c>
      <c r="I65" s="1" t="b">
        <f t="shared" si="38"/>
        <v>1</v>
      </c>
      <c r="J65" s="1" t="b">
        <f t="shared" si="38"/>
        <v>1</v>
      </c>
      <c r="K65" s="1" t="b">
        <f t="shared" si="38"/>
        <v>1</v>
      </c>
      <c r="L65" s="1" t="b">
        <f t="shared" si="38"/>
        <v>1</v>
      </c>
      <c r="M65" s="1" t="b">
        <f t="shared" si="38"/>
        <v>1</v>
      </c>
      <c r="N65" s="1" t="b">
        <f t="shared" si="38"/>
        <v>1</v>
      </c>
      <c r="O65" s="1" t="b">
        <f t="shared" si="38"/>
        <v>1</v>
      </c>
      <c r="P65" s="1" t="b">
        <f t="shared" si="38"/>
        <v>1</v>
      </c>
      <c r="Q65" s="1" t="b">
        <f t="shared" si="38"/>
        <v>1</v>
      </c>
      <c r="R65" s="1" t="b">
        <f t="shared" si="38"/>
        <v>1</v>
      </c>
      <c r="S65" s="1" t="b">
        <f t="shared" si="38"/>
        <v>1</v>
      </c>
      <c r="T65" s="1" t="b">
        <f t="shared" si="38"/>
        <v>1</v>
      </c>
      <c r="U65" s="1" t="b">
        <f t="shared" si="38"/>
        <v>1</v>
      </c>
      <c r="V65" s="1" t="b">
        <f t="shared" si="38"/>
        <v>1</v>
      </c>
      <c r="W65" s="1" t="b">
        <f t="shared" si="38"/>
        <v>1</v>
      </c>
      <c r="X65" s="1" t="b">
        <f t="shared" si="38"/>
        <v>1</v>
      </c>
      <c r="Y65" s="1" t="b">
        <f>Y$34&lt;=MAX($B65:$B66)</f>
        <v>0</v>
      </c>
      <c r="Z65" s="1" t="b">
        <f t="shared" si="38"/>
        <v>0</v>
      </c>
      <c r="AA65" s="1" t="b">
        <f t="shared" ref="AA65:AC65" si="39">AA$34&lt;=MAX($B65:$B66)</f>
        <v>0</v>
      </c>
      <c r="AB65" s="1" t="b">
        <f t="shared" si="39"/>
        <v>0</v>
      </c>
      <c r="AC65" s="1" t="b">
        <f t="shared" si="39"/>
        <v>0</v>
      </c>
      <c r="AD65" s="1"/>
    </row>
    <row r="66" spans="1:30">
      <c r="A66" s="110">
        <v>16</v>
      </c>
      <c r="B66" s="110">
        <v>19</v>
      </c>
      <c r="C66" s="110">
        <f t="shared" si="28"/>
        <v>111430</v>
      </c>
      <c r="D66" s="110">
        <f t="array" ref="D66:E66">LINEST(C65:C66,B65:B66,TRUE,FALSE)</f>
        <v>5864.7368421052652</v>
      </c>
      <c r="E66" s="110">
        <v>-2.1827872842550278E-11</v>
      </c>
      <c r="F66" s="34">
        <f>IF(F65,$D$66*F34+$E$66,"")</f>
        <v>5864.7368421052433</v>
      </c>
      <c r="G66" s="34">
        <f t="shared" ref="G66:X66" si="40">IF(G65,$D$66*G34+$E$66,"")</f>
        <v>11729.473684210509</v>
      </c>
      <c r="H66" s="34">
        <f t="shared" si="40"/>
        <v>17594.210526315772</v>
      </c>
      <c r="I66" s="34">
        <f t="shared" si="40"/>
        <v>23458.947368421039</v>
      </c>
      <c r="J66" s="34">
        <f t="shared" si="40"/>
        <v>29323.684210526306</v>
      </c>
      <c r="K66" s="34">
        <f t="shared" si="40"/>
        <v>35188.421052631566</v>
      </c>
      <c r="L66" s="34">
        <f t="shared" si="40"/>
        <v>41053.157894736833</v>
      </c>
      <c r="M66" s="34">
        <f t="shared" si="40"/>
        <v>46917.8947368421</v>
      </c>
      <c r="N66" s="34">
        <f t="shared" si="40"/>
        <v>52782.631578947367</v>
      </c>
      <c r="O66" s="34">
        <f t="shared" si="40"/>
        <v>58647.368421052633</v>
      </c>
      <c r="P66" s="34">
        <f t="shared" si="40"/>
        <v>64512.105263157893</v>
      </c>
      <c r="Q66" s="34">
        <f t="shared" si="40"/>
        <v>70376.842105263146</v>
      </c>
      <c r="R66" s="34">
        <f t="shared" si="40"/>
        <v>76241.578947368427</v>
      </c>
      <c r="S66" s="34">
        <f t="shared" si="40"/>
        <v>82106.31578947368</v>
      </c>
      <c r="T66" s="34">
        <f t="shared" si="40"/>
        <v>87971.052631578961</v>
      </c>
      <c r="U66" s="34">
        <f t="shared" si="40"/>
        <v>93835.789473684214</v>
      </c>
      <c r="V66" s="34">
        <f t="shared" si="40"/>
        <v>99700.526315789495</v>
      </c>
      <c r="W66" s="34">
        <f t="shared" si="40"/>
        <v>105565.26315789475</v>
      </c>
      <c r="X66" s="34">
        <f t="shared" si="40"/>
        <v>111430.00000000003</v>
      </c>
      <c r="Y66" s="34"/>
    </row>
    <row r="67" spans="1:30">
      <c r="A67" s="247">
        <v>17</v>
      </c>
      <c r="B67" s="247">
        <v>0</v>
      </c>
      <c r="C67" s="247">
        <f t="shared" si="28"/>
        <v>0</v>
      </c>
      <c r="D67" s="247"/>
      <c r="E67" s="247"/>
      <c r="F67" s="34" t="b">
        <f>F$34&lt;=MAX($B67:$B68)</f>
        <v>1</v>
      </c>
      <c r="G67" s="34" t="b">
        <f t="shared" ref="G67:AC67" si="41">G$34&lt;=MAX($B67:$B68)</f>
        <v>1</v>
      </c>
      <c r="H67" s="34" t="b">
        <f t="shared" si="41"/>
        <v>1</v>
      </c>
      <c r="I67" s="34" t="b">
        <f t="shared" si="41"/>
        <v>1</v>
      </c>
      <c r="J67" s="34" t="b">
        <f t="shared" si="41"/>
        <v>1</v>
      </c>
      <c r="K67" s="34" t="b">
        <f t="shared" si="41"/>
        <v>1</v>
      </c>
      <c r="L67" s="34" t="b">
        <f t="shared" si="41"/>
        <v>1</v>
      </c>
      <c r="M67" s="34" t="b">
        <f t="shared" si="41"/>
        <v>1</v>
      </c>
      <c r="N67" s="34" t="b">
        <f t="shared" si="41"/>
        <v>1</v>
      </c>
      <c r="O67" s="34" t="b">
        <f t="shared" si="41"/>
        <v>1</v>
      </c>
      <c r="P67" s="34" t="b">
        <f t="shared" si="41"/>
        <v>1</v>
      </c>
      <c r="Q67" s="34" t="b">
        <f t="shared" si="41"/>
        <v>1</v>
      </c>
      <c r="R67" s="34" t="b">
        <f t="shared" si="41"/>
        <v>1</v>
      </c>
      <c r="S67" s="34" t="b">
        <f t="shared" si="41"/>
        <v>1</v>
      </c>
      <c r="T67" s="34" t="b">
        <f t="shared" si="41"/>
        <v>1</v>
      </c>
      <c r="U67" s="34" t="b">
        <f t="shared" si="41"/>
        <v>1</v>
      </c>
      <c r="V67" s="34" t="b">
        <f t="shared" si="41"/>
        <v>1</v>
      </c>
      <c r="W67" s="34" t="b">
        <f t="shared" si="41"/>
        <v>1</v>
      </c>
      <c r="X67" s="34" t="b">
        <f t="shared" si="41"/>
        <v>1</v>
      </c>
      <c r="Y67" s="34" t="b">
        <f t="shared" si="41"/>
        <v>1</v>
      </c>
      <c r="Z67" s="34" t="b">
        <f t="shared" si="41"/>
        <v>1</v>
      </c>
      <c r="AA67" s="34" t="b">
        <f t="shared" si="41"/>
        <v>1</v>
      </c>
      <c r="AB67" s="34" t="b">
        <f t="shared" si="41"/>
        <v>1</v>
      </c>
      <c r="AC67" s="34" t="b">
        <f t="shared" si="41"/>
        <v>1</v>
      </c>
    </row>
    <row r="68" spans="1:30">
      <c r="A68" s="110">
        <v>17</v>
      </c>
      <c r="B68" s="110">
        <v>24</v>
      </c>
      <c r="C68" s="110">
        <f>ROUND(IF(B68=0,0,$C$32*POWER(A68,($C$33+0.1))),0)</f>
        <v>159090</v>
      </c>
      <c r="D68" s="110">
        <f t="array" ref="D68:E68">LINEST(C67:C68,B67:B68,TRUE,FALSE)</f>
        <v>6628.7500000000009</v>
      </c>
      <c r="E68" s="110">
        <v>-1.4551915228366852E-11</v>
      </c>
      <c r="F68" s="34">
        <f>IF(F67,$D$68*F34+$E$68,"")</f>
        <v>6628.7499999999864</v>
      </c>
      <c r="G68" s="34">
        <f t="shared" ref="G68:AC68" si="42">IF(G67,$D$68*G34+$E$68,"")</f>
        <v>13257.499999999987</v>
      </c>
      <c r="H68" s="34">
        <f t="shared" si="42"/>
        <v>19886.249999999989</v>
      </c>
      <c r="I68" s="34">
        <f t="shared" si="42"/>
        <v>26514.999999999989</v>
      </c>
      <c r="J68" s="34">
        <f t="shared" si="42"/>
        <v>33143.749999999993</v>
      </c>
      <c r="K68" s="34">
        <f t="shared" si="42"/>
        <v>39772.499999999993</v>
      </c>
      <c r="L68" s="34">
        <f t="shared" si="42"/>
        <v>46401.249999999993</v>
      </c>
      <c r="M68" s="34">
        <f t="shared" si="42"/>
        <v>53029.999999999993</v>
      </c>
      <c r="N68" s="34">
        <f t="shared" si="42"/>
        <v>59658.749999999993</v>
      </c>
      <c r="O68" s="34">
        <f t="shared" si="42"/>
        <v>66287.5</v>
      </c>
      <c r="P68" s="34">
        <f t="shared" si="42"/>
        <v>72916.25</v>
      </c>
      <c r="Q68" s="34">
        <f t="shared" si="42"/>
        <v>79545</v>
      </c>
      <c r="R68" s="34">
        <f t="shared" si="42"/>
        <v>86173.75</v>
      </c>
      <c r="S68" s="34">
        <f t="shared" si="42"/>
        <v>92802.5</v>
      </c>
      <c r="T68" s="34">
        <f t="shared" si="42"/>
        <v>99431.25</v>
      </c>
      <c r="U68" s="34">
        <f t="shared" si="42"/>
        <v>106060</v>
      </c>
      <c r="V68" s="34">
        <f t="shared" si="42"/>
        <v>112688.75</v>
      </c>
      <c r="W68" s="34">
        <f t="shared" si="42"/>
        <v>119317.5</v>
      </c>
      <c r="X68" s="34">
        <f t="shared" si="42"/>
        <v>125946.25</v>
      </c>
      <c r="Y68" s="34">
        <f t="shared" si="42"/>
        <v>132575</v>
      </c>
      <c r="Z68" s="34">
        <f t="shared" si="42"/>
        <v>139203.75</v>
      </c>
      <c r="AA68" s="34">
        <f t="shared" si="42"/>
        <v>145832.5</v>
      </c>
      <c r="AB68" s="34">
        <f t="shared" si="42"/>
        <v>152461.25</v>
      </c>
      <c r="AC68" s="34">
        <f t="shared" si="42"/>
        <v>159090</v>
      </c>
    </row>
    <row r="69" spans="1:30">
      <c r="A69" s="247">
        <v>18</v>
      </c>
      <c r="B69" s="247">
        <v>0</v>
      </c>
      <c r="C69" s="247">
        <f>ROUND(IF(B69=0,0,$C$32*POWER(A69,($C$33+0.1))),0)</f>
        <v>0</v>
      </c>
      <c r="D69" s="247"/>
      <c r="E69" s="247"/>
      <c r="F69" s="34" t="b">
        <f>F$34&lt;=MAX($B69:$B70)</f>
        <v>1</v>
      </c>
      <c r="G69" s="34" t="b">
        <f t="shared" ref="G69:H69" si="43">G$34&lt;=MAX($B69:$B70)</f>
        <v>1</v>
      </c>
      <c r="H69" s="34" t="b">
        <f t="shared" si="43"/>
        <v>1</v>
      </c>
      <c r="I69" s="34" t="b">
        <f t="shared" ref="I69" si="44">I$34&lt;=MAX($B69:$B70)</f>
        <v>1</v>
      </c>
      <c r="J69" s="34" t="b">
        <f t="shared" ref="J69" si="45">J$34&lt;=MAX($B69:$B70)</f>
        <v>1</v>
      </c>
      <c r="K69" s="34" t="b">
        <f t="shared" ref="K69" si="46">K$34&lt;=MAX($B69:$B70)</f>
        <v>1</v>
      </c>
      <c r="L69" s="34" t="b">
        <f t="shared" ref="L69" si="47">L$34&lt;=MAX($B69:$B70)</f>
        <v>1</v>
      </c>
      <c r="M69" s="34" t="b">
        <f t="shared" ref="M69" si="48">M$34&lt;=MAX($B69:$B70)</f>
        <v>1</v>
      </c>
      <c r="N69" s="34" t="b">
        <f t="shared" ref="N69" si="49">N$34&lt;=MAX($B69:$B70)</f>
        <v>1</v>
      </c>
      <c r="O69" s="34" t="b">
        <f t="shared" ref="O69" si="50">O$34&lt;=MAX($B69:$B70)</f>
        <v>1</v>
      </c>
      <c r="P69" s="34" t="b">
        <f t="shared" ref="P69" si="51">P$34&lt;=MAX($B69:$B70)</f>
        <v>1</v>
      </c>
      <c r="Q69" s="34" t="b">
        <f t="shared" ref="Q69" si="52">Q$34&lt;=MAX($B69:$B70)</f>
        <v>1</v>
      </c>
      <c r="R69" s="34" t="b">
        <f t="shared" ref="R69" si="53">R$34&lt;=MAX($B69:$B70)</f>
        <v>1</v>
      </c>
      <c r="S69" s="34" t="b">
        <f t="shared" ref="S69" si="54">S$34&lt;=MAX($B69:$B70)</f>
        <v>1</v>
      </c>
      <c r="T69" s="34" t="b">
        <f t="shared" ref="T69" si="55">T$34&lt;=MAX($B69:$B70)</f>
        <v>1</v>
      </c>
      <c r="U69" s="34" t="b">
        <f t="shared" ref="U69" si="56">U$34&lt;=MAX($B69:$B70)</f>
        <v>1</v>
      </c>
      <c r="V69" s="34" t="b">
        <f t="shared" ref="V69" si="57">V$34&lt;=MAX($B69:$B70)</f>
        <v>1</v>
      </c>
      <c r="W69" s="34" t="b">
        <f t="shared" ref="W69" si="58">W$34&lt;=MAX($B69:$B70)</f>
        <v>1</v>
      </c>
      <c r="X69" s="34" t="b">
        <f t="shared" ref="X69" si="59">X$34&lt;=MAX($B69:$B70)</f>
        <v>1</v>
      </c>
      <c r="Y69" s="34" t="b">
        <f t="shared" ref="Y69" si="60">Y$34&lt;=MAX($B69:$B70)</f>
        <v>1</v>
      </c>
      <c r="Z69" s="34" t="b">
        <f t="shared" ref="Z69" si="61">Z$34&lt;=MAX($B69:$B70)</f>
        <v>1</v>
      </c>
      <c r="AA69" s="34" t="b">
        <f t="shared" ref="AA69" si="62">AA$34&lt;=MAX($B69:$B70)</f>
        <v>1</v>
      </c>
      <c r="AB69" s="34" t="b">
        <f t="shared" ref="AB69" si="63">AB$34&lt;=MAX($B69:$B70)</f>
        <v>1</v>
      </c>
      <c r="AC69" s="34" t="b">
        <f t="shared" ref="AC69" si="64">AC$34&lt;=MAX($B69:$B70)</f>
        <v>1</v>
      </c>
    </row>
    <row r="70" spans="1:30">
      <c r="A70" s="110">
        <v>18</v>
      </c>
      <c r="B70" s="110">
        <v>24</v>
      </c>
      <c r="C70" s="110">
        <f>ROUND(IF(B70=0,0,$C$32*POWER(A70,($C$33+0.1))),0)</f>
        <v>171362</v>
      </c>
      <c r="D70" s="110">
        <f t="array" ref="D70:E70">LINEST(C69:C70,B69:B70,TRUE,FALSE)</f>
        <v>7140.0833333333339</v>
      </c>
      <c r="E70" s="110">
        <v>0</v>
      </c>
      <c r="F70" s="34">
        <f>IF(F69,$D$70*F34+$E$70,"")</f>
        <v>7140.0833333333339</v>
      </c>
      <c r="G70" s="34">
        <f t="shared" ref="G70:AC70" si="65">IF(G69,$D$70*G34+$E$70,"")</f>
        <v>14280.166666666668</v>
      </c>
      <c r="H70" s="34">
        <f t="shared" si="65"/>
        <v>21420.25</v>
      </c>
      <c r="I70" s="34">
        <f t="shared" si="65"/>
        <v>28560.333333333336</v>
      </c>
      <c r="J70" s="34">
        <f t="shared" si="65"/>
        <v>35700.416666666672</v>
      </c>
      <c r="K70" s="34">
        <f t="shared" si="65"/>
        <v>42840.5</v>
      </c>
      <c r="L70" s="34">
        <f t="shared" si="65"/>
        <v>49980.583333333336</v>
      </c>
      <c r="M70" s="34">
        <f t="shared" si="65"/>
        <v>57120.666666666672</v>
      </c>
      <c r="N70" s="34">
        <f t="shared" si="65"/>
        <v>64260.750000000007</v>
      </c>
      <c r="O70" s="34">
        <f t="shared" si="65"/>
        <v>71400.833333333343</v>
      </c>
      <c r="P70" s="34">
        <f t="shared" si="65"/>
        <v>78540.916666666672</v>
      </c>
      <c r="Q70" s="34">
        <f t="shared" si="65"/>
        <v>85681</v>
      </c>
      <c r="R70" s="34">
        <f t="shared" si="65"/>
        <v>92821.083333333343</v>
      </c>
      <c r="S70" s="34">
        <f t="shared" si="65"/>
        <v>99961.166666666672</v>
      </c>
      <c r="T70" s="34">
        <f t="shared" si="65"/>
        <v>107101.25000000001</v>
      </c>
      <c r="U70" s="34">
        <f t="shared" si="65"/>
        <v>114241.33333333334</v>
      </c>
      <c r="V70" s="34">
        <f t="shared" si="65"/>
        <v>121381.41666666667</v>
      </c>
      <c r="W70" s="34">
        <f t="shared" si="65"/>
        <v>128521.50000000001</v>
      </c>
      <c r="X70" s="34">
        <f t="shared" si="65"/>
        <v>135661.58333333334</v>
      </c>
      <c r="Y70" s="34">
        <f t="shared" si="65"/>
        <v>142801.66666666669</v>
      </c>
      <c r="Z70" s="34">
        <f t="shared" si="65"/>
        <v>149941.75</v>
      </c>
      <c r="AA70" s="34">
        <f t="shared" si="65"/>
        <v>157081.83333333334</v>
      </c>
      <c r="AB70" s="34">
        <f t="shared" si="65"/>
        <v>164221.91666666669</v>
      </c>
      <c r="AC70" s="34">
        <f t="shared" si="65"/>
        <v>171362</v>
      </c>
    </row>
    <row r="72" spans="1:30" ht="18.75">
      <c r="A72" s="81" t="s">
        <v>98</v>
      </c>
    </row>
    <row r="73" spans="1:30">
      <c r="A73" s="1" t="s">
        <v>71</v>
      </c>
      <c r="B73" s="1" t="s">
        <v>17</v>
      </c>
      <c r="C73" s="1" t="s">
        <v>18</v>
      </c>
      <c r="D73" s="1" t="s">
        <v>19</v>
      </c>
      <c r="E73" s="1" t="s">
        <v>20</v>
      </c>
      <c r="F73" s="1" t="s">
        <v>21</v>
      </c>
      <c r="G73" s="1" t="s">
        <v>22</v>
      </c>
      <c r="H73" s="1" t="s">
        <v>23</v>
      </c>
      <c r="I73" s="1" t="s">
        <v>24</v>
      </c>
      <c r="J73" s="1" t="s">
        <v>25</v>
      </c>
      <c r="K73" s="1" t="s">
        <v>26</v>
      </c>
      <c r="L73" s="1" t="s">
        <v>27</v>
      </c>
      <c r="M73" s="1" t="s">
        <v>28</v>
      </c>
      <c r="N73" s="1" t="s">
        <v>29</v>
      </c>
      <c r="O73" s="1" t="s">
        <v>30</v>
      </c>
      <c r="P73" s="1" t="s">
        <v>31</v>
      </c>
      <c r="Q73" s="1" t="s">
        <v>32</v>
      </c>
      <c r="R73" s="1" t="s">
        <v>33</v>
      </c>
      <c r="S73" s="1" t="s">
        <v>34</v>
      </c>
      <c r="T73" s="1" t="s">
        <v>35</v>
      </c>
      <c r="U73" s="1" t="s">
        <v>36</v>
      </c>
      <c r="V73" s="1" t="s">
        <v>948</v>
      </c>
      <c r="W73" s="1" t="s">
        <v>949</v>
      </c>
      <c r="X73" s="1" t="s">
        <v>950</v>
      </c>
      <c r="Y73" s="1" t="s">
        <v>951</v>
      </c>
    </row>
    <row r="74" spans="1:30">
      <c r="A74" s="1">
        <v>1</v>
      </c>
      <c r="B74" s="1">
        <f ca="1">IF(OFFSET(F35,$A74,0)="","",ROUND(SUM(OFFSET($F35:F35,$A74,0)),0))</f>
        <v>571</v>
      </c>
      <c r="C74" s="1">
        <f ca="1">IF(OFFSET(G35,$A74,0)="","",ROUND(SUM(OFFSET($F35:G35,$A74,0)),0))</f>
        <v>1714</v>
      </c>
      <c r="D74" s="1">
        <f ca="1">IF(OFFSET(H35,$A74,0)="","",ROUND(SUM(OFFSET($F35:H35,$A74,0)),0))</f>
        <v>3429</v>
      </c>
      <c r="E74" s="1">
        <f ca="1">IF(OFFSET(I35,$A74,0)="","",ROUND(SUM(OFFSET($F35:I35,$A74,0)),0))</f>
        <v>5714</v>
      </c>
      <c r="F74" s="1">
        <f ca="1">IF(OFFSET(J35,$A74,0)="","",ROUND(SUM(OFFSET($F35:J35,$A74,0)),0))</f>
        <v>8069</v>
      </c>
      <c r="G74" s="1">
        <f ca="1">IF(OFFSET(K35,$A74,0)="","",ROUND(SUM(OFFSET($F35:K35,$A74,0)),0))</f>
        <v>10895</v>
      </c>
      <c r="H74" s="1">
        <f ca="1">IF(OFFSET(L35,$A74,0)="","",ROUND(SUM(OFFSET($F35:L35,$A74,0)),0))</f>
        <v>14192</v>
      </c>
      <c r="I74" s="1" t="str">
        <f ca="1">IF(OFFSET(M35,$A74,0)="","",ROUND(SUM(OFFSET($F35:M35,$A74,0)),0))</f>
        <v/>
      </c>
      <c r="J74" s="1" t="str">
        <f ca="1">IF(OFFSET(N35,$A74,0)="","",ROUND(SUM(OFFSET($F35:N35,$A74,0)),0))</f>
        <v/>
      </c>
      <c r="K74" s="1" t="str">
        <f ca="1">IF(OFFSET(O35,$A74,0)="","",ROUND(SUM(OFFSET($F35:O35,$A74,0)),0))</f>
        <v/>
      </c>
      <c r="L74" s="1" t="str">
        <f ca="1">IF(OFFSET(P35,$A74,0)="","",ROUND(SUM(OFFSET($F35:P35,$A74,0)),0))</f>
        <v/>
      </c>
      <c r="M74" s="1" t="str">
        <f ca="1">IF(OFFSET(Q35,$A74,0)="","",ROUND(SUM(OFFSET($F35:Q35,$A74,0)),0))</f>
        <v/>
      </c>
      <c r="N74" s="1" t="str">
        <f ca="1">IF(OFFSET(R35,$A74,0)="","",ROUND(SUM(OFFSET($F35:R35,$A74,0)),0))</f>
        <v/>
      </c>
      <c r="O74" s="1" t="str">
        <f ca="1">IF(OFFSET(S35,$A74,0)="","",ROUND(SUM(OFFSET($F35:S35,$A74,0)),0))</f>
        <v/>
      </c>
      <c r="P74" s="1" t="str">
        <f ca="1">IF(OFFSET(T35,$A74,0)="","",ROUND(SUM(OFFSET($F35:T35,$A74,0)),0))</f>
        <v/>
      </c>
      <c r="Q74" s="1" t="str">
        <f ca="1">IF(OFFSET(U35,$A74,0)="","",ROUND(SUM(OFFSET($F35:U35,$A74,0)),0))</f>
        <v/>
      </c>
      <c r="R74" s="1" t="str">
        <f ca="1">IF(OFFSET(V35,$A74,0)="","",ROUND(SUM(OFFSET($F35:V35,$A74,0)),0))</f>
        <v/>
      </c>
      <c r="S74" s="1" t="str">
        <f ca="1">IF(OFFSET(W35,$A74,0)="","",ROUND(SUM(OFFSET($F35:W35,$A74,0)),0))</f>
        <v/>
      </c>
      <c r="T74" s="1" t="str">
        <f ca="1">IF(OFFSET(X35,$A74,0)="","",ROUND(SUM(OFFSET($F35:X35,$A74,0)),0))</f>
        <v/>
      </c>
      <c r="U74" s="1" t="str">
        <f ca="1">IF(OFFSET(Z35,$A74,0)="","",SUM(OFFSET($F35:Z35,$A74,0)))</f>
        <v/>
      </c>
      <c r="V74" s="1"/>
      <c r="W74" s="1"/>
      <c r="X74" s="1"/>
      <c r="Y74" s="1"/>
    </row>
    <row r="75" spans="1:30">
      <c r="A75" s="1">
        <v>2</v>
      </c>
      <c r="B75" s="1">
        <f ca="1">IF(OFFSET(F36,$A75,0)="","",ROUND(SUM(OFFSET($F36:F36,$A75,0)),0))</f>
        <v>1021</v>
      </c>
      <c r="C75" s="1">
        <f ca="1">IF(OFFSET(G36,$A75,0)="","",ROUND(SUM(OFFSET($F36:G36,$A75,0)),0))</f>
        <v>3063</v>
      </c>
      <c r="D75" s="1">
        <f ca="1">IF(OFFSET(H36,$A75,0)="","",ROUND(SUM(OFFSET($F36:H36,$A75,0)),0))</f>
        <v>6127</v>
      </c>
      <c r="E75" s="1">
        <f ca="1">IF(OFFSET(I36,$A75,0)="","",ROUND(SUM(OFFSET($F36:I36,$A75,0)),0))</f>
        <v>10211</v>
      </c>
      <c r="F75" s="1">
        <f ca="1">IF(OFFSET(J36,$A75,0)="","",ROUND(SUM(OFFSET($F36:J36,$A75,0)),0))</f>
        <v>15317</v>
      </c>
      <c r="G75" s="1">
        <f ca="1">IF(OFFSET(K36,$A75,0)="","",ROUND(SUM(OFFSET($F36:K36,$A75,0)),0))</f>
        <v>21443</v>
      </c>
      <c r="H75" s="1">
        <f ca="1">IF(OFFSET(L36,$A75,0)="","",ROUND(SUM(OFFSET($F36:L36,$A75,0)),0))</f>
        <v>28591</v>
      </c>
      <c r="I75" s="1">
        <f ca="1">IF(OFFSET(M36,$A75,0)="","",ROUND(SUM(OFFSET($F36:M36,$A75,0)),0))</f>
        <v>36760</v>
      </c>
      <c r="J75" s="1">
        <f ca="1">IF(OFFSET(N36,$A75,0)="","",ROUND(SUM(OFFSET($F36:N36,$A75,0)),0))</f>
        <v>45950</v>
      </c>
      <c r="K75" s="1" t="str">
        <f ca="1">IF(OFFSET(O36,$A75,0)="","",ROUND(SUM(OFFSET($F36:O36,$A75,0)),0))</f>
        <v/>
      </c>
      <c r="L75" s="1" t="str">
        <f ca="1">IF(OFFSET(P36,$A75,0)="","",ROUND(SUM(OFFSET($F36:P36,$A75,0)),0))</f>
        <v/>
      </c>
      <c r="M75" s="1" t="str">
        <f ca="1">IF(OFFSET(Q36,$A75,0)="","",ROUND(SUM(OFFSET($F36:Q36,$A75,0)),0))</f>
        <v/>
      </c>
      <c r="N75" s="1" t="str">
        <f ca="1">IF(OFFSET(R36,$A75,0)="","",ROUND(SUM(OFFSET($F36:R36,$A75,0)),0))</f>
        <v/>
      </c>
      <c r="O75" s="1" t="str">
        <f ca="1">IF(OFFSET(S36,$A75,0)="","",ROUND(SUM(OFFSET($F36:S36,$A75,0)),0))</f>
        <v/>
      </c>
      <c r="P75" s="1" t="str">
        <f ca="1">IF(OFFSET(T36,$A75,0)="","",ROUND(SUM(OFFSET($F36:T36,$A75,0)),0))</f>
        <v/>
      </c>
      <c r="Q75" s="1" t="str">
        <f ca="1">IF(OFFSET(U36,$A75,0)="","",ROUND(SUM(OFFSET($F36:U36,$A75,0)),0))</f>
        <v/>
      </c>
      <c r="R75" s="1" t="str">
        <f ca="1">IF(OFFSET(V36,$A75,0)="","",ROUND(SUM(OFFSET($F36:V36,$A75,0)),0))</f>
        <v/>
      </c>
      <c r="S75" s="1" t="str">
        <f ca="1">IF(OFFSET(W36,$A75,0)="","",ROUND(SUM(OFFSET($F36:W36,$A75,0)),0))</f>
        <v/>
      </c>
      <c r="T75" s="1" t="str">
        <f ca="1">IF(OFFSET(X36,$A75,0)="","",ROUND(SUM(OFFSET($F36:X36,$A75,0)),0))</f>
        <v/>
      </c>
      <c r="U75" s="1" t="str">
        <f ca="1">IF(OFFSET(Z36,$A75,0)="","",SUM(OFFSET($F36:Z36,$A75,0)))</f>
        <v/>
      </c>
      <c r="V75" s="1"/>
      <c r="W75" s="1"/>
      <c r="X75" s="1"/>
      <c r="Y75" s="1"/>
    </row>
    <row r="76" spans="1:30">
      <c r="A76" s="1">
        <v>3</v>
      </c>
      <c r="B76" s="1">
        <f ca="1">IF(OFFSET(F37,$A76,0)="","",ROUND(SUM(OFFSET($F37:F37,$A76,0)),0))</f>
        <v>1661</v>
      </c>
      <c r="C76" s="1">
        <f ca="1">IF(OFFSET(G37,$A76,0)="","",ROUND(SUM(OFFSET($F37:G37,$A76,0)),0))</f>
        <v>4983</v>
      </c>
      <c r="D76" s="1">
        <f ca="1">IF(OFFSET(H37,$A76,0)="","",ROUND(SUM(OFFSET($F37:H37,$A76,0)),0))</f>
        <v>9966</v>
      </c>
      <c r="E76" s="1">
        <f ca="1">IF(OFFSET(I37,$A76,0)="","",ROUND(SUM(OFFSET($F37:I37,$A76,0)),0))</f>
        <v>16610</v>
      </c>
      <c r="F76" s="1">
        <f ca="1">IF(OFFSET(J37,$A76,0)="","",ROUND(SUM(OFFSET($F37:J37,$A76,0)),0))</f>
        <v>24915</v>
      </c>
      <c r="G76" s="1">
        <f ca="1">IF(OFFSET(K37,$A76,0)="","",ROUND(SUM(OFFSET($F37:K37,$A76,0)),0))</f>
        <v>34881</v>
      </c>
      <c r="H76" s="1">
        <f ca="1">IF(OFFSET(L37,$A76,0)="","",ROUND(SUM(OFFSET($F37:L37,$A76,0)),0))</f>
        <v>46508</v>
      </c>
      <c r="I76" s="1">
        <f ca="1">IF(OFFSET(M37,$A76,0)="","",ROUND(SUM(OFFSET($F37:M37,$A76,0)),0))</f>
        <v>59796</v>
      </c>
      <c r="J76" s="1">
        <f ca="1">IF(OFFSET(N37,$A76,0)="","",ROUND(SUM(OFFSET($F37:N37,$A76,0)),0))</f>
        <v>74745</v>
      </c>
      <c r="K76" s="1" t="str">
        <f ca="1">IF(OFFSET(O37,$A76,0)="","",ROUND(SUM(OFFSET($F37:O37,$A76,0)),0))</f>
        <v/>
      </c>
      <c r="L76" s="1" t="str">
        <f ca="1">IF(OFFSET(P37,$A76,0)="","",ROUND(SUM(OFFSET($F37:P37,$A76,0)),0))</f>
        <v/>
      </c>
      <c r="M76" s="1" t="str">
        <f ca="1">IF(OFFSET(Q37,$A76,0)="","",ROUND(SUM(OFFSET($F37:Q37,$A76,0)),0))</f>
        <v/>
      </c>
      <c r="N76" s="1" t="str">
        <f ca="1">IF(OFFSET(R37,$A76,0)="","",ROUND(SUM(OFFSET($F37:R37,$A76,0)),0))</f>
        <v/>
      </c>
      <c r="O76" s="1" t="str">
        <f ca="1">IF(OFFSET(S37,$A76,0)="","",ROUND(SUM(OFFSET($F37:S37,$A76,0)),0))</f>
        <v/>
      </c>
      <c r="P76" s="1" t="str">
        <f ca="1">IF(OFFSET(T37,$A76,0)="","",ROUND(SUM(OFFSET($F37:T37,$A76,0)),0))</f>
        <v/>
      </c>
      <c r="Q76" s="1" t="str">
        <f ca="1">IF(OFFSET(U37,$A76,0)="","",ROUND(SUM(OFFSET($F37:U37,$A76,0)),0))</f>
        <v/>
      </c>
      <c r="R76" s="1" t="str">
        <f ca="1">IF(OFFSET(V37,$A76,0)="","",ROUND(SUM(OFFSET($F37:V37,$A76,0)),0))</f>
        <v/>
      </c>
      <c r="S76" s="1" t="str">
        <f ca="1">IF(OFFSET(W37,$A76,0)="","",ROUND(SUM(OFFSET($F37:W37,$A76,0)),0))</f>
        <v/>
      </c>
      <c r="T76" s="1" t="str">
        <f ca="1">IF(OFFSET(X37,$A76,0)="","",ROUND(SUM(OFFSET($F37:X37,$A76,0)),0))</f>
        <v/>
      </c>
      <c r="U76" s="1" t="str">
        <f ca="1">IF(OFFSET(Z37,$A76,0)="","",SUM(OFFSET($F37:Z37,$A76,0)))</f>
        <v/>
      </c>
      <c r="V76" s="1"/>
      <c r="W76" s="1"/>
      <c r="X76" s="1"/>
      <c r="Y76" s="1"/>
    </row>
    <row r="77" spans="1:30">
      <c r="A77" s="1">
        <v>4</v>
      </c>
      <c r="B77" s="1">
        <f ca="1">IF(OFFSET(F38,$A77,0)="","",ROUND(SUM(OFFSET($F38:F38,$A77,0)),0))</f>
        <v>2346</v>
      </c>
      <c r="C77" s="1">
        <f ca="1">IF(OFFSET(G38,$A77,0)="","",ROUND(SUM(OFFSET($F38:G38,$A77,0)),0))</f>
        <v>7037</v>
      </c>
      <c r="D77" s="1">
        <f ca="1">IF(OFFSET(H38,$A77,0)="","",ROUND(SUM(OFFSET($F38:H38,$A77,0)),0))</f>
        <v>14075</v>
      </c>
      <c r="E77" s="1">
        <f ca="1">IF(OFFSET(I38,$A77,0)="","",ROUND(SUM(OFFSET($F38:I38,$A77,0)),0))</f>
        <v>23458</v>
      </c>
      <c r="F77" s="1">
        <f ca="1">IF(OFFSET(J38,$A77,0)="","",ROUND(SUM(OFFSET($F38:J38,$A77,0)),0))</f>
        <v>35187</v>
      </c>
      <c r="G77" s="1">
        <f ca="1">IF(OFFSET(K38,$A77,0)="","",ROUND(SUM(OFFSET($F38:K38,$A77,0)),0))</f>
        <v>49261</v>
      </c>
      <c r="H77" s="1">
        <f ca="1">IF(OFFSET(L38,$A77,0)="","",ROUND(SUM(OFFSET($F38:L38,$A77,0)),0))</f>
        <v>65682</v>
      </c>
      <c r="I77" s="1">
        <f ca="1">IF(OFFSET(M38,$A77,0)="","",ROUND(SUM(OFFSET($F38:M38,$A77,0)),0))</f>
        <v>84448</v>
      </c>
      <c r="J77" s="1">
        <f ca="1">IF(OFFSET(N38,$A77,0)="","",ROUND(SUM(OFFSET($F38:N38,$A77,0)),0))</f>
        <v>105560</v>
      </c>
      <c r="K77" s="1" t="str">
        <f ca="1">IF(OFFSET(O38,$A77,0)="","",ROUND(SUM(OFFSET($F38:O38,$A77,0)),0))</f>
        <v/>
      </c>
      <c r="L77" s="1" t="str">
        <f ca="1">IF(OFFSET(P38,$A77,0)="","",ROUND(SUM(OFFSET($F38:P38,$A77,0)),0))</f>
        <v/>
      </c>
      <c r="M77" s="1" t="str">
        <f ca="1">IF(OFFSET(Q38,$A77,0)="","",ROUND(SUM(OFFSET($F38:Q38,$A77,0)),0))</f>
        <v/>
      </c>
      <c r="N77" s="1" t="str">
        <f ca="1">IF(OFFSET(R38,$A77,0)="","",ROUND(SUM(OFFSET($F38:R38,$A77,0)),0))</f>
        <v/>
      </c>
      <c r="O77" s="1" t="str">
        <f ca="1">IF(OFFSET(S38,$A77,0)="","",ROUND(SUM(OFFSET($F38:S38,$A77,0)),0))</f>
        <v/>
      </c>
      <c r="P77" s="1" t="str">
        <f ca="1">IF(OFFSET(T38,$A77,0)="","",ROUND(SUM(OFFSET($F38:T38,$A77,0)),0))</f>
        <v/>
      </c>
      <c r="Q77" s="1" t="str">
        <f ca="1">IF(OFFSET(U38,$A77,0)="","",ROUND(SUM(OFFSET($F38:U38,$A77,0)),0))</f>
        <v/>
      </c>
      <c r="R77" s="1" t="str">
        <f ca="1">IF(OFFSET(V38,$A77,0)="","",ROUND(SUM(OFFSET($F38:V38,$A77,0)),0))</f>
        <v/>
      </c>
      <c r="S77" s="1" t="str">
        <f ca="1">IF(OFFSET(W38,$A77,0)="","",ROUND(SUM(OFFSET($F38:W38,$A77,0)),0))</f>
        <v/>
      </c>
      <c r="T77" s="1" t="str">
        <f ca="1">IF(OFFSET(X38,$A77,0)="","",ROUND(SUM(OFFSET($F38:X38,$A77,0)),0))</f>
        <v/>
      </c>
      <c r="U77" s="1" t="str">
        <f ca="1">IF(OFFSET(Z38,$A77,0)="","",SUM(OFFSET($F38:Z38,$A77,0)))</f>
        <v/>
      </c>
      <c r="V77" s="1"/>
      <c r="W77" s="1"/>
      <c r="X77" s="1"/>
      <c r="Y77" s="1"/>
    </row>
    <row r="78" spans="1:30">
      <c r="A78" s="1">
        <v>5</v>
      </c>
      <c r="B78" s="1">
        <f ca="1">IF(OFFSET(F39,$A78,0)="","",ROUND(SUM(OFFSET($F39:F39,$A78,0)),0))</f>
        <v>1971</v>
      </c>
      <c r="C78" s="1">
        <f ca="1">IF(OFFSET(G39,$A78,0)="","",ROUND(SUM(OFFSET($F39:G39,$A78,0)),0))</f>
        <v>5913</v>
      </c>
      <c r="D78" s="1">
        <f ca="1">IF(OFFSET(H39,$A78,0)="","",ROUND(SUM(OFFSET($F39:H39,$A78,0)),0))</f>
        <v>11826</v>
      </c>
      <c r="E78" s="1">
        <f ca="1">IF(OFFSET(I39,$A78,0)="","",ROUND(SUM(OFFSET($F39:I39,$A78,0)),0))</f>
        <v>19711</v>
      </c>
      <c r="F78" s="1">
        <f ca="1">IF(OFFSET(J39,$A78,0)="","",ROUND(SUM(OFFSET($F39:J39,$A78,0)),0))</f>
        <v>29566</v>
      </c>
      <c r="G78" s="1">
        <f ca="1">IF(OFFSET(K39,$A78,0)="","",ROUND(SUM(OFFSET($F39:K39,$A78,0)),0))</f>
        <v>41393</v>
      </c>
      <c r="H78" s="1">
        <f ca="1">IF(OFFSET(L39,$A78,0)="","",ROUND(SUM(OFFSET($F39:L39,$A78,0)),0))</f>
        <v>55190</v>
      </c>
      <c r="I78" s="1">
        <f ca="1">IF(OFFSET(M39,$A78,0)="","",ROUND(SUM(OFFSET($F39:M39,$A78,0)),0))</f>
        <v>70959</v>
      </c>
      <c r="J78" s="1">
        <f ca="1">IF(OFFSET(N39,$A78,0)="","",ROUND(SUM(OFFSET($F39:N39,$A78,0)),0))</f>
        <v>88698</v>
      </c>
      <c r="K78" s="1">
        <f ca="1">IF(OFFSET(O39,$A78,0)="","",ROUND(SUM(OFFSET($F39:O39,$A78,0)),0))</f>
        <v>108409</v>
      </c>
      <c r="L78" s="1">
        <f ca="1">IF(OFFSET(P39,$A78,0)="","",ROUND(SUM(OFFSET($F39:P39,$A78,0)),0))</f>
        <v>130091</v>
      </c>
      <c r="M78" s="1">
        <f ca="1">IF(OFFSET(Q39,$A78,0)="","",ROUND(SUM(OFFSET($F39:Q39,$A78,0)),0))</f>
        <v>153744</v>
      </c>
      <c r="N78" s="1">
        <f ca="1">IF(OFFSET(R39,$A78,0)="","",ROUND(SUM(OFFSET($F39:R39,$A78,0)),0))</f>
        <v>179368</v>
      </c>
      <c r="O78" s="1">
        <f ca="1">IF(OFFSET(S39,$A78,0)="","",ROUND(SUM(OFFSET($F39:S39,$A78,0)),0))</f>
        <v>206963</v>
      </c>
      <c r="P78" s="1" t="str">
        <f ca="1">IF(OFFSET(T39,$A78,0)="","",ROUND(SUM(OFFSET($F39:T39,$A78,0)),0))</f>
        <v/>
      </c>
      <c r="Q78" s="1" t="str">
        <f ca="1">IF(OFFSET(U39,$A78,0)="","",ROUND(SUM(OFFSET($F39:U39,$A78,0)),0))</f>
        <v/>
      </c>
      <c r="R78" s="1" t="str">
        <f ca="1">IF(OFFSET(V39,$A78,0)="","",ROUND(SUM(OFFSET($F39:V39,$A78,0)),0))</f>
        <v/>
      </c>
      <c r="S78" s="1" t="str">
        <f ca="1">IF(OFFSET(W39,$A78,0)="","",ROUND(SUM(OFFSET($F39:W39,$A78,0)),0))</f>
        <v/>
      </c>
      <c r="T78" s="1" t="str">
        <f ca="1">IF(OFFSET(X39,$A78,0)="","",ROUND(SUM(OFFSET($F39:X39,$A78,0)),0))</f>
        <v/>
      </c>
      <c r="U78" s="1" t="str">
        <f ca="1">IF(OFFSET(Z39,$A78,0)="","",SUM(OFFSET($F39:Z39,$A78,0)))</f>
        <v/>
      </c>
      <c r="V78" s="1"/>
      <c r="W78" s="1"/>
      <c r="X78" s="1"/>
      <c r="Y78" s="1"/>
    </row>
    <row r="79" spans="1:30">
      <c r="A79" s="1">
        <v>6</v>
      </c>
      <c r="B79" s="1">
        <f ca="1">IF(OFFSET(F40,$A79,0)="","",ROUND(SUM(OFFSET($F40:F40,$A79,0)),0))</f>
        <v>2453</v>
      </c>
      <c r="C79" s="1">
        <f ca="1">IF(OFFSET(G40,$A79,0)="","",ROUND(SUM(OFFSET($F40:G40,$A79,0)),0))</f>
        <v>7359</v>
      </c>
      <c r="D79" s="1">
        <f ca="1">IF(OFFSET(H40,$A79,0)="","",ROUND(SUM(OFFSET($F40:H40,$A79,0)),0))</f>
        <v>14718</v>
      </c>
      <c r="E79" s="1">
        <f ca="1">IF(OFFSET(I40,$A79,0)="","",ROUND(SUM(OFFSET($F40:I40,$A79,0)),0))</f>
        <v>24531</v>
      </c>
      <c r="F79" s="1">
        <f ca="1">IF(OFFSET(J40,$A79,0)="","",ROUND(SUM(OFFSET($F40:J40,$A79,0)),0))</f>
        <v>36796</v>
      </c>
      <c r="G79" s="1">
        <f ca="1">IF(OFFSET(K40,$A79,0)="","",ROUND(SUM(OFFSET($F40:K40,$A79,0)),0))</f>
        <v>51515</v>
      </c>
      <c r="H79" s="1">
        <f ca="1">IF(OFFSET(L40,$A79,0)="","",ROUND(SUM(OFFSET($F40:L40,$A79,0)),0))</f>
        <v>68686</v>
      </c>
      <c r="I79" s="1">
        <f ca="1">IF(OFFSET(M40,$A79,0)="","",ROUND(SUM(OFFSET($F40:M40,$A79,0)),0))</f>
        <v>88311</v>
      </c>
      <c r="J79" s="1">
        <f ca="1">IF(OFFSET(N40,$A79,0)="","",ROUND(SUM(OFFSET($F40:N40,$A79,0)),0))</f>
        <v>110388</v>
      </c>
      <c r="K79" s="1">
        <f ca="1">IF(OFFSET(O40,$A79,0)="","",ROUND(SUM(OFFSET($F40:O40,$A79,0)),0))</f>
        <v>134919</v>
      </c>
      <c r="L79" s="1">
        <f ca="1">IF(OFFSET(P40,$A79,0)="","",ROUND(SUM(OFFSET($F40:P40,$A79,0)),0))</f>
        <v>161903</v>
      </c>
      <c r="M79" s="1">
        <f ca="1">IF(OFFSET(Q40,$A79,0)="","",ROUND(SUM(OFFSET($F40:Q40,$A79,0)),0))</f>
        <v>191340</v>
      </c>
      <c r="N79" s="1">
        <f ca="1">IF(OFFSET(R40,$A79,0)="","",ROUND(SUM(OFFSET($F40:R40,$A79,0)),0))</f>
        <v>223230</v>
      </c>
      <c r="O79" s="1">
        <f ca="1">IF(OFFSET(S40,$A79,0)="","",ROUND(SUM(OFFSET($F40:S40,$A79,0)),0))</f>
        <v>257573</v>
      </c>
      <c r="P79" s="1" t="str">
        <f ca="1">IF(OFFSET(T40,$A79,0)="","",ROUND(SUM(OFFSET($F40:T40,$A79,0)),0))</f>
        <v/>
      </c>
      <c r="Q79" s="1" t="str">
        <f ca="1">IF(OFFSET(U40,$A79,0)="","",ROUND(SUM(OFFSET($F40:U40,$A79,0)),0))</f>
        <v/>
      </c>
      <c r="R79" s="1" t="str">
        <f ca="1">IF(OFFSET(V40,$A79,0)="","",ROUND(SUM(OFFSET($F40:V40,$A79,0)),0))</f>
        <v/>
      </c>
      <c r="S79" s="1" t="str">
        <f ca="1">IF(OFFSET(W40,$A79,0)="","",ROUND(SUM(OFFSET($F40:W40,$A79,0)),0))</f>
        <v/>
      </c>
      <c r="T79" s="1" t="str">
        <f ca="1">IF(OFFSET(X40,$A79,0)="","",ROUND(SUM(OFFSET($F40:X40,$A79,0)),0))</f>
        <v/>
      </c>
      <c r="U79" s="1" t="str">
        <f ca="1">IF(OFFSET(Z40,$A79,0)="","",SUM(OFFSET($F40:Z40,$A79,0)))</f>
        <v/>
      </c>
      <c r="V79" s="1"/>
      <c r="W79" s="1"/>
      <c r="X79" s="1"/>
      <c r="Y79" s="1"/>
    </row>
    <row r="80" spans="1:30">
      <c r="A80" s="1">
        <v>7</v>
      </c>
      <c r="B80" s="1">
        <f ca="1">IF(OFFSET(F41,$A80,0)="","",ROUND(SUM(OFFSET($F41:F41,$A80,0)),0))</f>
        <v>2952</v>
      </c>
      <c r="C80" s="1">
        <f ca="1">IF(OFFSET(G41,$A80,0)="","",ROUND(SUM(OFFSET($F41:G41,$A80,0)),0))</f>
        <v>8855</v>
      </c>
      <c r="D80" s="1">
        <f ca="1">IF(OFFSET(H41,$A80,0)="","",ROUND(SUM(OFFSET($F41:H41,$A80,0)),0))</f>
        <v>17709</v>
      </c>
      <c r="E80" s="1">
        <f ca="1">IF(OFFSET(I41,$A80,0)="","",ROUND(SUM(OFFSET($F41:I41,$A80,0)),0))</f>
        <v>29516</v>
      </c>
      <c r="F80" s="1">
        <f ca="1">IF(OFFSET(J41,$A80,0)="","",ROUND(SUM(OFFSET($F41:J41,$A80,0)),0))</f>
        <v>44274</v>
      </c>
      <c r="G80" s="1">
        <f ca="1">IF(OFFSET(K41,$A80,0)="","",ROUND(SUM(OFFSET($F41:K41,$A80,0)),0))</f>
        <v>61983</v>
      </c>
      <c r="H80" s="1">
        <f ca="1">IF(OFFSET(L41,$A80,0)="","",ROUND(SUM(OFFSET($F41:L41,$A80,0)),0))</f>
        <v>82644</v>
      </c>
      <c r="I80" s="1">
        <f ca="1">IF(OFFSET(M41,$A80,0)="","",ROUND(SUM(OFFSET($F41:M41,$A80,0)),0))</f>
        <v>106257</v>
      </c>
      <c r="J80" s="1">
        <f ca="1">IF(OFFSET(N41,$A80,0)="","",ROUND(SUM(OFFSET($F41:N41,$A80,0)),0))</f>
        <v>132821</v>
      </c>
      <c r="K80" s="1">
        <f ca="1">IF(OFFSET(O41,$A80,0)="","",ROUND(SUM(OFFSET($F41:O41,$A80,0)),0))</f>
        <v>162336</v>
      </c>
      <c r="L80" s="1">
        <f ca="1">IF(OFFSET(P41,$A80,0)="","",ROUND(SUM(OFFSET($F41:P41,$A80,0)),0))</f>
        <v>194804</v>
      </c>
      <c r="M80" s="1">
        <f ca="1">IF(OFFSET(Q41,$A80,0)="","",ROUND(SUM(OFFSET($F41:Q41,$A80,0)),0))</f>
        <v>230223</v>
      </c>
      <c r="N80" s="1">
        <f ca="1">IF(OFFSET(R41,$A80,0)="","",ROUND(SUM(OFFSET($F41:R41,$A80,0)),0))</f>
        <v>268593</v>
      </c>
      <c r="O80" s="1">
        <f ca="1">IF(OFFSET(S41,$A80,0)="","",ROUND(SUM(OFFSET($F41:S41,$A80,0)),0))</f>
        <v>309915</v>
      </c>
      <c r="P80" s="1" t="str">
        <f ca="1">IF(OFFSET(T41,$A80,0)="","",ROUND(SUM(OFFSET($F41:T41,$A80,0)),0))</f>
        <v/>
      </c>
      <c r="Q80" s="1" t="str">
        <f ca="1">IF(OFFSET(U41,$A80,0)="","",ROUND(SUM(OFFSET($F41:U41,$A80,0)),0))</f>
        <v/>
      </c>
      <c r="R80" s="1" t="str">
        <f ca="1">IF(OFFSET(V41,$A80,0)="","",ROUND(SUM(OFFSET($F41:V41,$A80,0)),0))</f>
        <v/>
      </c>
      <c r="S80" s="1" t="str">
        <f ca="1">IF(OFFSET(W41,$A80,0)="","",ROUND(SUM(OFFSET($F41:W41,$A80,0)),0))</f>
        <v/>
      </c>
      <c r="T80" s="1" t="str">
        <f ca="1">IF(OFFSET(X41,$A80,0)="","",ROUND(SUM(OFFSET($F41:X41,$A80,0)),0))</f>
        <v/>
      </c>
      <c r="U80" s="1" t="str">
        <f ca="1">IF(OFFSET(Z41,$A80,0)="","",SUM(OFFSET($F41:Z41,$A80,0)))</f>
        <v/>
      </c>
      <c r="V80" s="1"/>
      <c r="W80" s="1"/>
      <c r="X80" s="1"/>
      <c r="Y80" s="1"/>
    </row>
    <row r="81" spans="1:25">
      <c r="A81" s="1">
        <v>8</v>
      </c>
      <c r="B81" s="1">
        <f ca="1">IF(OFFSET(F42,$A81,0)="","",ROUND(SUM(OFFSET($F42:F42,$A81,0)),0))</f>
        <v>2553</v>
      </c>
      <c r="C81" s="1">
        <f ca="1">IF(OFFSET(G42,$A81,0)="","",ROUND(SUM(OFFSET($F42:G42,$A81,0)),0))</f>
        <v>7658</v>
      </c>
      <c r="D81" s="1">
        <f ca="1">IF(OFFSET(H42,$A81,0)="","",ROUND(SUM(OFFSET($F42:H42,$A81,0)),0))</f>
        <v>15317</v>
      </c>
      <c r="E81" s="1">
        <f ca="1">IF(OFFSET(I42,$A81,0)="","",ROUND(SUM(OFFSET($F42:I42,$A81,0)),0))</f>
        <v>25528</v>
      </c>
      <c r="F81" s="1">
        <f ca="1">IF(OFFSET(J42,$A81,0)="","",ROUND(SUM(OFFSET($F42:J42,$A81,0)),0))</f>
        <v>38292</v>
      </c>
      <c r="G81" s="1">
        <f ca="1">IF(OFFSET(K42,$A81,0)="","",ROUND(SUM(OFFSET($F42:K42,$A81,0)),0))</f>
        <v>53609</v>
      </c>
      <c r="H81" s="1">
        <f ca="1">IF(OFFSET(L42,$A81,0)="","",ROUND(SUM(OFFSET($F42:L42,$A81,0)),0))</f>
        <v>71478</v>
      </c>
      <c r="I81" s="1">
        <f ca="1">IF(OFFSET(M42,$A81,0)="","",ROUND(SUM(OFFSET($F42:M42,$A81,0)),0))</f>
        <v>91900</v>
      </c>
      <c r="J81" s="1">
        <f ca="1">IF(OFFSET(N42,$A81,0)="","",ROUND(SUM(OFFSET($F42:N42,$A81,0)),0))</f>
        <v>114876</v>
      </c>
      <c r="K81" s="1">
        <f ca="1">IF(OFFSET(O42,$A81,0)="","",ROUND(SUM(OFFSET($F42:O42,$A81,0)),0))</f>
        <v>140403</v>
      </c>
      <c r="L81" s="1">
        <f ca="1">IF(OFFSET(P42,$A81,0)="","",ROUND(SUM(OFFSET($F42:P42,$A81,0)),0))</f>
        <v>168484</v>
      </c>
      <c r="M81" s="1">
        <f ca="1">IF(OFFSET(Q42,$A81,0)="","",ROUND(SUM(OFFSET($F42:Q42,$A81,0)),0))</f>
        <v>199118</v>
      </c>
      <c r="N81" s="1">
        <f ca="1">IF(OFFSET(R42,$A81,0)="","",ROUND(SUM(OFFSET($F42:R42,$A81,0)),0))</f>
        <v>232304</v>
      </c>
      <c r="O81" s="1">
        <f ca="1">IF(OFFSET(S42,$A81,0)="","",ROUND(SUM(OFFSET($F42:S42,$A81,0)),0))</f>
        <v>268043</v>
      </c>
      <c r="P81" s="1">
        <f ca="1">IF(OFFSET(T42,$A81,0)="","",ROUND(SUM(OFFSET($F42:T42,$A81,0)),0))</f>
        <v>306335</v>
      </c>
      <c r="Q81" s="1">
        <f ca="1">IF(OFFSET(U42,$A81,0)="","",ROUND(SUM(OFFSET($F42:U42,$A81,0)),0))</f>
        <v>347179</v>
      </c>
      <c r="R81" s="1">
        <f ca="1">IF(OFFSET(V42,$A81,0)="","",ROUND(SUM(OFFSET($F42:V42,$A81,0)),0))</f>
        <v>390577</v>
      </c>
      <c r="S81" s="1">
        <f ca="1">IF(OFFSET(W42,$A81,0)="","",ROUND(SUM(OFFSET($F42:W42,$A81,0)),0))</f>
        <v>436527</v>
      </c>
      <c r="T81" s="1">
        <f ca="1">IF(OFFSET(X42,$A81,0)="","",ROUND(SUM(OFFSET($F42:X42,$A81,0)),0))</f>
        <v>485030</v>
      </c>
      <c r="U81" s="1" t="str">
        <f ca="1">IF(OFFSET(Z42,$A81,0)="","",SUM(OFFSET($F42:Z42,$A81,0)))</f>
        <v/>
      </c>
      <c r="V81" s="1"/>
      <c r="W81" s="1"/>
      <c r="X81" s="1"/>
      <c r="Y81" s="1"/>
    </row>
    <row r="82" spans="1:25">
      <c r="A82" s="1">
        <v>9</v>
      </c>
      <c r="B82" s="1">
        <f ca="1">IF(OFFSET(F43,$A82,0)="","",ROUND(SUM(OFFSET($F43:F43,$A82,0)),0))</f>
        <v>2940</v>
      </c>
      <c r="C82" s="1">
        <f ca="1">IF(OFFSET(G43,$A82,0)="","",ROUND(SUM(OFFSET($F43:G43,$A82,0)),0))</f>
        <v>8821</v>
      </c>
      <c r="D82" s="1">
        <f ca="1">IF(OFFSET(H43,$A82,0)="","",ROUND(SUM(OFFSET($F43:H43,$A82,0)),0))</f>
        <v>17642</v>
      </c>
      <c r="E82" s="1">
        <f ca="1">IF(OFFSET(I43,$A82,0)="","",ROUND(SUM(OFFSET($F43:I43,$A82,0)),0))</f>
        <v>29403</v>
      </c>
      <c r="F82" s="1">
        <f ca="1">IF(OFFSET(J43,$A82,0)="","",ROUND(SUM(OFFSET($F43:J43,$A82,0)),0))</f>
        <v>44105</v>
      </c>
      <c r="G82" s="1">
        <f ca="1">IF(OFFSET(K43,$A82,0)="","",ROUND(SUM(OFFSET($F43:K43,$A82,0)),0))</f>
        <v>61747</v>
      </c>
      <c r="H82" s="1">
        <f ca="1">IF(OFFSET(L43,$A82,0)="","",ROUND(SUM(OFFSET($F43:L43,$A82,0)),0))</f>
        <v>82329</v>
      </c>
      <c r="I82" s="1">
        <f ca="1">IF(OFFSET(M43,$A82,0)="","",ROUND(SUM(OFFSET($F43:M43,$A82,0)),0))</f>
        <v>105851</v>
      </c>
      <c r="J82" s="1">
        <f ca="1">IF(OFFSET(N43,$A82,0)="","",ROUND(SUM(OFFSET($F43:N43,$A82,0)),0))</f>
        <v>132314</v>
      </c>
      <c r="K82" s="1">
        <f ca="1">IF(OFFSET(O43,$A82,0)="","",ROUND(SUM(OFFSET($F43:O43,$A82,0)),0))</f>
        <v>161717</v>
      </c>
      <c r="L82" s="1">
        <f ca="1">IF(OFFSET(P43,$A82,0)="","",ROUND(SUM(OFFSET($F43:P43,$A82,0)),0))</f>
        <v>194061</v>
      </c>
      <c r="M82" s="1">
        <f ca="1">IF(OFFSET(Q43,$A82,0)="","",ROUND(SUM(OFFSET($F43:Q43,$A82,0)),0))</f>
        <v>229345</v>
      </c>
      <c r="N82" s="1">
        <f ca="1">IF(OFFSET(R43,$A82,0)="","",ROUND(SUM(OFFSET($F43:R43,$A82,0)),0))</f>
        <v>267569</v>
      </c>
      <c r="O82" s="1">
        <f ca="1">IF(OFFSET(S43,$A82,0)="","",ROUND(SUM(OFFSET($F43:S43,$A82,0)),0))</f>
        <v>308733</v>
      </c>
      <c r="P82" s="1">
        <f ca="1">IF(OFFSET(T43,$A82,0)="","",ROUND(SUM(OFFSET($F43:T43,$A82,0)),0))</f>
        <v>352838</v>
      </c>
      <c r="Q82" s="1">
        <f ca="1">IF(OFFSET(U43,$A82,0)="","",ROUND(SUM(OFFSET($F43:U43,$A82,0)),0))</f>
        <v>399883</v>
      </c>
      <c r="R82" s="1">
        <f ca="1">IF(OFFSET(V43,$A82,0)="","",ROUND(SUM(OFFSET($F43:V43,$A82,0)),0))</f>
        <v>449868</v>
      </c>
      <c r="S82" s="1">
        <f ca="1">IF(OFFSET(W43,$A82,0)="","",ROUND(SUM(OFFSET($F43:W43,$A82,0)),0))</f>
        <v>502794</v>
      </c>
      <c r="T82" s="1">
        <f ca="1">IF(OFFSET(X43,$A82,0)="","",ROUND(SUM(OFFSET($F43:X43,$A82,0)),0))</f>
        <v>558660</v>
      </c>
      <c r="U82" s="1" t="str">
        <f ca="1">IF(OFFSET(Z43,$A82,0)="","",SUM(OFFSET($F43:Z43,$A82,0)))</f>
        <v/>
      </c>
      <c r="V82" s="1"/>
      <c r="W82" s="1"/>
      <c r="X82" s="1"/>
      <c r="Y82" s="1"/>
    </row>
    <row r="83" spans="1:25">
      <c r="A83" s="1">
        <v>10</v>
      </c>
      <c r="B83" s="1">
        <f ca="1">IF(OFFSET(F44,$A83,0)="","",ROUND(SUM(OFFSET($F44:F44,$A83,0)),0))</f>
        <v>3337</v>
      </c>
      <c r="C83" s="1">
        <f ca="1">IF(OFFSET(G44,$A83,0)="","",ROUND(SUM(OFFSET($F44:G44,$A83,0)),0))</f>
        <v>10010</v>
      </c>
      <c r="D83" s="1">
        <f ca="1">IF(OFFSET(H44,$A83,0)="","",ROUND(SUM(OFFSET($F44:H44,$A83,0)),0))</f>
        <v>20020</v>
      </c>
      <c r="E83" s="1">
        <f ca="1">IF(OFFSET(I44,$A83,0)="","",ROUND(SUM(OFFSET($F44:I44,$A83,0)),0))</f>
        <v>33366</v>
      </c>
      <c r="F83" s="1">
        <f ca="1">IF(OFFSET(J44,$A83,0)="","",ROUND(SUM(OFFSET($F44:J44,$A83,0)),0))</f>
        <v>50049</v>
      </c>
      <c r="G83" s="1">
        <f ca="1">IF(OFFSET(K44,$A83,0)="","",ROUND(SUM(OFFSET($F44:K44,$A83,0)),0))</f>
        <v>70069</v>
      </c>
      <c r="H83" s="1">
        <f ca="1">IF(OFFSET(L44,$A83,0)="","",ROUND(SUM(OFFSET($F44:L44,$A83,0)),0))</f>
        <v>93426</v>
      </c>
      <c r="I83" s="1">
        <f ca="1">IF(OFFSET(M44,$A83,0)="","",ROUND(SUM(OFFSET($F44:M44,$A83,0)),0))</f>
        <v>120119</v>
      </c>
      <c r="J83" s="1">
        <f ca="1">IF(OFFSET(N44,$A83,0)="","",ROUND(SUM(OFFSET($F44:N44,$A83,0)),0))</f>
        <v>150148</v>
      </c>
      <c r="K83" s="1">
        <f ca="1">IF(OFFSET(O44,$A83,0)="","",ROUND(SUM(OFFSET($F44:O44,$A83,0)),0))</f>
        <v>183515</v>
      </c>
      <c r="L83" s="1">
        <f ca="1">IF(OFFSET(P44,$A83,0)="","",ROUND(SUM(OFFSET($F44:P44,$A83,0)),0))</f>
        <v>220218</v>
      </c>
      <c r="M83" s="1">
        <f ca="1">IF(OFFSET(Q44,$A83,0)="","",ROUND(SUM(OFFSET($F44:Q44,$A83,0)),0))</f>
        <v>260257</v>
      </c>
      <c r="N83" s="1">
        <f ca="1">IF(OFFSET(R44,$A83,0)="","",ROUND(SUM(OFFSET($F44:R44,$A83,0)),0))</f>
        <v>303633</v>
      </c>
      <c r="O83" s="1">
        <f ca="1">IF(OFFSET(S44,$A83,0)="","",ROUND(SUM(OFFSET($F44:S44,$A83,0)),0))</f>
        <v>350346</v>
      </c>
      <c r="P83" s="1">
        <f ca="1">IF(OFFSET(T44,$A83,0)="","",ROUND(SUM(OFFSET($F44:T44,$A83,0)),0))</f>
        <v>400396</v>
      </c>
      <c r="Q83" s="1">
        <f ca="1">IF(OFFSET(U44,$A83,0)="","",ROUND(SUM(OFFSET($F44:U44,$A83,0)),0))</f>
        <v>453782</v>
      </c>
      <c r="R83" s="1">
        <f ca="1">IF(OFFSET(V44,$A83,0)="","",ROUND(SUM(OFFSET($F44:V44,$A83,0)),0))</f>
        <v>510505</v>
      </c>
      <c r="S83" s="1">
        <f ca="1">IF(OFFSET(W44,$A83,0)="","",ROUND(SUM(OFFSET($F44:W44,$A83,0)),0))</f>
        <v>570564</v>
      </c>
      <c r="T83" s="1">
        <f ca="1">IF(OFFSET(X44,$A83,0)="","",ROUND(SUM(OFFSET($F44:X44,$A83,0)),0))</f>
        <v>633960</v>
      </c>
      <c r="U83" s="1" t="str">
        <f ca="1">IF(OFFSET(Z44,$A83,0)="","",SUM(OFFSET($F44:Z44,$A83,0)))</f>
        <v/>
      </c>
      <c r="V83" s="1"/>
      <c r="W83" s="1"/>
      <c r="X83" s="1"/>
      <c r="Y83" s="1"/>
    </row>
    <row r="84" spans="1:25">
      <c r="A84" s="1">
        <v>11</v>
      </c>
      <c r="B84" s="6">
        <f ca="1">IF(OFFSET(F45,$A84,0)="","",ROUND(SUM(OFFSET($F45:F45,$A84,0)),0))</f>
        <v>3741</v>
      </c>
      <c r="C84" s="1">
        <f ca="1">IF(OFFSET(G45,$A84,0)="","",ROUND(SUM(OFFSET($F45:G45,$A84,0)),0))</f>
        <v>11223</v>
      </c>
      <c r="D84" s="1">
        <f ca="1">IF(OFFSET(H45,$A84,0)="","",ROUND(SUM(OFFSET($F45:H45,$A84,0)),0))</f>
        <v>22445</v>
      </c>
      <c r="E84" s="1">
        <f ca="1">IF(OFFSET(I45,$A84,0)="","",ROUND(SUM(OFFSET($F45:I45,$A84,0)),0))</f>
        <v>37409</v>
      </c>
      <c r="F84" s="1">
        <f ca="1">IF(OFFSET(J45,$A84,0)="","",ROUND(SUM(OFFSET($F45:J45,$A84,0)),0))</f>
        <v>56113</v>
      </c>
      <c r="G84" s="1">
        <f ca="1">IF(OFFSET(K45,$A84,0)="","",ROUND(SUM(OFFSET($F45:K45,$A84,0)),0))</f>
        <v>78559</v>
      </c>
      <c r="H84" s="1">
        <f ca="1">IF(OFFSET(L45,$A84,0)="","",ROUND(SUM(OFFSET($F45:L45,$A84,0)),0))</f>
        <v>104745</v>
      </c>
      <c r="I84" s="1">
        <f ca="1">IF(OFFSET(M45,$A84,0)="","",ROUND(SUM(OFFSET($F45:M45,$A84,0)),0))</f>
        <v>134672</v>
      </c>
      <c r="J84" s="1">
        <f ca="1">IF(OFFSET(N45,$A84,0)="","",ROUND(SUM(OFFSET($F45:N45,$A84,0)),0))</f>
        <v>168340</v>
      </c>
      <c r="K84" s="1">
        <f ca="1">IF(OFFSET(O45,$A84,0)="","",ROUND(SUM(OFFSET($F45:O45,$A84,0)),0))</f>
        <v>205749</v>
      </c>
      <c r="L84" s="1">
        <f ca="1">IF(OFFSET(P45,$A84,0)="","",ROUND(SUM(OFFSET($F45:P45,$A84,0)),0))</f>
        <v>246899</v>
      </c>
      <c r="M84" s="1">
        <f ca="1">IF(OFFSET(Q45,$A84,0)="","",ROUND(SUM(OFFSET($F45:Q45,$A84,0)),0))</f>
        <v>291790</v>
      </c>
      <c r="N84" s="1">
        <f ca="1">IF(OFFSET(R45,$A84,0)="","",ROUND(SUM(OFFSET($F45:R45,$A84,0)),0))</f>
        <v>340421</v>
      </c>
      <c r="O84" s="1">
        <f ca="1">IF(OFFSET(S45,$A84,0)="","",ROUND(SUM(OFFSET($F45:S45,$A84,0)),0))</f>
        <v>392794</v>
      </c>
      <c r="P84" s="1">
        <f ca="1">IF(OFFSET(T45,$A84,0)="","",ROUND(SUM(OFFSET($F45:T45,$A84,0)),0))</f>
        <v>448907</v>
      </c>
      <c r="Q84" s="1">
        <f ca="1">IF(OFFSET(U45,$A84,0)="","",ROUND(SUM(OFFSET($F45:U45,$A84,0)),0))</f>
        <v>508762</v>
      </c>
      <c r="R84" s="1">
        <f ca="1">IF(OFFSET(V45,$A84,0)="","",ROUND(SUM(OFFSET($F45:V45,$A84,0)),0))</f>
        <v>572357</v>
      </c>
      <c r="S84" s="1">
        <f ca="1">IF(OFFSET(W45,$A84,0)="","",ROUND(SUM(OFFSET($F45:W45,$A84,0)),0))</f>
        <v>639693</v>
      </c>
      <c r="T84" s="1">
        <f ca="1">IF(OFFSET(X45,$A84,0)="","",ROUND(SUM(OFFSET($F45:X45,$A84,0)),0))</f>
        <v>710770</v>
      </c>
      <c r="U84" s="1"/>
      <c r="V84" s="1"/>
      <c r="W84" s="1"/>
      <c r="X84" s="1"/>
      <c r="Y84" s="1"/>
    </row>
    <row r="85" spans="1:25">
      <c r="A85" s="1">
        <v>12</v>
      </c>
      <c r="B85" s="6">
        <f ca="1">IF(OFFSET(F46,$A85,0)="","",ROUND(SUM(OFFSET($F46:F46,$A85,0)),0))</f>
        <v>4153</v>
      </c>
      <c r="C85" s="1">
        <f ca="1">IF(OFFSET(G46,$A85,0)="","",ROUND(SUM(OFFSET($F46:G46,$A85,0)),0))</f>
        <v>12458</v>
      </c>
      <c r="D85" s="1">
        <f ca="1">IF(OFFSET(H46,$A85,0)="","",ROUND(SUM(OFFSET($F46:H46,$A85,0)),0))</f>
        <v>24916</v>
      </c>
      <c r="E85" s="1">
        <f ca="1">IF(OFFSET(I46,$A85,0)="","",ROUND(SUM(OFFSET($F46:I46,$A85,0)),0))</f>
        <v>41526</v>
      </c>
      <c r="F85" s="1">
        <f ca="1">IF(OFFSET(J46,$A85,0)="","",ROUND(SUM(OFFSET($F46:J46,$A85,0)),0))</f>
        <v>62289</v>
      </c>
      <c r="G85" s="1">
        <f ca="1">IF(OFFSET(K46,$A85,0)="","",ROUND(SUM(OFFSET($F46:K46,$A85,0)),0))</f>
        <v>87205</v>
      </c>
      <c r="H85" s="1">
        <f ca="1">IF(OFFSET(L46,$A85,0)="","",ROUND(SUM(OFFSET($F46:L46,$A85,0)),0))</f>
        <v>116274</v>
      </c>
      <c r="I85" s="1">
        <f ca="1">IF(OFFSET(M46,$A85,0)="","",ROUND(SUM(OFFSET($F46:M46,$A85,0)),0))</f>
        <v>149495</v>
      </c>
      <c r="J85" s="1">
        <f ca="1">IF(OFFSET(N46,$A85,0)="","",ROUND(SUM(OFFSET($F46:N46,$A85,0)),0))</f>
        <v>186868</v>
      </c>
      <c r="K85" s="1">
        <f ca="1">IF(OFFSET(O46,$A85,0)="","",ROUND(SUM(OFFSET($F46:O46,$A85,0)),0))</f>
        <v>228395</v>
      </c>
      <c r="L85" s="1">
        <f ca="1">IF(OFFSET(P46,$A85,0)="","",ROUND(SUM(OFFSET($F46:P46,$A85,0)),0))</f>
        <v>274074</v>
      </c>
      <c r="M85" s="1">
        <f ca="1">IF(OFFSET(Q46,$A85,0)="","",ROUND(SUM(OFFSET($F46:Q46,$A85,0)),0))</f>
        <v>323905</v>
      </c>
      <c r="N85" s="1">
        <f ca="1">IF(OFFSET(R46,$A85,0)="","",ROUND(SUM(OFFSET($F46:R46,$A85,0)),0))</f>
        <v>377889</v>
      </c>
      <c r="O85" s="1">
        <f ca="1">IF(OFFSET(S46,$A85,0)="","",ROUND(SUM(OFFSET($F46:S46,$A85,0)),0))</f>
        <v>436026</v>
      </c>
      <c r="P85" s="1">
        <f ca="1">IF(OFFSET(T46,$A85,0)="","",ROUND(SUM(OFFSET($F46:T46,$A85,0)),0))</f>
        <v>498316</v>
      </c>
      <c r="Q85" s="1">
        <f ca="1">IF(OFFSET(U46,$A85,0)="","",ROUND(SUM(OFFSET($F46:U46,$A85,0)),0))</f>
        <v>564758</v>
      </c>
      <c r="R85" s="1">
        <f ca="1">IF(OFFSET(V46,$A85,0)="","",ROUND(SUM(OFFSET($F46:V46,$A85,0)),0))</f>
        <v>635353</v>
      </c>
      <c r="S85" s="1">
        <f ca="1">IF(OFFSET(W46,$A85,0)="","",ROUND(SUM(OFFSET($F46:W46,$A85,0)),0))</f>
        <v>710100</v>
      </c>
      <c r="T85" s="1">
        <f ca="1">IF(OFFSET(X46,$A85,0)="","",ROUND(SUM(OFFSET($F46:X46,$A85,0)),0))</f>
        <v>789000</v>
      </c>
      <c r="U85" s="1"/>
      <c r="V85" s="1"/>
      <c r="W85" s="1"/>
      <c r="X85" s="1"/>
      <c r="Y85" s="1"/>
    </row>
    <row r="86" spans="1:25">
      <c r="A86" s="1">
        <v>13</v>
      </c>
      <c r="B86" s="6">
        <f ca="1">IF(OFFSET(F47,$A86,0)="","",ROUND(SUM(OFFSET($F47:F47,$A86,0)),0))</f>
        <v>4571</v>
      </c>
      <c r="C86" s="1">
        <f ca="1">IF(OFFSET(G47,$A86,0)="","",ROUND(SUM(OFFSET($F47:G47,$A86,0)),0))</f>
        <v>13714</v>
      </c>
      <c r="D86" s="1">
        <f ca="1">IF(OFFSET(H47,$A86,0)="","",ROUND(SUM(OFFSET($F47:H47,$A86,0)),0))</f>
        <v>27428</v>
      </c>
      <c r="E86" s="1">
        <f ca="1">IF(OFFSET(I47,$A86,0)="","",ROUND(SUM(OFFSET($F47:I47,$A86,0)),0))</f>
        <v>45713</v>
      </c>
      <c r="F86" s="1">
        <f ca="1">IF(OFFSET(J47,$A86,0)="","",ROUND(SUM(OFFSET($F47:J47,$A86,0)),0))</f>
        <v>68569</v>
      </c>
      <c r="G86" s="1">
        <f ca="1">IF(OFFSET(K47,$A86,0)="","",ROUND(SUM(OFFSET($F47:K47,$A86,0)),0))</f>
        <v>95997</v>
      </c>
      <c r="H86" s="1">
        <f ca="1">IF(OFFSET(L47,$A86,0)="","",ROUND(SUM(OFFSET($F47:L47,$A86,0)),0))</f>
        <v>127995</v>
      </c>
      <c r="I86" s="1">
        <f ca="1">IF(OFFSET(M47,$A86,0)="","",ROUND(SUM(OFFSET($F47:M47,$A86,0)),0))</f>
        <v>164565</v>
      </c>
      <c r="J86" s="1">
        <f ca="1">IF(OFFSET(N47,$A86,0)="","",ROUND(SUM(OFFSET($F47:N47,$A86,0)),0))</f>
        <v>205707</v>
      </c>
      <c r="K86" s="1">
        <f ca="1">IF(OFFSET(O47,$A86,0)="","",ROUND(SUM(OFFSET($F47:O47,$A86,0)),0))</f>
        <v>251419</v>
      </c>
      <c r="L86" s="1">
        <f ca="1">IF(OFFSET(P47,$A86,0)="","",ROUND(SUM(OFFSET($F47:P47,$A86,0)),0))</f>
        <v>301703</v>
      </c>
      <c r="M86" s="1">
        <f ca="1">IF(OFFSET(Q47,$A86,0)="","",ROUND(SUM(OFFSET($F47:Q47,$A86,0)),0))</f>
        <v>356559</v>
      </c>
      <c r="N86" s="1">
        <f ca="1">IF(OFFSET(R47,$A86,0)="","",ROUND(SUM(OFFSET($F47:R47,$A86,0)),0))</f>
        <v>415985</v>
      </c>
      <c r="O86" s="1">
        <f ca="1">IF(OFFSET(S47,$A86,0)="","",ROUND(SUM(OFFSET($F47:S47,$A86,0)),0))</f>
        <v>479983</v>
      </c>
      <c r="P86" s="1">
        <f ca="1">IF(OFFSET(T47,$A86,0)="","",ROUND(SUM(OFFSET($F47:T47,$A86,0)),0))</f>
        <v>548552</v>
      </c>
      <c r="Q86" s="1">
        <f ca="1">IF(OFFSET(U47,$A86,0)="","",ROUND(SUM(OFFSET($F47:U47,$A86,0)),0))</f>
        <v>621692</v>
      </c>
      <c r="R86" s="1">
        <f ca="1">IF(OFFSET(V47,$A86,0)="","",ROUND(SUM(OFFSET($F47:V47,$A86,0)),0))</f>
        <v>699403</v>
      </c>
      <c r="S86" s="1">
        <f ca="1">IF(OFFSET(W47,$A86,0)="","",ROUND(SUM(OFFSET($F47:W47,$A86,0)),0))</f>
        <v>781686</v>
      </c>
      <c r="T86" s="1">
        <f ca="1">IF(OFFSET(X47,$A86,0)="","",ROUND(SUM(OFFSET($F47:X47,$A86,0)),0))</f>
        <v>868540</v>
      </c>
      <c r="U86" s="1"/>
      <c r="V86" s="1"/>
      <c r="W86" s="1"/>
      <c r="X86" s="1"/>
      <c r="Y86" s="1"/>
    </row>
    <row r="87" spans="1:25">
      <c r="A87" s="1">
        <v>14</v>
      </c>
      <c r="B87" s="6">
        <f ca="1">IF(OFFSET(F48,$A87,0)="","",ROUND(SUM(OFFSET($F48:F48,$A87,0)),0))</f>
        <v>4996</v>
      </c>
      <c r="C87" s="1">
        <f ca="1">IF(OFFSET(G48,$A87,0)="","",ROUND(SUM(OFFSET($F48:G48,$A87,0)),0))</f>
        <v>14989</v>
      </c>
      <c r="D87" s="1">
        <f ca="1">IF(OFFSET(H48,$A87,0)="","",ROUND(SUM(OFFSET($F48:H48,$A87,0)),0))</f>
        <v>29979</v>
      </c>
      <c r="E87" s="1">
        <f ca="1">IF(OFFSET(I48,$A87,0)="","",ROUND(SUM(OFFSET($F48:I48,$A87,0)),0))</f>
        <v>49964</v>
      </c>
      <c r="F87" s="1">
        <f ca="1">IF(OFFSET(J48,$A87,0)="","",ROUND(SUM(OFFSET($F48:J48,$A87,0)),0))</f>
        <v>74946</v>
      </c>
      <c r="G87" s="1">
        <f ca="1">IF(OFFSET(K48,$A87,0)="","",ROUND(SUM(OFFSET($F48:K48,$A87,0)),0))</f>
        <v>104925</v>
      </c>
      <c r="H87" s="1">
        <f ca="1">IF(OFFSET(L48,$A87,0)="","",ROUND(SUM(OFFSET($F48:L48,$A87,0)),0))</f>
        <v>139900</v>
      </c>
      <c r="I87" s="1">
        <f ca="1">IF(OFFSET(M48,$A87,0)="","",ROUND(SUM(OFFSET($F48:M48,$A87,0)),0))</f>
        <v>179871</v>
      </c>
      <c r="J87" s="1">
        <f ca="1">IF(OFFSET(N48,$A87,0)="","",ROUND(SUM(OFFSET($F48:N48,$A87,0)),0))</f>
        <v>224839</v>
      </c>
      <c r="K87" s="1">
        <f ca="1">IF(OFFSET(O48,$A87,0)="","",ROUND(SUM(OFFSET($F48:O48,$A87,0)),0))</f>
        <v>274803</v>
      </c>
      <c r="L87" s="1">
        <f ca="1">IF(OFFSET(P48,$A87,0)="","",ROUND(SUM(OFFSET($F48:P48,$A87,0)),0))</f>
        <v>329764</v>
      </c>
      <c r="M87" s="1">
        <f ca="1">IF(OFFSET(Q48,$A87,0)="","",ROUND(SUM(OFFSET($F48:Q48,$A87,0)),0))</f>
        <v>389721</v>
      </c>
      <c r="N87" s="1">
        <f ca="1">IF(OFFSET(R48,$A87,0)="","",ROUND(SUM(OFFSET($F48:R48,$A87,0)),0))</f>
        <v>454674</v>
      </c>
      <c r="O87" s="1">
        <f ca="1">IF(OFFSET(S48,$A87,0)="","",ROUND(SUM(OFFSET($F48:S48,$A87,0)),0))</f>
        <v>524624</v>
      </c>
      <c r="P87" s="1">
        <f ca="1">IF(OFFSET(T48,$A87,0)="","",ROUND(SUM(OFFSET($F48:T48,$A87,0)),0))</f>
        <v>599571</v>
      </c>
      <c r="Q87" s="1">
        <f ca="1">IF(OFFSET(U48,$A87,0)="","",ROUND(SUM(OFFSET($F48:U48,$A87,0)),0))</f>
        <v>679513</v>
      </c>
      <c r="R87" s="1">
        <f ca="1">IF(OFFSET(V48,$A87,0)="","",ROUND(SUM(OFFSET($F48:V48,$A87,0)),0))</f>
        <v>764452</v>
      </c>
      <c r="S87" s="1">
        <f ca="1">IF(OFFSET(W48,$A87,0)="","",ROUND(SUM(OFFSET($F48:W48,$A87,0)),0))</f>
        <v>854388</v>
      </c>
      <c r="T87" s="1">
        <f ca="1">IF(OFFSET(X48,$A87,0)="","",ROUND(SUM(OFFSET($F48:X48,$A87,0)),0))</f>
        <v>949320</v>
      </c>
      <c r="U87" s="1"/>
      <c r="V87" s="1"/>
      <c r="W87" s="1"/>
      <c r="X87" s="1"/>
      <c r="Y87" s="1"/>
    </row>
    <row r="88" spans="1:25">
      <c r="A88" s="1">
        <v>15</v>
      </c>
      <c r="B88" s="6">
        <f ca="1">IF(OFFSET(F49,$A88,0)="","",ROUND(SUM(OFFSET($F49:F49,$A88,0)),0))</f>
        <v>5428</v>
      </c>
      <c r="C88" s="1">
        <f ca="1">IF(OFFSET(G49,$A88,0)="","",ROUND(SUM(OFFSET($F49:G49,$A88,0)),0))</f>
        <v>16283</v>
      </c>
      <c r="D88" s="1">
        <f ca="1">IF(OFFSET(H49,$A88,0)="","",ROUND(SUM(OFFSET($F49:H49,$A88,0)),0))</f>
        <v>32566</v>
      </c>
      <c r="E88" s="1">
        <f ca="1">IF(OFFSET(I49,$A88,0)="","",ROUND(SUM(OFFSET($F49:I49,$A88,0)),0))</f>
        <v>54277</v>
      </c>
      <c r="F88" s="1">
        <f ca="1">IF(OFFSET(J49,$A88,0)="","",ROUND(SUM(OFFSET($F49:J49,$A88,0)),0))</f>
        <v>81415</v>
      </c>
      <c r="G88" s="1">
        <f ca="1">IF(OFFSET(K49,$A88,0)="","",ROUND(SUM(OFFSET($F49:K49,$A88,0)),0))</f>
        <v>113981</v>
      </c>
      <c r="H88" s="1">
        <f ca="1">IF(OFFSET(L49,$A88,0)="","",ROUND(SUM(OFFSET($F49:L49,$A88,0)),0))</f>
        <v>151975</v>
      </c>
      <c r="I88" s="1">
        <f ca="1">IF(OFFSET(M49,$A88,0)="","",ROUND(SUM(OFFSET($F49:M49,$A88,0)),0))</f>
        <v>195397</v>
      </c>
      <c r="J88" s="1">
        <f ca="1">IF(OFFSET(N49,$A88,0)="","",ROUND(SUM(OFFSET($F49:N49,$A88,0)),0))</f>
        <v>244246</v>
      </c>
      <c r="K88" s="1">
        <f ca="1">IF(OFFSET(O49,$A88,0)="","",ROUND(SUM(OFFSET($F49:O49,$A88,0)),0))</f>
        <v>298523</v>
      </c>
      <c r="L88" s="1">
        <f ca="1">IF(OFFSET(P49,$A88,0)="","",ROUND(SUM(OFFSET($F49:P49,$A88,0)),0))</f>
        <v>358227</v>
      </c>
      <c r="M88" s="1">
        <f ca="1">IF(OFFSET(Q49,$A88,0)="","",ROUND(SUM(OFFSET($F49:Q49,$A88,0)),0))</f>
        <v>423359</v>
      </c>
      <c r="N88" s="1">
        <f ca="1">IF(OFFSET(R49,$A88,0)="","",ROUND(SUM(OFFSET($F49:R49,$A88,0)),0))</f>
        <v>493919</v>
      </c>
      <c r="O88" s="1">
        <f ca="1">IF(OFFSET(S49,$A88,0)="","",ROUND(SUM(OFFSET($F49:S49,$A88,0)),0))</f>
        <v>569907</v>
      </c>
      <c r="P88" s="1">
        <f ca="1">IF(OFFSET(T49,$A88,0)="","",ROUND(SUM(OFFSET($F49:T49,$A88,0)),0))</f>
        <v>651322</v>
      </c>
      <c r="Q88" s="1">
        <f ca="1">IF(OFFSET(U49,$A88,0)="","",ROUND(SUM(OFFSET($F49:U49,$A88,0)),0))</f>
        <v>738165</v>
      </c>
      <c r="R88" s="1">
        <f ca="1">IF(OFFSET(V49,$A88,0)="","",ROUND(SUM(OFFSET($F49:V49,$A88,0)),0))</f>
        <v>830436</v>
      </c>
      <c r="S88" s="1">
        <f ca="1">IF(OFFSET(W49,$A88,0)="","",ROUND(SUM(OFFSET($F49:W49,$A88,0)),0))</f>
        <v>928134</v>
      </c>
      <c r="T88" s="1">
        <f ca="1">IF(OFFSET(X49,$A88,0)="","",ROUND(SUM(OFFSET($F49:X49,$A88,0)),0))</f>
        <v>1031260</v>
      </c>
      <c r="U88" s="1"/>
      <c r="V88" s="1"/>
      <c r="W88" s="1"/>
      <c r="X88" s="1"/>
      <c r="Y88" s="1"/>
    </row>
    <row r="89" spans="1:25">
      <c r="A89" s="1">
        <v>16</v>
      </c>
      <c r="B89" s="6">
        <f ca="1">IF(OFFSET(F50,$A89,0)="","",ROUND(SUM(OFFSET($F50:F50,$A89,0)),0))</f>
        <v>5865</v>
      </c>
      <c r="C89" s="1">
        <f ca="1">IF(OFFSET(G50,$A89,0)="","",ROUND(SUM(OFFSET($F50:G50,$A89,0)),0))</f>
        <v>17594</v>
      </c>
      <c r="D89" s="1">
        <f ca="1">IF(OFFSET(H50,$A89,0)="","",ROUND(SUM(OFFSET($F50:H50,$A89,0)),0))</f>
        <v>35188</v>
      </c>
      <c r="E89" s="1">
        <f ca="1">IF(OFFSET(I50,$A89,0)="","",ROUND(SUM(OFFSET($F50:I50,$A89,0)),0))</f>
        <v>58647</v>
      </c>
      <c r="F89" s="1">
        <f ca="1">IF(OFFSET(J50,$A89,0)="","",ROUND(SUM(OFFSET($F50:J50,$A89,0)),0))</f>
        <v>87971</v>
      </c>
      <c r="G89" s="1">
        <f ca="1">IF(OFFSET(K50,$A89,0)="","",ROUND(SUM(OFFSET($F50:K50,$A89,0)),0))</f>
        <v>123159</v>
      </c>
      <c r="H89" s="1">
        <f ca="1">IF(OFFSET(L50,$A89,0)="","",ROUND(SUM(OFFSET($F50:L50,$A89,0)),0))</f>
        <v>164213</v>
      </c>
      <c r="I89" s="1">
        <f ca="1">IF(OFFSET(M50,$A89,0)="","",ROUND(SUM(OFFSET($F50:M50,$A89,0)),0))</f>
        <v>211131</v>
      </c>
      <c r="J89" s="1">
        <f ca="1">IF(OFFSET(N50,$A89,0)="","",ROUND(SUM(OFFSET($F50:N50,$A89,0)),0))</f>
        <v>263913</v>
      </c>
      <c r="K89" s="1">
        <f ca="1">IF(OFFSET(O50,$A89,0)="","",ROUND(SUM(OFFSET($F50:O50,$A89,0)),0))</f>
        <v>322561</v>
      </c>
      <c r="L89" s="1">
        <f ca="1">IF(OFFSET(P50,$A89,0)="","",ROUND(SUM(OFFSET($F50:P50,$A89,0)),0))</f>
        <v>387073</v>
      </c>
      <c r="M89" s="1">
        <f ca="1">IF(OFFSET(Q50,$A89,0)="","",ROUND(SUM(OFFSET($F50:Q50,$A89,0)),0))</f>
        <v>457449</v>
      </c>
      <c r="N89" s="1">
        <f ca="1">IF(OFFSET(R50,$A89,0)="","",ROUND(SUM(OFFSET($F50:R50,$A89,0)),0))</f>
        <v>533691</v>
      </c>
      <c r="O89" s="1">
        <f ca="1">IF(OFFSET(S50,$A89,0)="","",ROUND(SUM(OFFSET($F50:S50,$A89,0)),0))</f>
        <v>615797</v>
      </c>
      <c r="P89" s="1">
        <f ca="1">IF(OFFSET(T50,$A89,0)="","",ROUND(SUM(OFFSET($F50:T50,$A89,0)),0))</f>
        <v>703768</v>
      </c>
      <c r="Q89" s="1">
        <f ca="1">IF(OFFSET(U50,$A89,0)="","",ROUND(SUM(OFFSET($F50:U50,$A89,0)),0))</f>
        <v>797604</v>
      </c>
      <c r="R89" s="1">
        <f ca="1">IF(OFFSET(V50,$A89,0)="","",ROUND(SUM(OFFSET($F50:V50,$A89,0)),0))</f>
        <v>897305</v>
      </c>
      <c r="S89" s="1">
        <f ca="1">IF(OFFSET(W50,$A89,0)="","",ROUND(SUM(OFFSET($F50:W50,$A89,0)),0))</f>
        <v>1002870</v>
      </c>
      <c r="T89" s="1">
        <f ca="1">IF(OFFSET(X50,$A89,0)="","",ROUND(SUM(OFFSET($F50:X50,$A89,0)),0))</f>
        <v>1114300</v>
      </c>
      <c r="U89" s="1"/>
      <c r="V89" s="1"/>
      <c r="W89" s="1"/>
      <c r="X89" s="1"/>
      <c r="Y89" s="1"/>
    </row>
    <row r="90" spans="1:25">
      <c r="A90" s="1">
        <v>17</v>
      </c>
      <c r="B90" s="6">
        <f ca="1">IF(OFFSET(F51,$A90,0)="","",ROUND(SUM(OFFSET($F51:F51,$A90,0)),0))</f>
        <v>6629</v>
      </c>
      <c r="C90" s="1">
        <f ca="1">IF(OFFSET(G51,$A90,0)="","",ROUND(SUM(OFFSET($F51:G51,$A90,0)),0))</f>
        <v>19886</v>
      </c>
      <c r="D90" s="1">
        <f ca="1">IF(OFFSET(H51,$A90,0)="","",ROUND(SUM(OFFSET($F51:H51,$A90,0)),0))</f>
        <v>39773</v>
      </c>
      <c r="E90" s="1">
        <f ca="1">IF(OFFSET(I51,$A90,0)="","",ROUND(SUM(OFFSET($F51:I51,$A90,0)),0))</f>
        <v>66288</v>
      </c>
      <c r="F90" s="1">
        <f ca="1">IF(OFFSET(J51,$A90,0)="","",ROUND(SUM(OFFSET($F51:J51,$A90,0)),0))</f>
        <v>99431</v>
      </c>
      <c r="G90" s="1">
        <f ca="1">IF(OFFSET(K51,$A90,0)="","",ROUND(SUM(OFFSET($F51:K51,$A90,0)),0))</f>
        <v>139204</v>
      </c>
      <c r="H90" s="1">
        <f ca="1">IF(OFFSET(L51,$A90,0)="","",ROUND(SUM(OFFSET($F51:L51,$A90,0)),0))</f>
        <v>185605</v>
      </c>
      <c r="I90" s="1">
        <f ca="1">IF(OFFSET(M51,$A90,0)="","",ROUND(SUM(OFFSET($F51:M51,$A90,0)),0))</f>
        <v>238635</v>
      </c>
      <c r="J90" s="1">
        <f ca="1">IF(OFFSET(N51,$A90,0)="","",ROUND(SUM(OFFSET($F51:N51,$A90,0)),0))</f>
        <v>298294</v>
      </c>
      <c r="K90" s="1">
        <f ca="1">IF(OFFSET(O51,$A90,0)="","",ROUND(SUM(OFFSET($F51:O51,$A90,0)),0))</f>
        <v>364581</v>
      </c>
      <c r="L90" s="1">
        <f ca="1">IF(OFFSET(P51,$A90,0)="","",ROUND(SUM(OFFSET($F51:P51,$A90,0)),0))</f>
        <v>437498</v>
      </c>
      <c r="M90" s="1">
        <f ca="1">IF(OFFSET(Q51,$A90,0)="","",ROUND(SUM(OFFSET($F51:Q51,$A90,0)),0))</f>
        <v>517043</v>
      </c>
      <c r="N90" s="1">
        <f ca="1">IF(OFFSET(R51,$A90,0)="","",ROUND(SUM(OFFSET($F51:R51,$A90,0)),0))</f>
        <v>603216</v>
      </c>
      <c r="O90" s="1">
        <f ca="1">IF(OFFSET(S51,$A90,0)="","",ROUND(SUM(OFFSET($F51:S51,$A90,0)),0))</f>
        <v>696019</v>
      </c>
      <c r="P90" s="1">
        <f ca="1">IF(OFFSET(T51,$A90,0)="","",ROUND(SUM(OFFSET($F51:T51,$A90,0)),0))</f>
        <v>795450</v>
      </c>
      <c r="Q90" s="1">
        <f ca="1">IF(OFFSET(U51,$A90,0)="","",ROUND(SUM(OFFSET($F51:U51,$A90,0)),0))</f>
        <v>901510</v>
      </c>
      <c r="R90" s="1">
        <f ca="1">IF(OFFSET(V51,$A90,0)="","",ROUND(SUM(OFFSET($F51:V51,$A90,0)),0))</f>
        <v>1014199</v>
      </c>
      <c r="S90" s="1">
        <f ca="1">IF(OFFSET(W51,$A90,0)="","",ROUND(SUM(OFFSET($F51:W51,$A90,0)),0))</f>
        <v>1133516</v>
      </c>
      <c r="T90" s="1">
        <f ca="1">IF(OFFSET(X51,$A90,0)="","",ROUND(SUM(OFFSET($F51:X51,$A90,0)),0))</f>
        <v>1259463</v>
      </c>
      <c r="U90" s="1">
        <f ca="1">IF(OFFSET(Y51,$A90,0)="","",ROUND(SUM(OFFSET($F51:Y51,$A90,0)),0))</f>
        <v>1392038</v>
      </c>
      <c r="V90" s="1">
        <f ca="1">IF(OFFSET(Z51,$A90,0)="","",ROUND(SUM(OFFSET($F51:Z51,$A90,0)),0))</f>
        <v>1531241</v>
      </c>
      <c r="W90" s="1">
        <f ca="1">IF(OFFSET(AA51,$A90,0)="","",ROUND(SUM(OFFSET($F51:AA51,$A90,0)),0))</f>
        <v>1677074</v>
      </c>
      <c r="X90" s="1">
        <f ca="1">IF(OFFSET(AB51,$A90,0)="","",ROUND(SUM(OFFSET($F51:AB51,$A90,0)),0))</f>
        <v>1829535</v>
      </c>
      <c r="Y90" s="1">
        <f ca="1">IF(OFFSET(AC51,$A90,0)="","",ROUND(SUM(OFFSET($F51:AC51,$A90,0)),0))</f>
        <v>1988625</v>
      </c>
    </row>
    <row r="91" spans="1:25">
      <c r="A91" s="1">
        <v>18</v>
      </c>
      <c r="B91" s="6">
        <f ca="1">IF(OFFSET(F52,$A91,0)="","",ROUND(SUM(OFFSET($F52:F52,$A91,0)),0))</f>
        <v>7140</v>
      </c>
      <c r="C91" s="1">
        <f ca="1">IF(OFFSET(G52,$A91,0)="","",ROUND(SUM(OFFSET($F52:G52,$A91,0)),0))</f>
        <v>21420</v>
      </c>
      <c r="D91" s="1">
        <f ca="1">IF(OFFSET(H52,$A91,0)="","",ROUND(SUM(OFFSET($F52:H52,$A91,0)),0))</f>
        <v>42841</v>
      </c>
      <c r="E91" s="1">
        <f ca="1">IF(OFFSET(I52,$A91,0)="","",ROUND(SUM(OFFSET($F52:I52,$A91,0)),0))</f>
        <v>71401</v>
      </c>
      <c r="F91" s="1">
        <f ca="1">IF(OFFSET(J52,$A91,0)="","",ROUND(SUM(OFFSET($F52:J52,$A91,0)),0))</f>
        <v>107101</v>
      </c>
      <c r="G91" s="1">
        <f ca="1">IF(OFFSET(K52,$A91,0)="","",ROUND(SUM(OFFSET($F52:K52,$A91,0)),0))</f>
        <v>149942</v>
      </c>
      <c r="H91" s="1">
        <f ca="1">IF(OFFSET(L52,$A91,0)="","",ROUND(SUM(OFFSET($F52:L52,$A91,0)),0))</f>
        <v>199922</v>
      </c>
      <c r="I91" s="1">
        <f ca="1">IF(OFFSET(M52,$A91,0)="","",ROUND(SUM(OFFSET($F52:M52,$A91,0)),0))</f>
        <v>257043</v>
      </c>
      <c r="J91" s="1">
        <f ca="1">IF(OFFSET(N52,$A91,0)="","",ROUND(SUM(OFFSET($F52:N52,$A91,0)),0))</f>
        <v>321304</v>
      </c>
      <c r="K91" s="1">
        <f ca="1">IF(OFFSET(O52,$A91,0)="","",ROUND(SUM(OFFSET($F52:O52,$A91,0)),0))</f>
        <v>392705</v>
      </c>
      <c r="L91" s="1">
        <f ca="1">IF(OFFSET(P52,$A91,0)="","",ROUND(SUM(OFFSET($F52:P52,$A91,0)),0))</f>
        <v>471246</v>
      </c>
      <c r="M91" s="1">
        <f ca="1">IF(OFFSET(Q52,$A91,0)="","",ROUND(SUM(OFFSET($F52:Q52,$A91,0)),0))</f>
        <v>556927</v>
      </c>
      <c r="N91" s="1">
        <f ca="1">IF(OFFSET(R52,$A91,0)="","",ROUND(SUM(OFFSET($F52:R52,$A91,0)),0))</f>
        <v>649748</v>
      </c>
      <c r="O91" s="1">
        <f ca="1">IF(OFFSET(S52,$A91,0)="","",ROUND(SUM(OFFSET($F52:S52,$A91,0)),0))</f>
        <v>749709</v>
      </c>
      <c r="P91" s="1">
        <f ca="1">IF(OFFSET(T52,$A91,0)="","",ROUND(SUM(OFFSET($F52:T52,$A91,0)),0))</f>
        <v>856810</v>
      </c>
      <c r="Q91" s="1">
        <f ca="1">IF(OFFSET(U52,$A91,0)="","",ROUND(SUM(OFFSET($F52:U52,$A91,0)),0))</f>
        <v>971051</v>
      </c>
      <c r="R91" s="1">
        <f ca="1">IF(OFFSET(V52,$A91,0)="","",ROUND(SUM(OFFSET($F52:V52,$A91,0)),0))</f>
        <v>1092433</v>
      </c>
      <c r="S91" s="1">
        <f ca="1">IF(OFFSET(W52,$A91,0)="","",ROUND(SUM(OFFSET($F52:W52,$A91,0)),0))</f>
        <v>1220954</v>
      </c>
      <c r="T91" s="1">
        <f ca="1">IF(OFFSET(X52,$A91,0)="","",ROUND(SUM(OFFSET($F52:X52,$A91,0)),0))</f>
        <v>1356616</v>
      </c>
      <c r="U91" s="1">
        <f ca="1">IF(OFFSET(Y52,$A91,0)="","",ROUND(SUM(OFFSET($F52:Y52,$A91,0)),0))</f>
        <v>1499418</v>
      </c>
      <c r="V91" s="1">
        <f ca="1">IF(OFFSET(Z52,$A91,0)="","",ROUND(SUM(OFFSET($F52:Z52,$A91,0)),0))</f>
        <v>1649359</v>
      </c>
      <c r="W91" s="1">
        <f ca="1">IF(OFFSET(AA52,$A91,0)="","",ROUND(SUM(OFFSET($F52:AA52,$A91,0)),0))</f>
        <v>1806441</v>
      </c>
      <c r="X91" s="1">
        <f ca="1">IF(OFFSET(AB52,$A91,0)="","",ROUND(SUM(OFFSET($F52:AB52,$A91,0)),0))</f>
        <v>1970663</v>
      </c>
      <c r="Y91" s="1">
        <f ca="1">IF(OFFSET(AC52,$A91,0)="","",ROUND(SUM(OFFSET($F52:AC52,$A91,0)),0))</f>
        <v>2142025</v>
      </c>
    </row>
    <row r="92" spans="1: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5" ht="18.75">
      <c r="A93" s="81" t="s">
        <v>75</v>
      </c>
      <c r="B93" s="81"/>
    </row>
    <row r="94" spans="1:25">
      <c r="A94" s="4" t="s">
        <v>12</v>
      </c>
      <c r="B94" s="4" t="s">
        <v>80</v>
      </c>
      <c r="C94" s="4" t="s">
        <v>72</v>
      </c>
    </row>
    <row r="95" spans="1:25">
      <c r="A95" s="1">
        <v>1</v>
      </c>
      <c r="B95" s="34">
        <f>ROUND(AVERAGE(D11:D11),0)</f>
        <v>1100</v>
      </c>
      <c r="C95" s="34">
        <f ca="1">MAX(B74:T74)/Table74[[#This Row],[AVG_XP/min]]</f>
        <v>12.901818181818182</v>
      </c>
    </row>
    <row r="96" spans="1:25">
      <c r="A96" s="1">
        <v>2</v>
      </c>
      <c r="B96" s="34">
        <f t="shared" ref="B96:B103" si="66">ROUND(AVERAGE(D12:D12),0)</f>
        <v>2200</v>
      </c>
      <c r="C96" s="34">
        <f ca="1">MAX(B75:T75)/Table74[[#This Row],[AVG_XP/min]]</f>
        <v>20.886363636363637</v>
      </c>
    </row>
    <row r="97" spans="1:3">
      <c r="A97" s="1">
        <v>3</v>
      </c>
      <c r="B97" s="34">
        <f t="shared" si="66"/>
        <v>2700</v>
      </c>
      <c r="C97" s="34">
        <f ca="1">MAX(B76:T76)/Table74[[#This Row],[AVG_XP/min]]</f>
        <v>27.683333333333334</v>
      </c>
    </row>
    <row r="98" spans="1:3">
      <c r="A98" s="1">
        <v>4</v>
      </c>
      <c r="B98" s="34">
        <f t="shared" si="66"/>
        <v>3200</v>
      </c>
      <c r="C98" s="34">
        <f ca="1">MAX(B77:T77)/Table74[[#This Row],[AVG_XP/min]]</f>
        <v>32.987499999999997</v>
      </c>
    </row>
    <row r="99" spans="1:3">
      <c r="A99" s="1">
        <v>5</v>
      </c>
      <c r="B99" s="34">
        <f t="shared" si="66"/>
        <v>4000</v>
      </c>
      <c r="C99" s="34">
        <f ca="1">MAX(B78:T78)/Table74[[#This Row],[AVG_XP/min]]</f>
        <v>51.740749999999998</v>
      </c>
    </row>
    <row r="100" spans="1:3">
      <c r="A100" s="1">
        <v>6</v>
      </c>
      <c r="B100" s="34">
        <f t="shared" si="66"/>
        <v>5200</v>
      </c>
      <c r="C100" s="34">
        <f ca="1">MAX(B79:T79)/Table74[[#This Row],[AVG_XP/min]]</f>
        <v>49.533269230769228</v>
      </c>
    </row>
    <row r="101" spans="1:3">
      <c r="A101" s="1">
        <v>7</v>
      </c>
      <c r="B101" s="34">
        <f>ROUND(AVERAGE(D17:D17),0)</f>
        <v>6000</v>
      </c>
      <c r="C101" s="34">
        <f ca="1">MAX(B80:T80)/Table74[[#This Row],[AVG_XP/min]]</f>
        <v>51.652500000000003</v>
      </c>
    </row>
    <row r="102" spans="1:3">
      <c r="A102" s="1">
        <v>8</v>
      </c>
      <c r="B102" s="34">
        <f t="shared" si="66"/>
        <v>8000</v>
      </c>
      <c r="C102" s="34">
        <f ca="1">MAX(B81:T81)/Table74[[#This Row],[AVG_XP/min]]</f>
        <v>60.628749999999997</v>
      </c>
    </row>
    <row r="103" spans="1:3">
      <c r="A103" s="1">
        <v>9</v>
      </c>
      <c r="B103" s="34">
        <f t="shared" si="66"/>
        <v>8000</v>
      </c>
      <c r="C103" s="34">
        <f ca="1">MAX(B82:T82)/Table74[[#This Row],[AVG_XP/min]]</f>
        <v>69.832499999999996</v>
      </c>
    </row>
    <row r="104" spans="1:3">
      <c r="A104" s="1">
        <v>10</v>
      </c>
      <c r="B104" s="34">
        <f t="shared" ref="B104:B108" si="67">ROUND(AVERAGE(D20:D20),0)</f>
        <v>10000</v>
      </c>
      <c r="C104" s="34">
        <f ca="1">MAX(B83:T83)/Table74[[#This Row],[AVG_XP/min]]</f>
        <v>63.396000000000001</v>
      </c>
    </row>
    <row r="105" spans="1:3">
      <c r="A105" s="1">
        <v>11</v>
      </c>
      <c r="B105" s="34">
        <f t="shared" si="67"/>
        <v>10000</v>
      </c>
      <c r="C105" s="34">
        <f ca="1">MAX(B84:T84)/Table74[[#This Row],[AVG_XP/min]]</f>
        <v>71.076999999999998</v>
      </c>
    </row>
    <row r="106" spans="1:3">
      <c r="A106" s="1">
        <v>12</v>
      </c>
      <c r="B106" s="34">
        <f t="shared" si="67"/>
        <v>10000</v>
      </c>
      <c r="C106" s="34">
        <f ca="1">MAX(B85:T85)/Table74[[#This Row],[AVG_XP/min]]</f>
        <v>78.900000000000006</v>
      </c>
    </row>
    <row r="107" spans="1:3">
      <c r="A107" s="1">
        <v>13</v>
      </c>
      <c r="B107" s="34">
        <f t="shared" si="67"/>
        <v>12000</v>
      </c>
      <c r="C107" s="34">
        <f ca="1">MAX(B86:T86)/Table74[[#This Row],[AVG_XP/min]]</f>
        <v>72.37833333333333</v>
      </c>
    </row>
    <row r="108" spans="1:3">
      <c r="A108" s="1">
        <v>14</v>
      </c>
      <c r="B108" s="34">
        <f t="shared" si="67"/>
        <v>15000</v>
      </c>
      <c r="C108" s="34">
        <f ca="1">MAX(B87:T87)/Table74[[#This Row],[AVG_XP/min]]</f>
        <v>63.287999999999997</v>
      </c>
    </row>
    <row r="109" spans="1:3">
      <c r="A109" s="1">
        <v>15</v>
      </c>
      <c r="B109" s="34">
        <f>ROUND(AVERAGE(D25:D25),0)</f>
        <v>18000</v>
      </c>
      <c r="C109" s="34">
        <f ca="1">MAX(B88:T88)/Table74[[#This Row],[AVG_XP/min]]</f>
        <v>57.292222222222222</v>
      </c>
    </row>
    <row r="110" spans="1:3">
      <c r="A110" s="1">
        <v>16</v>
      </c>
      <c r="B110" s="34">
        <f>ROUND(AVERAGE(D26:D26),0)</f>
        <v>22000</v>
      </c>
      <c r="C110" s="34">
        <f ca="1">MAX(B89:T89)/Table74[[#This Row],[AVG_XP/min]]</f>
        <v>50.65</v>
      </c>
    </row>
    <row r="111" spans="1:3">
      <c r="A111" s="1">
        <v>17</v>
      </c>
      <c r="B111" s="34">
        <f>ROUND(AVERAGE(D27:D27),0)</f>
        <v>23000</v>
      </c>
      <c r="C111" s="34">
        <f ca="1">MAX(B90:T90)/Table74[[#This Row],[AVG_XP/min]]</f>
        <v>54.759260869565217</v>
      </c>
    </row>
    <row r="112" spans="1:3">
      <c r="A112" s="1">
        <v>18</v>
      </c>
      <c r="B112" s="34">
        <f>ROUND(AVERAGE(D28:D28),0)</f>
        <v>25000</v>
      </c>
      <c r="C112" s="34">
        <f ca="1">MAX(B91:T91)/Table74[[#This Row],[AVG_XP/min]]</f>
        <v>54.26464</v>
      </c>
    </row>
    <row r="114" spans="2:3">
      <c r="B114" s="4" t="s">
        <v>81</v>
      </c>
      <c r="C114" s="93">
        <f ca="1">SUM(Table74[AVG_TIME_TO_MAX_LEVEL])</f>
        <v>943.852240807405</v>
      </c>
    </row>
  </sheetData>
  <mergeCells count="2">
    <mergeCell ref="H9:J9"/>
    <mergeCell ref="L9:M9"/>
  </mergeCells>
  <conditionalFormatting sqref="F35:Y64 F66:Y66 F65:X65 Z35:AC35 Z37:AC37 Z39:AC39 Z41:AC41 Z43:AC43 Z45:AC45 Z47:AC47 Z49:AC49 Z51:AC51 Z53:AC53 Z55:AC55 Z57:AC57 Z59:AC59 Z61:AC61 Z63:AC63 F67:AC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5:AC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5:Y35 F63:Y63 Z36:AC36 Z35:AC35 Z38:AC38 Z37:AC37 Z64:AC64 Z62:AC62 Z60:AC60 Z58:AC58 Z56:AC56 Z54:AC54 Z52:AC52 Z50:AC50 Z48:AC48 Z46:AC46 Z44:AC44 Z42:AC42 Z40:AC40 Z39:AC39 Z41:AC41 Z43:AC43 Z45:AC45 Z47:AC47 Z49:AC49 Z51:AC51 Z53:AC53 Z55:AC55 Z57:AC57 Z59:AC59 Z61:AC61 Z63:AC63 Z65:AC65" formulaRange="1"/>
    <ignoredError sqref="F37:Y37 F65:H65 I65:P65 Q65:X65 G36:K36 M36:Y36 F39:Y62 H38:Y38" formula="1" formulaRange="1"/>
    <ignoredError sqref="F64:X64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88"/>
  <sheetViews>
    <sheetView topLeftCell="A167" workbookViewId="0">
      <selection activeCell="B189" sqref="B189"/>
    </sheetView>
  </sheetViews>
  <sheetFormatPr defaultRowHeight="15"/>
  <cols>
    <col min="1" max="1" width="37.855468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100</v>
      </c>
      <c r="B1" s="36"/>
      <c r="C1" s="36"/>
      <c r="K1" s="180" t="s">
        <v>179</v>
      </c>
    </row>
    <row r="2" spans="1:13" ht="15.75" thickBot="1">
      <c r="E2" s="166" t="s">
        <v>178</v>
      </c>
      <c r="F2" s="160" t="s">
        <v>102</v>
      </c>
      <c r="G2" s="160" t="s">
        <v>47</v>
      </c>
      <c r="H2" s="160" t="s">
        <v>48</v>
      </c>
      <c r="I2" s="140" t="s">
        <v>177</v>
      </c>
      <c r="K2" s="181" t="s">
        <v>240</v>
      </c>
    </row>
    <row r="3" spans="1:13">
      <c r="A3" s="141" t="s">
        <v>47</v>
      </c>
      <c r="B3" s="142">
        <v>10</v>
      </c>
      <c r="C3" s="143" t="s">
        <v>49</v>
      </c>
      <c r="E3" s="167" t="s">
        <v>148</v>
      </c>
      <c r="F3" s="156">
        <f>Table11[price HC]*I3</f>
        <v>10</v>
      </c>
      <c r="G3" s="161">
        <f>ROUND(F3/$B$3,2)</f>
        <v>1</v>
      </c>
      <c r="H3" s="161">
        <f>ROUND(F3/$B$4,2)</f>
        <v>0.67</v>
      </c>
      <c r="I3" s="178">
        <v>1</v>
      </c>
    </row>
    <row r="4" spans="1:13" ht="15.75" thickBot="1">
      <c r="A4" s="144" t="s">
        <v>48</v>
      </c>
      <c r="B4" s="145">
        <f>ROUND(B13/A13,0)</f>
        <v>15</v>
      </c>
      <c r="C4" s="146" t="s">
        <v>49</v>
      </c>
      <c r="D4" s="137"/>
      <c r="E4" s="168" t="s">
        <v>574</v>
      </c>
      <c r="F4" s="165">
        <f>Table11[price HC]*I4</f>
        <v>20</v>
      </c>
      <c r="G4" s="162">
        <f>ROUND(F4/$B$3,2)</f>
        <v>2</v>
      </c>
      <c r="H4" s="162">
        <f>ROUND(F4/$B$4,2)</f>
        <v>1.33</v>
      </c>
      <c r="I4" s="179">
        <v>2</v>
      </c>
    </row>
    <row r="5" spans="1:13" ht="15.75" thickBot="1">
      <c r="A5" t="s">
        <v>172</v>
      </c>
    </row>
    <row r="6" spans="1:13">
      <c r="A6" s="102" t="s">
        <v>41</v>
      </c>
      <c r="B6" s="155" t="s">
        <v>43</v>
      </c>
      <c r="C6" s="102" t="s">
        <v>42</v>
      </c>
      <c r="E6" s="139" t="s">
        <v>103</v>
      </c>
      <c r="F6" s="160" t="s">
        <v>107</v>
      </c>
      <c r="G6" s="160" t="s">
        <v>47</v>
      </c>
      <c r="H6" s="160" t="s">
        <v>48</v>
      </c>
      <c r="I6" s="140" t="s">
        <v>177</v>
      </c>
    </row>
    <row r="7" spans="1:13">
      <c r="A7" s="147">
        <v>0.99</v>
      </c>
      <c r="B7" s="155">
        <f>ROUND(Table47[[#This Row],[Price]]*$B$3+Table47[[#This Row],[Price]]*$B$3*Table47[[#This Row],[Discount]],0)</f>
        <v>10</v>
      </c>
      <c r="C7" s="148">
        <v>0</v>
      </c>
      <c r="E7" s="158" t="s">
        <v>104</v>
      </c>
      <c r="F7" s="156">
        <f>Table11[price HC]*I7</f>
        <v>20</v>
      </c>
      <c r="G7" s="161">
        <f>ROUND(F7/$B$3,2)</f>
        <v>2</v>
      </c>
      <c r="H7" s="161">
        <f>ROUND(F7/$B$4,2)</f>
        <v>1.33</v>
      </c>
      <c r="I7" s="178">
        <v>2</v>
      </c>
    </row>
    <row r="8" spans="1:13">
      <c r="A8" s="149">
        <v>4.99</v>
      </c>
      <c r="B8" s="155">
        <f>ROUND(Table47[[#This Row],[Price]]*$B$3+Table47[[#This Row],[Price]]*$B$3*Table47[[#This Row],[Discount]],0)</f>
        <v>52</v>
      </c>
      <c r="C8" s="150">
        <v>0.05</v>
      </c>
      <c r="E8" s="163" t="s">
        <v>105</v>
      </c>
      <c r="F8" s="157">
        <f>Table11[price HC]*I8</f>
        <v>50</v>
      </c>
      <c r="G8" s="169">
        <f>ROUND(F8/$B$3,2)</f>
        <v>5</v>
      </c>
      <c r="H8" s="169">
        <f t="shared" ref="H8:H9" si="0">ROUND(F8/$B$4,2)</f>
        <v>3.33</v>
      </c>
      <c r="I8" s="178">
        <v>5</v>
      </c>
    </row>
    <row r="9" spans="1:13">
      <c r="A9" s="147">
        <v>9.99</v>
      </c>
      <c r="B9" s="155">
        <f>ROUND(Table47[[#This Row],[Price]]*$B$3+Table47[[#This Row],[Price]]*$B$3*Table47[[#This Row],[Discount]],0)</f>
        <v>110</v>
      </c>
      <c r="C9" s="148">
        <v>0.1</v>
      </c>
      <c r="E9" s="158" t="s">
        <v>106</v>
      </c>
      <c r="F9" s="156">
        <f>Table11[price HC]*I9</f>
        <v>100</v>
      </c>
      <c r="G9" s="161">
        <f>ROUND(F9/$B$3,2)</f>
        <v>10</v>
      </c>
      <c r="H9" s="161">
        <f t="shared" si="0"/>
        <v>6.67</v>
      </c>
      <c r="I9" s="178">
        <v>10</v>
      </c>
    </row>
    <row r="10" spans="1:13" ht="15.75" thickBot="1">
      <c r="A10" s="149">
        <v>19.989999999999998</v>
      </c>
      <c r="B10" s="245">
        <f>ROUND(Table47[[#This Row],[Price]]*$B$3+Table47[[#This Row],[Price]]*$B$3*Table47[[#This Row],[Discount]],0)</f>
        <v>250</v>
      </c>
      <c r="C10" s="150">
        <v>0.25</v>
      </c>
      <c r="E10" s="159" t="s">
        <v>622</v>
      </c>
      <c r="F10" s="165">
        <f>Table11[price HC]*I10</f>
        <v>130</v>
      </c>
      <c r="G10" s="162">
        <f>ROUND(F10/$B$3,2)</f>
        <v>13</v>
      </c>
      <c r="H10" s="162">
        <f>ROUND(F10/$B$4,2)</f>
        <v>8.67</v>
      </c>
      <c r="I10" s="353">
        <v>13</v>
      </c>
    </row>
    <row r="11" spans="1:13" ht="15.75" thickBot="1">
      <c r="A11" s="147">
        <v>39.99</v>
      </c>
      <c r="B11" s="155">
        <f>ROUND(Table47[[#This Row],[Price]]*$B$3+Table47[[#This Row],[Price]]*$B$3*Table47[[#This Row],[Discount]],0)</f>
        <v>560</v>
      </c>
      <c r="C11" s="148">
        <v>0.4</v>
      </c>
      <c r="M11" s="100"/>
    </row>
    <row r="12" spans="1:13">
      <c r="A12" s="149">
        <v>59.99</v>
      </c>
      <c r="B12" s="155">
        <f>ROUND(Table47[[#This Row],[Price]]*$B$3+Table47[[#This Row],[Price]]*$B$3*Table47[[#This Row],[Discount]],0)</f>
        <v>870</v>
      </c>
      <c r="C12" s="150">
        <v>0.45</v>
      </c>
      <c r="E12" s="139" t="s">
        <v>178</v>
      </c>
      <c r="F12" s="160" t="s">
        <v>102</v>
      </c>
      <c r="G12" s="160" t="s">
        <v>47</v>
      </c>
      <c r="H12" s="160" t="s">
        <v>48</v>
      </c>
      <c r="I12" s="140" t="s">
        <v>177</v>
      </c>
    </row>
    <row r="13" spans="1:13">
      <c r="A13" s="147">
        <v>79.989999999999995</v>
      </c>
      <c r="B13" s="155">
        <f>ROUND(Table47[[#This Row],[Price]]*$B$3+Table47[[#This Row],[Price]]*$B$3*Table47[[#This Row],[Discount]],0)</f>
        <v>1200</v>
      </c>
      <c r="C13" s="148">
        <v>0.5</v>
      </c>
      <c r="E13" s="158" t="s">
        <v>497</v>
      </c>
      <c r="F13" s="156">
        <f>Table11[price HC]*I13</f>
        <v>30</v>
      </c>
      <c r="G13" s="161">
        <f>ROUND(F13/$B$3,2)</f>
        <v>3</v>
      </c>
      <c r="H13" s="161">
        <f>ROUND(F13/$B$4,2)</f>
        <v>2</v>
      </c>
      <c r="I13" s="178">
        <v>3</v>
      </c>
    </row>
    <row r="14" spans="1:13">
      <c r="E14" s="163" t="s">
        <v>498</v>
      </c>
      <c r="F14" s="157">
        <f>Table11[price HC]*I14</f>
        <v>50</v>
      </c>
      <c r="G14" s="169">
        <f>ROUND(F14/$B$3,2)</f>
        <v>5</v>
      </c>
      <c r="H14" s="169">
        <f>ROUND(F14/$B$4,2)</f>
        <v>3.33</v>
      </c>
      <c r="I14" s="354">
        <v>5</v>
      </c>
    </row>
    <row r="15" spans="1:13" ht="15.75" thickBot="1">
      <c r="E15" s="164" t="s">
        <v>623</v>
      </c>
      <c r="F15" s="170">
        <f>Table11[price HC]*I15</f>
        <v>70</v>
      </c>
      <c r="G15" s="171">
        <f>ROUND(F15/$B$3,2)</f>
        <v>7</v>
      </c>
      <c r="H15" s="171">
        <f>ROUND(F15/$B$4,2)</f>
        <v>4.67</v>
      </c>
      <c r="I15" s="353">
        <v>7</v>
      </c>
    </row>
    <row r="17" spans="1:26" ht="19.5" thickBot="1">
      <c r="A17" s="30" t="s">
        <v>101</v>
      </c>
      <c r="B17" s="36"/>
      <c r="C17" s="36"/>
      <c r="F17" s="497" t="s">
        <v>123</v>
      </c>
      <c r="G17" s="498"/>
      <c r="H17" s="499"/>
      <c r="I17" s="497" t="s">
        <v>183</v>
      </c>
      <c r="J17" s="498"/>
      <c r="K17" s="499"/>
      <c r="L17" s="497" t="s">
        <v>194</v>
      </c>
      <c r="M17" s="498"/>
      <c r="N17" s="499"/>
      <c r="O17" s="497" t="s">
        <v>195</v>
      </c>
      <c r="P17" s="498"/>
      <c r="Q17" s="499"/>
      <c r="R17" s="497" t="s">
        <v>196</v>
      </c>
      <c r="S17" s="498"/>
      <c r="T17" s="499"/>
      <c r="U17" s="497" t="s">
        <v>331</v>
      </c>
      <c r="V17" s="498"/>
      <c r="W17" s="499"/>
      <c r="X17" s="497" t="s">
        <v>342</v>
      </c>
      <c r="Y17" s="498"/>
      <c r="Z17" s="499"/>
    </row>
    <row r="18" spans="1:26" ht="15.75" thickBot="1">
      <c r="E18" s="102" t="s">
        <v>0</v>
      </c>
      <c r="F18" s="102" t="s">
        <v>107</v>
      </c>
      <c r="G18" s="248" t="s">
        <v>47</v>
      </c>
      <c r="H18" s="249" t="s">
        <v>48</v>
      </c>
      <c r="I18" s="250" t="s">
        <v>184</v>
      </c>
      <c r="J18" s="191" t="s">
        <v>181</v>
      </c>
      <c r="K18" s="193" t="s">
        <v>182</v>
      </c>
      <c r="L18" s="190" t="s">
        <v>185</v>
      </c>
      <c r="M18" s="191" t="s">
        <v>186</v>
      </c>
      <c r="N18" s="193" t="s">
        <v>187</v>
      </c>
      <c r="O18" s="190" t="s">
        <v>188</v>
      </c>
      <c r="P18" s="191" t="s">
        <v>189</v>
      </c>
      <c r="Q18" s="193" t="s">
        <v>190</v>
      </c>
      <c r="R18" s="190" t="s">
        <v>191</v>
      </c>
      <c r="S18" s="191" t="s">
        <v>192</v>
      </c>
      <c r="T18" s="192" t="s">
        <v>193</v>
      </c>
      <c r="U18" s="251" t="s">
        <v>328</v>
      </c>
      <c r="V18" s="252" t="s">
        <v>329</v>
      </c>
      <c r="W18" s="253" t="s">
        <v>330</v>
      </c>
      <c r="X18" s="251" t="s">
        <v>339</v>
      </c>
      <c r="Y18" s="252" t="s">
        <v>340</v>
      </c>
      <c r="Z18" s="253" t="s">
        <v>341</v>
      </c>
    </row>
    <row r="19" spans="1:26">
      <c r="A19" s="141" t="s">
        <v>47</v>
      </c>
      <c r="B19" s="142">
        <v>6000</v>
      </c>
      <c r="C19" s="143" t="s">
        <v>49</v>
      </c>
      <c r="E19" s="276" t="s">
        <v>111</v>
      </c>
      <c r="F19" s="151">
        <v>10</v>
      </c>
      <c r="G19" s="161">
        <f>F19/$B$3</f>
        <v>1</v>
      </c>
      <c r="H19" s="153">
        <f t="shared" ref="H19:H40" si="1">ROUND(F19/$B$4,2)</f>
        <v>0.67</v>
      </c>
      <c r="I19" s="151">
        <v>1700</v>
      </c>
      <c r="J19" s="161">
        <f>Table9[[#This Row],[Dis. 1 price (SC or HC)]]/$B$19</f>
        <v>0.28333333333333333</v>
      </c>
      <c r="K19" s="161">
        <f>Table9[[#This Row],[Dis. 1 price (SC or HC)]]/$B$20</f>
        <v>0.11111111111111112</v>
      </c>
      <c r="L19" s="189">
        <v>5</v>
      </c>
      <c r="M19" s="161">
        <f>Table9[[#This Row],[Dis. 2 price (SC or HC)]]/$B$3</f>
        <v>0.5</v>
      </c>
      <c r="N19" s="161">
        <f>Table9[[#This Row],[Dis. 2 price (SC or HC)]]/$B$4</f>
        <v>0.33333333333333331</v>
      </c>
      <c r="O19" s="195" t="s">
        <v>97</v>
      </c>
      <c r="P19" s="161" t="s">
        <v>97</v>
      </c>
      <c r="Q19" s="161" t="s">
        <v>97</v>
      </c>
      <c r="R19" s="195" t="s">
        <v>97</v>
      </c>
      <c r="S19" s="161" t="s">
        <v>97</v>
      </c>
      <c r="T19" s="161" t="s">
        <v>97</v>
      </c>
      <c r="U19" s="195" t="s">
        <v>97</v>
      </c>
      <c r="V19" s="161" t="s">
        <v>97</v>
      </c>
      <c r="W19" s="161" t="s">
        <v>97</v>
      </c>
      <c r="X19" s="195" t="s">
        <v>97</v>
      </c>
      <c r="Y19" s="161" t="s">
        <v>97</v>
      </c>
      <c r="Z19" s="161" t="s">
        <v>97</v>
      </c>
    </row>
    <row r="20" spans="1:26" ht="15.75" thickBot="1">
      <c r="A20" s="144" t="s">
        <v>48</v>
      </c>
      <c r="B20" s="145">
        <f>B28/(A28/B4)</f>
        <v>15299.999999999998</v>
      </c>
      <c r="C20" s="146" t="s">
        <v>49</v>
      </c>
      <c r="E20" s="276" t="s">
        <v>114</v>
      </c>
      <c r="F20" s="151">
        <v>35</v>
      </c>
      <c r="G20" s="161">
        <f t="shared" ref="G20:G40" si="2">F20/$B$3</f>
        <v>3.5</v>
      </c>
      <c r="H20" s="153">
        <f t="shared" si="1"/>
        <v>2.33</v>
      </c>
      <c r="I20" s="151">
        <v>5300</v>
      </c>
      <c r="J20" s="161">
        <f>Table9[[#This Row],[Dis. 1 price (SC or HC)]]/$B$19</f>
        <v>0.8833333333333333</v>
      </c>
      <c r="K20" s="161">
        <f>Table9[[#This Row],[Dis. 1 price (SC or HC)]]/$B$20</f>
        <v>0.34640522875816998</v>
      </c>
      <c r="L20" s="189">
        <v>10</v>
      </c>
      <c r="M20" s="161">
        <f>Table9[[#This Row],[Dis. 2 price (SC or HC)]]/$B$3</f>
        <v>1</v>
      </c>
      <c r="N20" s="161">
        <f>Table9[[#This Row],[Dis. 2 price (SC or HC)]]/$B$4</f>
        <v>0.66666666666666663</v>
      </c>
      <c r="O20" s="194" t="s">
        <v>97</v>
      </c>
      <c r="P20" s="161" t="s">
        <v>97</v>
      </c>
      <c r="Q20" s="161" t="s">
        <v>97</v>
      </c>
      <c r="R20" s="194" t="s">
        <v>97</v>
      </c>
      <c r="S20" s="161" t="s">
        <v>97</v>
      </c>
      <c r="T20" s="161" t="s">
        <v>97</v>
      </c>
      <c r="U20" s="194" t="s">
        <v>97</v>
      </c>
      <c r="V20" s="161" t="s">
        <v>97</v>
      </c>
      <c r="W20" s="161" t="s">
        <v>97</v>
      </c>
      <c r="X20" s="194" t="s">
        <v>97</v>
      </c>
      <c r="Y20" s="161" t="s">
        <v>97</v>
      </c>
      <c r="Z20" s="161" t="s">
        <v>97</v>
      </c>
    </row>
    <row r="21" spans="1:26">
      <c r="A21" t="s">
        <v>172</v>
      </c>
      <c r="E21" s="277" t="s">
        <v>112</v>
      </c>
      <c r="F21" s="151">
        <v>40</v>
      </c>
      <c r="G21" s="169">
        <f>F21/$B$3</f>
        <v>4</v>
      </c>
      <c r="H21" s="154">
        <f t="shared" si="1"/>
        <v>2.67</v>
      </c>
      <c r="I21" s="151">
        <v>10000</v>
      </c>
      <c r="J21" s="169">
        <f>Table9[[#This Row],[Dis. 1 price (SC or HC)]]/$B$19</f>
        <v>1.6666666666666667</v>
      </c>
      <c r="K21" s="169">
        <f>Table9[[#This Row],[Dis. 1 price (SC or HC)]]/$B$20</f>
        <v>0.65359477124183019</v>
      </c>
      <c r="L21" s="189">
        <v>10000</v>
      </c>
      <c r="M21" s="169">
        <f>Table9[[#This Row],[Dis. 2 price (SC or HC)]]/$B$19</f>
        <v>1.6666666666666667</v>
      </c>
      <c r="N21" s="169">
        <f>Table9[[#This Row],[Dis. 2 price (SC or HC)]]/$B$20</f>
        <v>0.65359477124183019</v>
      </c>
      <c r="O21" s="189">
        <v>15</v>
      </c>
      <c r="P21" s="169">
        <f>Table9[[#This Row],[Dis. 3 price (SC or HC)]]/$B$3</f>
        <v>1.5</v>
      </c>
      <c r="Q21" s="169">
        <f>Table9[[#This Row],[Dis. 3 price (SC or HC)]]/$B$4</f>
        <v>1</v>
      </c>
      <c r="R21" s="194" t="s">
        <v>97</v>
      </c>
      <c r="S21" s="169" t="s">
        <v>97</v>
      </c>
      <c r="T21" s="169" t="s">
        <v>97</v>
      </c>
      <c r="U21" s="194" t="s">
        <v>97</v>
      </c>
      <c r="V21" s="169" t="s">
        <v>97</v>
      </c>
      <c r="W21" s="169" t="s">
        <v>97</v>
      </c>
      <c r="X21" s="194" t="s">
        <v>97</v>
      </c>
      <c r="Y21" s="169" t="s">
        <v>97</v>
      </c>
      <c r="Z21" s="169" t="s">
        <v>97</v>
      </c>
    </row>
    <row r="22" spans="1:26">
      <c r="A22" s="102" t="s">
        <v>173</v>
      </c>
      <c r="B22" s="155" t="s">
        <v>45</v>
      </c>
      <c r="C22" s="102" t="s">
        <v>42</v>
      </c>
      <c r="E22" s="277" t="s">
        <v>113</v>
      </c>
      <c r="F22" s="151">
        <v>50</v>
      </c>
      <c r="G22" s="169">
        <f t="shared" si="2"/>
        <v>5</v>
      </c>
      <c r="H22" s="154">
        <f>ROUND(F22/$B$4,2)</f>
        <v>3.33</v>
      </c>
      <c r="I22" s="151">
        <v>30000</v>
      </c>
      <c r="J22" s="169">
        <f>Table9[[#This Row],[Dis. 1 price (SC or HC)]]/$B$19</f>
        <v>5</v>
      </c>
      <c r="K22" s="169">
        <f>Table9[[#This Row],[Dis. 1 price (SC or HC)]]/$B$20</f>
        <v>1.9607843137254903</v>
      </c>
      <c r="L22" s="189">
        <v>30000</v>
      </c>
      <c r="M22" s="169">
        <f>Table9[[#This Row],[Dis. 2 price (SC or HC)]]/$B$19</f>
        <v>5</v>
      </c>
      <c r="N22" s="169">
        <f>Table9[[#This Row],[Dis. 2 price (SC or HC)]]/$B$20</f>
        <v>1.9607843137254903</v>
      </c>
      <c r="O22" s="189">
        <v>15</v>
      </c>
      <c r="P22" s="169">
        <f>Table9[[#This Row],[Dis. 3 price (SC or HC)]]/$B$3</f>
        <v>1.5</v>
      </c>
      <c r="Q22" s="169">
        <f>Table9[[#This Row],[Dis. 3 price (SC or HC)]]/$B$4</f>
        <v>1</v>
      </c>
      <c r="R22" s="194" t="s">
        <v>97</v>
      </c>
      <c r="S22" s="169" t="s">
        <v>97</v>
      </c>
      <c r="T22" s="169" t="s">
        <v>97</v>
      </c>
      <c r="U22" s="194" t="s">
        <v>97</v>
      </c>
      <c r="V22" s="169" t="s">
        <v>97</v>
      </c>
      <c r="W22" s="169" t="s">
        <v>97</v>
      </c>
      <c r="X22" s="194" t="s">
        <v>97</v>
      </c>
      <c r="Y22" s="169" t="s">
        <v>97</v>
      </c>
      <c r="Z22" s="169" t="s">
        <v>97</v>
      </c>
    </row>
    <row r="23" spans="1:26">
      <c r="A23" s="102">
        <v>5</v>
      </c>
      <c r="B23" s="155">
        <f>ROUND((($B$19/$B$3)*Table479[[#This Row],[Price HC]])+((($B$19/$B$3)*Table479[[#This Row],[Price HC]])*Table479[[#This Row],[Discount]]),0)</f>
        <v>3000</v>
      </c>
      <c r="C23" s="148">
        <v>0</v>
      </c>
      <c r="E23" s="277" t="s">
        <v>115</v>
      </c>
      <c r="F23" s="151">
        <v>80</v>
      </c>
      <c r="G23" s="169">
        <f t="shared" si="2"/>
        <v>8</v>
      </c>
      <c r="H23" s="154">
        <f t="shared" si="1"/>
        <v>5.33</v>
      </c>
      <c r="I23" s="151">
        <v>58000</v>
      </c>
      <c r="J23" s="169">
        <f>Table9[[#This Row],[Dis. 1 price (SC or HC)]]/$B$19</f>
        <v>9.6666666666666661</v>
      </c>
      <c r="K23" s="169">
        <f>Table9[[#This Row],[Dis. 1 price (SC or HC)]]/$B$20</f>
        <v>3.7908496732026147</v>
      </c>
      <c r="L23" s="189">
        <v>58000</v>
      </c>
      <c r="M23" s="169">
        <f>Table9[[#This Row],[Dis. 2 price (SC or HC)]]/$B$19</f>
        <v>9.6666666666666661</v>
      </c>
      <c r="N23" s="169">
        <f>Table9[[#This Row],[Dis. 2 price (SC or HC)]]/$B$20</f>
        <v>3.7908496732026147</v>
      </c>
      <c r="O23" s="189">
        <v>15</v>
      </c>
      <c r="P23" s="169">
        <f>Table9[[#This Row],[Dis. 3 price (SC or HC)]]/$B$3</f>
        <v>1.5</v>
      </c>
      <c r="Q23" s="169">
        <f>Table9[[#This Row],[Dis. 3 price (SC or HC)]]/$B$4</f>
        <v>1</v>
      </c>
      <c r="R23" s="194" t="s">
        <v>97</v>
      </c>
      <c r="S23" s="169" t="s">
        <v>97</v>
      </c>
      <c r="T23" s="169" t="s">
        <v>97</v>
      </c>
      <c r="U23" s="194" t="s">
        <v>97</v>
      </c>
      <c r="V23" s="169" t="s">
        <v>97</v>
      </c>
      <c r="W23" s="169" t="s">
        <v>97</v>
      </c>
      <c r="X23" s="194" t="s">
        <v>97</v>
      </c>
      <c r="Y23" s="169" t="s">
        <v>97</v>
      </c>
      <c r="Z23" s="169" t="s">
        <v>97</v>
      </c>
    </row>
    <row r="24" spans="1:26">
      <c r="A24" s="102">
        <v>20</v>
      </c>
      <c r="B24" s="155">
        <f>ROUND((($B$19/$B$3)*Table479[[#This Row],[Price HC]])+((($B$19/$B$3)*Table479[[#This Row],[Price HC]])*Table479[[#This Row],[Discount]]),0)</f>
        <v>13200</v>
      </c>
      <c r="C24" s="150">
        <v>0.1</v>
      </c>
      <c r="E24" s="276" t="s">
        <v>116</v>
      </c>
      <c r="F24" s="151">
        <v>100</v>
      </c>
      <c r="G24" s="161">
        <f t="shared" si="2"/>
        <v>10</v>
      </c>
      <c r="H24" s="153">
        <f t="shared" si="1"/>
        <v>6.67</v>
      </c>
      <c r="I24" s="151">
        <v>75000</v>
      </c>
      <c r="J24" s="161">
        <f>Table9[[#This Row],[Dis. 1 price (SC or HC)]]/$B$19</f>
        <v>12.5</v>
      </c>
      <c r="K24" s="161">
        <f>Table9[[#This Row],[Dis. 1 price (SC or HC)]]/$B$20</f>
        <v>4.9019607843137258</v>
      </c>
      <c r="L24" s="189">
        <v>75000</v>
      </c>
      <c r="M24" s="161">
        <f>Table9[[#This Row],[Dis. 2 price (SC or HC)]]/$B$19</f>
        <v>12.5</v>
      </c>
      <c r="N24" s="161">
        <f>Table9[[#This Row],[Dis. 2 price (SC or HC)]]/$B$20</f>
        <v>4.9019607843137258</v>
      </c>
      <c r="O24" s="189">
        <v>75000</v>
      </c>
      <c r="P24" s="161">
        <f>Table9[[#This Row],[Dis. 3 price (SC or HC)]]/$B$19</f>
        <v>12.5</v>
      </c>
      <c r="Q24" s="161">
        <f>Table9[[#This Row],[Dis. 3 price (SC or HC)]]/$B$20</f>
        <v>4.9019607843137258</v>
      </c>
      <c r="R24" s="189">
        <v>45</v>
      </c>
      <c r="S24" s="161">
        <f>Table9[[#This Row],[Dis. 4 price (SC or HC)]]/$B$3</f>
        <v>4.5</v>
      </c>
      <c r="T24" s="161">
        <f>Table9[[#This Row],[Dis. 4 price (SC or HC)]]/$B$4</f>
        <v>3</v>
      </c>
      <c r="U24" s="194">
        <v>55</v>
      </c>
      <c r="V24" s="161">
        <f>Table9[[#This Row],[Dis. 5 price (SC or HC)]]/$B$3</f>
        <v>5.5</v>
      </c>
      <c r="W24" s="161">
        <f>Table9[[#This Row],[Dis. 5 price (SC or HC)]]/$B$4</f>
        <v>3.6666666666666665</v>
      </c>
      <c r="X24" s="194">
        <v>65</v>
      </c>
      <c r="Y24" s="161">
        <f>Table9[[#This Row],[Dis. 6 price (SC or HC)]]/$B$3</f>
        <v>6.5</v>
      </c>
      <c r="Z24" s="161">
        <f>Table9[[#This Row],[Dis. 6 price (SC or HC)]]/$B$4</f>
        <v>4.333333333333333</v>
      </c>
    </row>
    <row r="25" spans="1:26">
      <c r="A25" s="102">
        <v>50</v>
      </c>
      <c r="B25" s="155">
        <f>ROUND((($B$19/$B$3)*Table479[[#This Row],[Price HC]])+((($B$19/$B$3)*Table479[[#This Row],[Price HC]])*Table479[[#This Row],[Discount]]),0)</f>
        <v>36000</v>
      </c>
      <c r="C25" s="148">
        <v>0.2</v>
      </c>
      <c r="E25" s="276" t="s">
        <v>117</v>
      </c>
      <c r="F25" s="151">
        <v>100</v>
      </c>
      <c r="G25" s="161">
        <f t="shared" si="2"/>
        <v>10</v>
      </c>
      <c r="H25" s="153">
        <f t="shared" si="1"/>
        <v>6.67</v>
      </c>
      <c r="I25" s="151">
        <v>80000</v>
      </c>
      <c r="J25" s="161">
        <f>Table9[[#This Row],[Dis. 1 price (SC or HC)]]/$B$19</f>
        <v>13.333333333333334</v>
      </c>
      <c r="K25" s="161">
        <f>Table9[[#This Row],[Dis. 1 price (SC or HC)]]/$B$20</f>
        <v>5.2287581699346415</v>
      </c>
      <c r="L25" s="189">
        <v>80000</v>
      </c>
      <c r="M25" s="161">
        <f>Table9[[#This Row],[Dis. 2 price (SC or HC)]]/$B$19</f>
        <v>13.333333333333334</v>
      </c>
      <c r="N25" s="161">
        <f>Table9[[#This Row],[Dis. 2 price (SC or HC)]]/$B$20</f>
        <v>5.2287581699346415</v>
      </c>
      <c r="O25" s="189">
        <v>80000</v>
      </c>
      <c r="P25" s="161">
        <f>Table9[[#This Row],[Dis. 3 price (SC or HC)]]/$B$19</f>
        <v>13.333333333333334</v>
      </c>
      <c r="Q25" s="161">
        <f>Table9[[#This Row],[Dis. 3 price (SC or HC)]]/$B$20</f>
        <v>5.2287581699346415</v>
      </c>
      <c r="R25" s="189">
        <v>45</v>
      </c>
      <c r="S25" s="161">
        <f>Table9[[#This Row],[Dis. 4 price (SC or HC)]]/$B$3</f>
        <v>4.5</v>
      </c>
      <c r="T25" s="161">
        <f>Table9[[#This Row],[Dis. 4 price (SC or HC)]]/$B$4</f>
        <v>3</v>
      </c>
      <c r="U25" s="194" t="s">
        <v>97</v>
      </c>
      <c r="V25" s="197" t="s">
        <v>97</v>
      </c>
      <c r="W25" s="197" t="s">
        <v>97</v>
      </c>
      <c r="X25" s="194" t="s">
        <v>97</v>
      </c>
      <c r="Y25" s="197" t="s">
        <v>97</v>
      </c>
      <c r="Z25" s="197" t="s">
        <v>97</v>
      </c>
    </row>
    <row r="26" spans="1:26">
      <c r="A26" s="102">
        <v>350</v>
      </c>
      <c r="B26" s="155">
        <f>ROUND((($B$19/$B$3)*Table479[[#This Row],[Price HC]])+((($B$19/$B$3)*Table479[[#This Row],[Price HC]])*Table479[[#This Row],[Discount]]),0)</f>
        <v>294000</v>
      </c>
      <c r="C26" s="150">
        <v>0.4</v>
      </c>
      <c r="E26" s="276" t="s">
        <v>118</v>
      </c>
      <c r="F26" s="151">
        <v>100</v>
      </c>
      <c r="G26" s="161">
        <f t="shared" si="2"/>
        <v>10</v>
      </c>
      <c r="H26" s="153">
        <f t="shared" si="1"/>
        <v>6.67</v>
      </c>
      <c r="I26" s="151">
        <v>85000</v>
      </c>
      <c r="J26" s="161">
        <f>Table9[[#This Row],[Dis. 1 price (SC or HC)]]/$B$19</f>
        <v>14.166666666666666</v>
      </c>
      <c r="K26" s="161">
        <f>Table9[[#This Row],[Dis. 1 price (SC or HC)]]/$B$20</f>
        <v>5.5555555555555562</v>
      </c>
      <c r="L26" s="189">
        <v>85000</v>
      </c>
      <c r="M26" s="161">
        <f>Table9[[#This Row],[Dis. 2 price (SC or HC)]]/$B$19</f>
        <v>14.166666666666666</v>
      </c>
      <c r="N26" s="161">
        <f>Table9[[#This Row],[Dis. 2 price (SC or HC)]]/$B$20</f>
        <v>5.5555555555555562</v>
      </c>
      <c r="O26" s="189">
        <v>85000</v>
      </c>
      <c r="P26" s="161">
        <f>Table9[[#This Row],[Dis. 3 price (SC or HC)]]/$B$19</f>
        <v>14.166666666666666</v>
      </c>
      <c r="Q26" s="161">
        <f>Table9[[#This Row],[Dis. 3 price (SC or HC)]]/$B$20</f>
        <v>5.5555555555555562</v>
      </c>
      <c r="R26" s="189">
        <v>45</v>
      </c>
      <c r="S26" s="161">
        <f>Table9[[#This Row],[Dis. 4 price (SC or HC)]]/$B$3</f>
        <v>4.5</v>
      </c>
      <c r="T26" s="161">
        <f>Table9[[#This Row],[Dis. 4 price (SC or HC)]]/$B$4</f>
        <v>3</v>
      </c>
      <c r="U26" s="194" t="s">
        <v>97</v>
      </c>
      <c r="V26" s="197" t="s">
        <v>97</v>
      </c>
      <c r="W26" s="197" t="s">
        <v>97</v>
      </c>
      <c r="X26" s="194" t="s">
        <v>97</v>
      </c>
      <c r="Y26" s="197" t="s">
        <v>97</v>
      </c>
      <c r="Z26" s="197" t="s">
        <v>97</v>
      </c>
    </row>
    <row r="27" spans="1:26">
      <c r="A27" s="102">
        <v>400</v>
      </c>
      <c r="B27" s="155">
        <f>ROUND((($B$19/$B$3)*Table479[[#This Row],[Price HC]])+((($B$19/$B$3)*Table479[[#This Row],[Price HC]])*Table479[[#This Row],[Discount]]),0)</f>
        <v>360000</v>
      </c>
      <c r="C27" s="148">
        <v>0.5</v>
      </c>
      <c r="E27" s="277" t="s">
        <v>119</v>
      </c>
      <c r="F27" s="151">
        <v>250</v>
      </c>
      <c r="G27" s="169">
        <f t="shared" si="2"/>
        <v>25</v>
      </c>
      <c r="H27" s="154">
        <f t="shared" si="1"/>
        <v>16.670000000000002</v>
      </c>
      <c r="I27" s="151">
        <v>95000</v>
      </c>
      <c r="J27" s="169">
        <f>Table9[[#This Row],[Dis. 1 price (SC or HC)]]/$B$19</f>
        <v>15.833333333333334</v>
      </c>
      <c r="K27" s="169">
        <f>Table9[[#This Row],[Dis. 1 price (SC or HC)]]/$B$20</f>
        <v>6.2091503267973867</v>
      </c>
      <c r="L27" s="189">
        <v>95000</v>
      </c>
      <c r="M27" s="169">
        <f>Table9[[#This Row],[Dis. 2 price (SC or HC)]]/$B$19</f>
        <v>15.833333333333334</v>
      </c>
      <c r="N27" s="169">
        <f>Table9[[#This Row],[Dis. 2 price (SC or HC)]]/$B$20</f>
        <v>6.2091503267973867</v>
      </c>
      <c r="O27" s="189">
        <v>95000</v>
      </c>
      <c r="P27" s="169">
        <f>Table9[[#This Row],[Dis. 3 price (SC or HC)]]/$B$19</f>
        <v>15.833333333333334</v>
      </c>
      <c r="Q27" s="169">
        <f>Table9[[#This Row],[Dis. 3 price (SC or HC)]]/$B$20</f>
        <v>6.2091503267973867</v>
      </c>
      <c r="R27" s="189">
        <v>45</v>
      </c>
      <c r="S27" s="169">
        <f>Table9[[#This Row],[Dis. 4 price (SC or HC)]]/$B$3</f>
        <v>4.5</v>
      </c>
      <c r="T27" s="169">
        <f>Table9[[#This Row],[Dis. 4 price (SC or HC)]]/$B$4</f>
        <v>3</v>
      </c>
      <c r="U27" s="194">
        <v>55</v>
      </c>
      <c r="V27" s="169">
        <f>Table9[[#This Row],[Dis. 5 price (SC or HC)]]/$B$3</f>
        <v>5.5</v>
      </c>
      <c r="W27" s="169">
        <f>Table9[[#This Row],[Dis. 5 price (SC or HC)]]/$B$4</f>
        <v>3.6666666666666665</v>
      </c>
      <c r="X27" s="194" t="s">
        <v>97</v>
      </c>
      <c r="Y27" s="169" t="s">
        <v>97</v>
      </c>
      <c r="Z27" s="169" t="s">
        <v>97</v>
      </c>
    </row>
    <row r="28" spans="1:26">
      <c r="A28" s="102">
        <v>1000</v>
      </c>
      <c r="B28" s="155">
        <f>ROUND((($B$19/$B$3)*Table479[[#This Row],[Price HC]])+((($B$19/$B$3)*Table479[[#This Row],[Price HC]])*Table479[[#This Row],[Discount]]),0)</f>
        <v>1020000</v>
      </c>
      <c r="C28" s="150">
        <v>0.7</v>
      </c>
      <c r="E28" s="277" t="s">
        <v>120</v>
      </c>
      <c r="F28" s="151">
        <v>250</v>
      </c>
      <c r="G28" s="169">
        <f t="shared" si="2"/>
        <v>25</v>
      </c>
      <c r="H28" s="154">
        <f t="shared" si="1"/>
        <v>16.670000000000002</v>
      </c>
      <c r="I28" s="151">
        <v>135000</v>
      </c>
      <c r="J28" s="169">
        <f>Table9[[#This Row],[Dis. 1 price (SC or HC)]]/$B$19</f>
        <v>22.5</v>
      </c>
      <c r="K28" s="169">
        <f>Table9[[#This Row],[Dis. 1 price (SC or HC)]]/$B$20</f>
        <v>8.8235294117647065</v>
      </c>
      <c r="L28" s="189">
        <v>135000</v>
      </c>
      <c r="M28" s="169">
        <f>Table9[[#This Row],[Dis. 2 price (SC or HC)]]/$B$19</f>
        <v>22.5</v>
      </c>
      <c r="N28" s="169">
        <f>Table9[[#This Row],[Dis. 2 price (SC or HC)]]/$B$20</f>
        <v>8.8235294117647065</v>
      </c>
      <c r="O28" s="189">
        <v>135000</v>
      </c>
      <c r="P28" s="169">
        <f>Table9[[#This Row],[Dis. 3 price (SC or HC)]]/$B$19</f>
        <v>22.5</v>
      </c>
      <c r="Q28" s="169">
        <f>Table9[[#This Row],[Dis. 3 price (SC or HC)]]/$B$20</f>
        <v>8.8235294117647065</v>
      </c>
      <c r="R28" s="189">
        <v>45</v>
      </c>
      <c r="S28" s="169">
        <f>Table9[[#This Row],[Dis. 4 price (SC or HC)]]/$B$3</f>
        <v>4.5</v>
      </c>
      <c r="T28" s="169">
        <f>Table9[[#This Row],[Dis. 4 price (SC or HC)]]/$B$4</f>
        <v>3</v>
      </c>
      <c r="U28" s="194">
        <v>55</v>
      </c>
      <c r="V28" s="169">
        <f>Table9[[#This Row],[Dis. 5 price (SC or HC)]]/$B$3</f>
        <v>5.5</v>
      </c>
      <c r="W28" s="169">
        <f>Table9[[#This Row],[Dis. 5 price (SC or HC)]]/$B$4</f>
        <v>3.6666666666666665</v>
      </c>
      <c r="X28" s="194" t="s">
        <v>97</v>
      </c>
      <c r="Y28" s="169" t="s">
        <v>97</v>
      </c>
      <c r="Z28" s="169" t="s">
        <v>97</v>
      </c>
    </row>
    <row r="29" spans="1:26">
      <c r="A29" s="102"/>
      <c r="B29" s="102"/>
      <c r="C29" s="102"/>
      <c r="E29" s="277" t="s">
        <v>121</v>
      </c>
      <c r="F29" s="151">
        <v>250</v>
      </c>
      <c r="G29" s="169">
        <f t="shared" si="2"/>
        <v>25</v>
      </c>
      <c r="H29" s="154">
        <f t="shared" si="1"/>
        <v>16.670000000000002</v>
      </c>
      <c r="I29" s="151">
        <v>155000</v>
      </c>
      <c r="J29" s="169">
        <f>Table9[[#This Row],[Dis. 1 price (SC or HC)]]/$B$19</f>
        <v>25.833333333333332</v>
      </c>
      <c r="K29" s="169">
        <f>Table9[[#This Row],[Dis. 1 price (SC or HC)]]/$B$20</f>
        <v>10.130718954248367</v>
      </c>
      <c r="L29" s="189">
        <v>155000</v>
      </c>
      <c r="M29" s="169">
        <f>Table9[[#This Row],[Dis. 2 price (SC or HC)]]/$B$19</f>
        <v>25.833333333333332</v>
      </c>
      <c r="N29" s="169">
        <f>Table9[[#This Row],[Dis. 2 price (SC or HC)]]/$B$20</f>
        <v>10.130718954248367</v>
      </c>
      <c r="O29" s="189">
        <v>155000</v>
      </c>
      <c r="P29" s="169">
        <f>Table9[[#This Row],[Dis. 3 price (SC or HC)]]/$B$19</f>
        <v>25.833333333333332</v>
      </c>
      <c r="Q29" s="169">
        <f>Table9[[#This Row],[Dis. 3 price (SC or HC)]]/$B$20</f>
        <v>10.130718954248367</v>
      </c>
      <c r="R29" s="189">
        <v>45</v>
      </c>
      <c r="S29" s="169">
        <f>Table9[[#This Row],[Dis. 4 price (SC or HC)]]/$B$3</f>
        <v>4.5</v>
      </c>
      <c r="T29" s="169">
        <f>Table9[[#This Row],[Dis. 4 price (SC or HC)]]/$B$4</f>
        <v>3</v>
      </c>
      <c r="U29" s="194" t="s">
        <v>97</v>
      </c>
      <c r="V29" s="196" t="s">
        <v>97</v>
      </c>
      <c r="W29" s="196" t="s">
        <v>97</v>
      </c>
      <c r="X29" s="194" t="s">
        <v>97</v>
      </c>
      <c r="Y29" s="196" t="s">
        <v>97</v>
      </c>
      <c r="Z29" s="196" t="s">
        <v>97</v>
      </c>
    </row>
    <row r="30" spans="1:26">
      <c r="E30" s="276" t="s">
        <v>138</v>
      </c>
      <c r="F30" s="151">
        <v>550</v>
      </c>
      <c r="G30" s="161">
        <f t="shared" si="2"/>
        <v>55</v>
      </c>
      <c r="H30" s="153">
        <f t="shared" si="1"/>
        <v>36.67</v>
      </c>
      <c r="I30" s="151">
        <v>300000</v>
      </c>
      <c r="J30" s="161">
        <f>Table9[[#This Row],[Dis. 1 price (SC or HC)]]/$B$19</f>
        <v>50</v>
      </c>
      <c r="K30" s="161">
        <f>Table9[[#This Row],[Dis. 1 price (SC or HC)]]/$B$20</f>
        <v>19.607843137254903</v>
      </c>
      <c r="L30" s="189">
        <v>300000</v>
      </c>
      <c r="M30" s="161">
        <f>Table9[[#This Row],[Dis. 2 price (SC or HC)]]/$B$19</f>
        <v>50</v>
      </c>
      <c r="N30" s="161">
        <f>Table9[[#This Row],[Dis. 2 price (SC or HC)]]/$B$20</f>
        <v>19.607843137254903</v>
      </c>
      <c r="O30" s="189">
        <v>300000</v>
      </c>
      <c r="P30" s="161">
        <f>Table9[[#This Row],[Dis. 3 price (SC or HC)]]/$B$19</f>
        <v>50</v>
      </c>
      <c r="Q30" s="161">
        <f>Table9[[#This Row],[Dis. 3 price (SC or HC)]]/$B$20</f>
        <v>19.607843137254903</v>
      </c>
      <c r="R30" s="189">
        <v>45</v>
      </c>
      <c r="S30" s="161">
        <f>Table9[[#This Row],[Dis. 4 price (SC or HC)]]/$B$3</f>
        <v>4.5</v>
      </c>
      <c r="T30" s="161">
        <f>Table9[[#This Row],[Dis. 4 price (SC or HC)]]/$B$4</f>
        <v>3</v>
      </c>
      <c r="U30" s="194" t="s">
        <v>97</v>
      </c>
      <c r="V30" s="197" t="s">
        <v>97</v>
      </c>
      <c r="W30" s="197" t="s">
        <v>97</v>
      </c>
      <c r="X30" s="194">
        <v>65</v>
      </c>
      <c r="Y30" s="197">
        <f>Table9[[#This Row],[Dis. 6 price (SC or HC)]]/$B$3</f>
        <v>6.5</v>
      </c>
      <c r="Z30" s="197">
        <f>Table9[[#This Row],[Dis. 6 price (SC or HC)]]/$B$4</f>
        <v>4.333333333333333</v>
      </c>
    </row>
    <row r="31" spans="1:26">
      <c r="A31" s="102"/>
      <c r="B31" s="102"/>
      <c r="C31" s="102"/>
      <c r="E31" s="276" t="s">
        <v>333</v>
      </c>
      <c r="F31" s="151">
        <v>550</v>
      </c>
      <c r="G31" s="161">
        <f t="shared" ref="G31:G37" si="3">F31/$B$3</f>
        <v>55</v>
      </c>
      <c r="H31" s="153">
        <f>ROUND(F31/$B$4,2)</f>
        <v>36.67</v>
      </c>
      <c r="I31" s="151">
        <v>400000</v>
      </c>
      <c r="J31" s="161">
        <f>Table9[[#This Row],[Dis. 1 price (SC or HC)]]/$B$19</f>
        <v>66.666666666666671</v>
      </c>
      <c r="K31" s="161">
        <f>Table9[[#This Row],[Dis. 1 price (SC or HC)]]/$B$20</f>
        <v>26.143790849673206</v>
      </c>
      <c r="L31" s="189">
        <v>400000</v>
      </c>
      <c r="M31" s="161">
        <f>Table9[[#This Row],[Dis. 2 price (SC or HC)]]/$B$19</f>
        <v>66.666666666666671</v>
      </c>
      <c r="N31" s="161">
        <f>Table9[[#This Row],[Dis. 2 price (SC or HC)]]/$B$20</f>
        <v>26.143790849673206</v>
      </c>
      <c r="O31" s="189">
        <v>55</v>
      </c>
      <c r="P31" s="161">
        <f>Table9[[#This Row],[Dis. 3 price (SC or HC)]]/$B$3</f>
        <v>5.5</v>
      </c>
      <c r="Q31" s="161">
        <f>Table9[[#This Row],[Dis. 3 price (SC or HC)]]/$B$4</f>
        <v>3.6666666666666665</v>
      </c>
      <c r="R31" s="189">
        <v>65</v>
      </c>
      <c r="S31" s="161">
        <f>Table9[[#This Row],[Dis. 4 price (SC or HC)]]/$B$3</f>
        <v>6.5</v>
      </c>
      <c r="T31" s="161">
        <f>Table9[[#This Row],[Dis. 4 price (SC or HC)]]/$B$4</f>
        <v>4.333333333333333</v>
      </c>
      <c r="U31" s="194" t="s">
        <v>97</v>
      </c>
      <c r="V31" s="197" t="s">
        <v>97</v>
      </c>
      <c r="W31" s="197" t="s">
        <v>97</v>
      </c>
      <c r="X31" s="194" t="s">
        <v>97</v>
      </c>
      <c r="Y31" s="197" t="s">
        <v>97</v>
      </c>
      <c r="Z31" s="197" t="s">
        <v>97</v>
      </c>
    </row>
    <row r="32" spans="1:26">
      <c r="A32" s="102"/>
      <c r="B32" s="102"/>
      <c r="C32" s="102"/>
      <c r="E32" s="276" t="s">
        <v>377</v>
      </c>
      <c r="F32" s="151">
        <v>550</v>
      </c>
      <c r="G32" s="161">
        <f t="shared" si="3"/>
        <v>55</v>
      </c>
      <c r="H32" s="153">
        <f>ROUND(F32/$B$4,2)</f>
        <v>36.67</v>
      </c>
      <c r="I32" s="151">
        <v>500000</v>
      </c>
      <c r="J32" s="161">
        <f>Table9[[#This Row],[Dis. 1 price (SC or HC)]]/$B$19</f>
        <v>83.333333333333329</v>
      </c>
      <c r="K32" s="161">
        <f>Table9[[#This Row],[Dis. 1 price (SC or HC)]]/$B$20</f>
        <v>32.679738562091508</v>
      </c>
      <c r="L32" s="189">
        <v>500000</v>
      </c>
      <c r="M32" s="161">
        <f>Table9[[#This Row],[Dis. 2 price (SC or HC)]]/$B$19</f>
        <v>83.333333333333329</v>
      </c>
      <c r="N32" s="161">
        <f>Table9[[#This Row],[Dis. 2 price (SC or HC)]]/$B$20</f>
        <v>32.679738562091508</v>
      </c>
      <c r="O32" s="189">
        <v>55</v>
      </c>
      <c r="P32" s="161">
        <f>Table9[[#This Row],[Dis. 3 price (SC or HC)]]/$B$3</f>
        <v>5.5</v>
      </c>
      <c r="Q32" s="161">
        <f>Table9[[#This Row],[Dis. 3 price (SC or HC)]]/$B$4</f>
        <v>3.6666666666666665</v>
      </c>
      <c r="R32" s="189">
        <v>70</v>
      </c>
      <c r="S32" s="161">
        <f>Table9[[#This Row],[Dis. 4 price (SC or HC)]]/$B$3</f>
        <v>7</v>
      </c>
      <c r="T32" s="161">
        <f>Table9[[#This Row],[Dis. 4 price (SC or HC)]]/$B$4</f>
        <v>4.666666666666667</v>
      </c>
      <c r="U32" s="194" t="s">
        <v>97</v>
      </c>
      <c r="V32" s="197" t="s">
        <v>97</v>
      </c>
      <c r="W32" s="197" t="s">
        <v>97</v>
      </c>
      <c r="X32" s="194" t="s">
        <v>97</v>
      </c>
      <c r="Y32" s="197" t="s">
        <v>97</v>
      </c>
      <c r="Z32" s="197" t="s">
        <v>97</v>
      </c>
    </row>
    <row r="33" spans="1:26">
      <c r="E33" s="276" t="s">
        <v>575</v>
      </c>
      <c r="F33" s="151">
        <v>550</v>
      </c>
      <c r="G33" s="161">
        <f t="shared" si="3"/>
        <v>55</v>
      </c>
      <c r="H33" s="153">
        <f>ROUND(F33/$B$4,2)</f>
        <v>36.67</v>
      </c>
      <c r="I33" s="151">
        <v>900000</v>
      </c>
      <c r="J33" s="161">
        <f>(Table9[[#This Row],[Dis. 1 price (SC or HC)]]/($B$19/$B$3))/$B$3</f>
        <v>150</v>
      </c>
      <c r="K33" s="161">
        <f>Table9[[#This Row],[Dis. 1 price (SC or HC)]]/$B$20</f>
        <v>58.82352941176471</v>
      </c>
      <c r="L33" s="189">
        <v>65</v>
      </c>
      <c r="M33" s="161">
        <f>Table9[[#This Row],[Dis. 2 price (SC or HC)]]/$B$3</f>
        <v>6.5</v>
      </c>
      <c r="N33" s="161">
        <f>Table9[[#This Row],[Dis. 2 price (SC or HC)]]/$B$4</f>
        <v>4.333333333333333</v>
      </c>
      <c r="O33" s="189">
        <v>70</v>
      </c>
      <c r="P33" s="161">
        <f>Table9[[#This Row],[Dis. 3 price (SC or HC)]]/$B$3</f>
        <v>7</v>
      </c>
      <c r="Q33" s="161">
        <f>Table9[[#This Row],[Dis. 3 price (SC or HC)]]/$B$4</f>
        <v>4.666666666666667</v>
      </c>
      <c r="R33" s="189">
        <v>75</v>
      </c>
      <c r="S33" s="161">
        <f>Table9[[#This Row],[Dis. 4 price (SC or HC)]]/$B$3</f>
        <v>7.5</v>
      </c>
      <c r="T33" s="161">
        <f>Table9[[#This Row],[Dis. 4 price (SC or HC)]]/$B$4</f>
        <v>5</v>
      </c>
      <c r="U33" s="337" t="s">
        <v>97</v>
      </c>
      <c r="V33" s="197" t="s">
        <v>97</v>
      </c>
      <c r="W33" s="197" t="s">
        <v>97</v>
      </c>
      <c r="X33" s="337" t="s">
        <v>97</v>
      </c>
      <c r="Y33" s="197" t="s">
        <v>97</v>
      </c>
      <c r="Z33" s="197" t="s">
        <v>97</v>
      </c>
    </row>
    <row r="34" spans="1:26">
      <c r="E34" s="276" t="s">
        <v>952</v>
      </c>
      <c r="F34" s="151">
        <v>550</v>
      </c>
      <c r="G34" s="161">
        <f t="shared" si="3"/>
        <v>55</v>
      </c>
      <c r="H34" s="153">
        <f>ROUND(F34/$B$4,2)</f>
        <v>36.67</v>
      </c>
      <c r="I34" s="151">
        <v>1200000</v>
      </c>
      <c r="J34" s="161">
        <f>(Table9[[#This Row],[Dis. 1 price (SC or HC)]]/($B$19/$B$3))/$B$3</f>
        <v>200</v>
      </c>
      <c r="K34" s="161">
        <f>Table9[[#This Row],[Dis. 1 price (SC or HC)]]/$B$20</f>
        <v>78.431372549019613</v>
      </c>
      <c r="L34" s="189">
        <v>70</v>
      </c>
      <c r="M34" s="161">
        <f>Table9[[#This Row],[Dis. 2 price (SC or HC)]]/$B$3</f>
        <v>7</v>
      </c>
      <c r="N34" s="161">
        <f>Table9[[#This Row],[Dis. 2 price (SC or HC)]]/$B$4</f>
        <v>4.666666666666667</v>
      </c>
      <c r="O34" s="189">
        <v>75</v>
      </c>
      <c r="P34" s="161">
        <f>Table9[[#This Row],[Dis. 3 price (SC or HC)]]/$B$3</f>
        <v>7.5</v>
      </c>
      <c r="Q34" s="161">
        <f>Table9[[#This Row],[Dis. 3 price (SC or HC)]]/$B$4</f>
        <v>5</v>
      </c>
      <c r="R34" s="189">
        <v>80</v>
      </c>
      <c r="S34" s="161">
        <f>Table9[[#This Row],[Dis. 4 price (SC or HC)]]/$B$3</f>
        <v>8</v>
      </c>
      <c r="T34" s="161">
        <f>Table9[[#This Row],[Dis. 4 price (SC or HC)]]/$B$4</f>
        <v>5.333333333333333</v>
      </c>
      <c r="U34" s="337" t="s">
        <v>97</v>
      </c>
      <c r="V34" s="197" t="s">
        <v>97</v>
      </c>
      <c r="W34" s="197" t="s">
        <v>97</v>
      </c>
      <c r="X34" s="337" t="s">
        <v>97</v>
      </c>
      <c r="Y34" s="197" t="s">
        <v>97</v>
      </c>
      <c r="Z34" s="197" t="s">
        <v>97</v>
      </c>
    </row>
    <row r="35" spans="1:26" ht="18.75">
      <c r="A35" s="30" t="s">
        <v>174</v>
      </c>
      <c r="B35" s="36"/>
      <c r="C35" s="36"/>
      <c r="E35" s="276" t="s">
        <v>995</v>
      </c>
      <c r="F35" s="489">
        <v>550</v>
      </c>
      <c r="G35" s="490">
        <f>F35/$B$3</f>
        <v>55</v>
      </c>
      <c r="H35" s="491">
        <f>ROUND(F35/$B$4,2)</f>
        <v>36.67</v>
      </c>
      <c r="I35" s="151">
        <v>1500000</v>
      </c>
      <c r="J35" s="161">
        <f>(Table9[[#This Row],[Dis. 1 price (SC or HC)]]/($B$19/$B$3))/$B$3</f>
        <v>250</v>
      </c>
      <c r="K35" s="161">
        <f>Table9[[#This Row],[Dis. 1 price (SC or HC)]]/$B$20</f>
        <v>98.039215686274517</v>
      </c>
      <c r="L35" s="189">
        <v>75</v>
      </c>
      <c r="M35" s="161">
        <f>Table9[[#This Row],[Dis. 2 price (SC or HC)]]/$B$3</f>
        <v>7.5</v>
      </c>
      <c r="N35" s="161">
        <f>Table9[[#This Row],[Dis. 2 price (SC or HC)]]/$B$4</f>
        <v>5</v>
      </c>
      <c r="O35" s="189">
        <v>80</v>
      </c>
      <c r="P35" s="161">
        <f>Table9[[#This Row],[Dis. 3 price (SC or HC)]]/$B$3</f>
        <v>8</v>
      </c>
      <c r="Q35" s="161">
        <f>Table9[[#This Row],[Dis. 3 price (SC or HC)]]/$B$4</f>
        <v>5.333333333333333</v>
      </c>
      <c r="R35" s="189">
        <v>85</v>
      </c>
      <c r="S35" s="161">
        <f>Table9[[#This Row],[Dis. 4 price (SC or HC)]]/$B$3</f>
        <v>8.5</v>
      </c>
      <c r="T35" s="161">
        <f>Table9[[#This Row],[Dis. 4 price (SC or HC)]]/$B$4</f>
        <v>5.666666666666667</v>
      </c>
      <c r="U35" s="337" t="s">
        <v>97</v>
      </c>
      <c r="V35" s="197" t="s">
        <v>97</v>
      </c>
      <c r="W35" s="197" t="s">
        <v>97</v>
      </c>
      <c r="X35" s="337" t="s">
        <v>97</v>
      </c>
      <c r="Y35" s="197" t="s">
        <v>97</v>
      </c>
      <c r="Z35" s="197" t="s">
        <v>97</v>
      </c>
    </row>
    <row r="36" spans="1:26">
      <c r="A36" s="102"/>
      <c r="B36" s="102"/>
      <c r="C36" s="102"/>
      <c r="E36" s="277" t="s">
        <v>154</v>
      </c>
      <c r="F36" s="151">
        <v>100</v>
      </c>
      <c r="G36" s="169">
        <f t="shared" si="3"/>
        <v>10</v>
      </c>
      <c r="H36" s="154">
        <f t="shared" si="1"/>
        <v>6.67</v>
      </c>
      <c r="I36" s="151" t="s">
        <v>97</v>
      </c>
      <c r="J36" s="169" t="s">
        <v>97</v>
      </c>
      <c r="K36" s="169" t="s">
        <v>97</v>
      </c>
      <c r="L36" s="189" t="s">
        <v>97</v>
      </c>
      <c r="M36" s="169" t="s">
        <v>97</v>
      </c>
      <c r="N36" s="169" t="s">
        <v>97</v>
      </c>
      <c r="O36" s="189" t="s">
        <v>97</v>
      </c>
      <c r="P36" s="169" t="s">
        <v>97</v>
      </c>
      <c r="Q36" s="169" t="s">
        <v>97</v>
      </c>
      <c r="R36" s="189" t="s">
        <v>97</v>
      </c>
      <c r="S36" s="169" t="s">
        <v>97</v>
      </c>
      <c r="T36" s="169" t="s">
        <v>97</v>
      </c>
      <c r="U36" s="194" t="s">
        <v>97</v>
      </c>
      <c r="V36" s="196" t="s">
        <v>97</v>
      </c>
      <c r="W36" s="196" t="s">
        <v>97</v>
      </c>
      <c r="X36" s="194" t="s">
        <v>97</v>
      </c>
      <c r="Y36" s="196" t="s">
        <v>97</v>
      </c>
      <c r="Z36" s="196" t="s">
        <v>97</v>
      </c>
    </row>
    <row r="37" spans="1:26">
      <c r="A37" s="138" t="s">
        <v>175</v>
      </c>
      <c r="B37" s="138" t="s">
        <v>176</v>
      </c>
      <c r="C37" s="102"/>
      <c r="E37" s="277" t="s">
        <v>155</v>
      </c>
      <c r="F37" s="151">
        <v>100</v>
      </c>
      <c r="G37" s="169">
        <f t="shared" si="3"/>
        <v>10</v>
      </c>
      <c r="H37" s="154">
        <f>ROUND(F37/$B$4,2)</f>
        <v>6.67</v>
      </c>
      <c r="I37" s="151" t="s">
        <v>97</v>
      </c>
      <c r="J37" s="169" t="s">
        <v>97</v>
      </c>
      <c r="K37" s="169" t="s">
        <v>97</v>
      </c>
      <c r="L37" s="189" t="s">
        <v>97</v>
      </c>
      <c r="M37" s="169" t="s">
        <v>97</v>
      </c>
      <c r="N37" s="169" t="s">
        <v>97</v>
      </c>
      <c r="O37" s="189" t="s">
        <v>97</v>
      </c>
      <c r="P37" s="169" t="s">
        <v>97</v>
      </c>
      <c r="Q37" s="169" t="s">
        <v>97</v>
      </c>
      <c r="R37" s="189" t="s">
        <v>97</v>
      </c>
      <c r="S37" s="169" t="s">
        <v>97</v>
      </c>
      <c r="T37" s="169" t="s">
        <v>97</v>
      </c>
      <c r="U37" s="194" t="s">
        <v>97</v>
      </c>
      <c r="V37" s="169" t="s">
        <v>97</v>
      </c>
      <c r="W37" s="169" t="s">
        <v>97</v>
      </c>
      <c r="X37" s="194" t="s">
        <v>97</v>
      </c>
      <c r="Y37" s="169" t="s">
        <v>97</v>
      </c>
      <c r="Z37" s="169" t="s">
        <v>97</v>
      </c>
    </row>
    <row r="38" spans="1:26">
      <c r="A38" s="152">
        <v>10</v>
      </c>
      <c r="B38" s="147">
        <f>A38/B3</f>
        <v>1</v>
      </c>
      <c r="C38" s="102"/>
      <c r="E38" s="277" t="s">
        <v>156</v>
      </c>
      <c r="F38" s="151">
        <v>100</v>
      </c>
      <c r="G38" s="169">
        <f t="shared" si="2"/>
        <v>10</v>
      </c>
      <c r="H38" s="154">
        <f t="shared" si="1"/>
        <v>6.67</v>
      </c>
      <c r="I38" s="151" t="s">
        <v>97</v>
      </c>
      <c r="J38" s="169" t="s">
        <v>97</v>
      </c>
      <c r="K38" s="169" t="s">
        <v>97</v>
      </c>
      <c r="L38" s="189" t="s">
        <v>97</v>
      </c>
      <c r="M38" s="169" t="s">
        <v>97</v>
      </c>
      <c r="N38" s="169" t="s">
        <v>97</v>
      </c>
      <c r="O38" s="189" t="s">
        <v>97</v>
      </c>
      <c r="P38" s="169" t="s">
        <v>97</v>
      </c>
      <c r="Q38" s="169" t="s">
        <v>97</v>
      </c>
      <c r="R38" s="189" t="s">
        <v>97</v>
      </c>
      <c r="S38" s="169" t="s">
        <v>97</v>
      </c>
      <c r="T38" s="169" t="s">
        <v>97</v>
      </c>
      <c r="U38" s="194" t="s">
        <v>97</v>
      </c>
      <c r="V38" s="196" t="s">
        <v>97</v>
      </c>
      <c r="W38" s="196" t="s">
        <v>97</v>
      </c>
      <c r="X38" s="194" t="s">
        <v>97</v>
      </c>
      <c r="Y38" s="196" t="s">
        <v>97</v>
      </c>
      <c r="Z38" s="196" t="s">
        <v>97</v>
      </c>
    </row>
    <row r="39" spans="1:26">
      <c r="E39" s="277" t="s">
        <v>157</v>
      </c>
      <c r="F39" s="151">
        <v>100</v>
      </c>
      <c r="G39" s="169">
        <f t="shared" si="2"/>
        <v>10</v>
      </c>
      <c r="H39" s="154">
        <f t="shared" si="1"/>
        <v>6.67</v>
      </c>
      <c r="I39" s="151" t="s">
        <v>97</v>
      </c>
      <c r="J39" s="169" t="s">
        <v>97</v>
      </c>
      <c r="K39" s="169" t="s">
        <v>97</v>
      </c>
      <c r="L39" s="189" t="s">
        <v>97</v>
      </c>
      <c r="M39" s="169" t="s">
        <v>97</v>
      </c>
      <c r="N39" s="169" t="s">
        <v>97</v>
      </c>
      <c r="O39" s="189" t="s">
        <v>97</v>
      </c>
      <c r="P39" s="169" t="s">
        <v>97</v>
      </c>
      <c r="Q39" s="169" t="s">
        <v>97</v>
      </c>
      <c r="R39" s="189" t="s">
        <v>97</v>
      </c>
      <c r="S39" s="169" t="s">
        <v>97</v>
      </c>
      <c r="T39" s="169" t="s">
        <v>97</v>
      </c>
      <c r="U39" s="194" t="s">
        <v>97</v>
      </c>
      <c r="V39" s="196" t="s">
        <v>97</v>
      </c>
      <c r="W39" s="196" t="s">
        <v>97</v>
      </c>
      <c r="X39" s="194" t="s">
        <v>97</v>
      </c>
      <c r="Y39" s="196" t="s">
        <v>97</v>
      </c>
      <c r="Z39" s="196" t="s">
        <v>97</v>
      </c>
    </row>
    <row r="40" spans="1:26" ht="18.75">
      <c r="A40" s="30" t="s">
        <v>150</v>
      </c>
      <c r="B40" s="36"/>
      <c r="C40" s="36"/>
      <c r="E40" s="277" t="s">
        <v>158</v>
      </c>
      <c r="F40" s="151">
        <v>100</v>
      </c>
      <c r="G40" s="169">
        <f t="shared" si="2"/>
        <v>10</v>
      </c>
      <c r="H40" s="154">
        <f t="shared" si="1"/>
        <v>6.67</v>
      </c>
      <c r="I40" s="151" t="s">
        <v>97</v>
      </c>
      <c r="J40" s="169" t="s">
        <v>97</v>
      </c>
      <c r="K40" s="169" t="s">
        <v>97</v>
      </c>
      <c r="L40" s="189" t="s">
        <v>97</v>
      </c>
      <c r="M40" s="169" t="s">
        <v>97</v>
      </c>
      <c r="N40" s="169" t="s">
        <v>97</v>
      </c>
      <c r="O40" s="189" t="s">
        <v>97</v>
      </c>
      <c r="P40" s="169" t="s">
        <v>97</v>
      </c>
      <c r="Q40" s="169" t="s">
        <v>97</v>
      </c>
      <c r="R40" s="189" t="s">
        <v>97</v>
      </c>
      <c r="S40" s="169" t="s">
        <v>97</v>
      </c>
      <c r="T40" s="169" t="s">
        <v>97</v>
      </c>
      <c r="U40" s="194" t="s">
        <v>97</v>
      </c>
      <c r="V40" s="169" t="s">
        <v>97</v>
      </c>
      <c r="W40" s="169" t="s">
        <v>97</v>
      </c>
      <c r="X40" s="194" t="s">
        <v>97</v>
      </c>
      <c r="Y40" s="169" t="s">
        <v>97</v>
      </c>
      <c r="Z40" s="169" t="s">
        <v>97</v>
      </c>
    </row>
    <row r="41" spans="1:26" ht="15.75" thickBot="1"/>
    <row r="42" spans="1:26">
      <c r="A42" s="4" t="s">
        <v>47</v>
      </c>
      <c r="B42" s="3">
        <f>B3/F3</f>
        <v>1</v>
      </c>
      <c r="C42" s="4" t="s">
        <v>49</v>
      </c>
      <c r="E42" s="172">
        <f>B19/B3</f>
        <v>600</v>
      </c>
      <c r="F42" s="173" t="s">
        <v>44</v>
      </c>
      <c r="G42" s="174" t="s">
        <v>47</v>
      </c>
      <c r="M42" s="188"/>
    </row>
    <row r="43" spans="1:26" ht="15.75" thickBot="1">
      <c r="A43" s="4" t="s">
        <v>48</v>
      </c>
      <c r="B43" s="5">
        <f>ROUND(B4/F3,1)</f>
        <v>1.5</v>
      </c>
      <c r="C43" s="4" t="s">
        <v>49</v>
      </c>
      <c r="E43" s="175">
        <f>B20/B4</f>
        <v>1019.9999999999999</v>
      </c>
      <c r="F43" s="176" t="s">
        <v>44</v>
      </c>
      <c r="G43" s="177" t="s">
        <v>48</v>
      </c>
      <c r="M43" s="100"/>
    </row>
    <row r="45" spans="1:26" ht="18.75">
      <c r="A45" s="30" t="s">
        <v>108</v>
      </c>
      <c r="B45" s="36"/>
      <c r="C45" s="36"/>
      <c r="D45" t="s">
        <v>239</v>
      </c>
      <c r="E45" s="30" t="s">
        <v>151</v>
      </c>
      <c r="F45" s="36"/>
      <c r="G45" s="36"/>
      <c r="I45" s="30" t="s">
        <v>169</v>
      </c>
      <c r="J45" s="36"/>
      <c r="K45" s="36"/>
      <c r="M45" s="30" t="s">
        <v>170</v>
      </c>
      <c r="N45" s="36"/>
      <c r="O45" s="36"/>
      <c r="Q45" s="30" t="s">
        <v>621</v>
      </c>
      <c r="R45" s="36"/>
      <c r="S45" s="36"/>
    </row>
    <row r="47" spans="1:26">
      <c r="A47" s="4" t="s">
        <v>47</v>
      </c>
      <c r="B47" s="3">
        <f>B3/F7</f>
        <v>0.5</v>
      </c>
      <c r="C47" s="4" t="s">
        <v>49</v>
      </c>
      <c r="E47" s="4" t="s">
        <v>47</v>
      </c>
      <c r="F47" s="3">
        <f>B3/F4</f>
        <v>0.5</v>
      </c>
      <c r="G47" s="4" t="s">
        <v>49</v>
      </c>
      <c r="I47" s="4" t="s">
        <v>47</v>
      </c>
      <c r="J47" s="3">
        <f>B3/F13</f>
        <v>0.33333333333333331</v>
      </c>
      <c r="K47" s="4" t="s">
        <v>49</v>
      </c>
      <c r="M47" s="4" t="s">
        <v>47</v>
      </c>
      <c r="N47" s="3">
        <f>B3/F14</f>
        <v>0.2</v>
      </c>
      <c r="O47" s="4" t="s">
        <v>49</v>
      </c>
      <c r="Q47" s="4" t="s">
        <v>47</v>
      </c>
      <c r="R47" s="3">
        <f>B3/F15</f>
        <v>0.14285714285714285</v>
      </c>
      <c r="S47" s="4" t="s">
        <v>49</v>
      </c>
    </row>
    <row r="48" spans="1:26">
      <c r="A48" s="4" t="s">
        <v>48</v>
      </c>
      <c r="B48" s="5">
        <f>ROUND(B4/F7,1)</f>
        <v>0.8</v>
      </c>
      <c r="C48" s="4" t="s">
        <v>49</v>
      </c>
      <c r="E48" s="4" t="s">
        <v>48</v>
      </c>
      <c r="F48" s="3">
        <f>B4/F4</f>
        <v>0.75</v>
      </c>
      <c r="G48" s="4" t="s">
        <v>49</v>
      </c>
      <c r="I48" s="4" t="s">
        <v>48</v>
      </c>
      <c r="J48" s="3">
        <f>B4/F13</f>
        <v>0.5</v>
      </c>
      <c r="K48" s="4" t="s">
        <v>49</v>
      </c>
      <c r="M48" s="4" t="s">
        <v>48</v>
      </c>
      <c r="N48" s="3">
        <f>B4/F14</f>
        <v>0.3</v>
      </c>
      <c r="O48" s="4" t="s">
        <v>49</v>
      </c>
      <c r="Q48" s="4" t="s">
        <v>48</v>
      </c>
      <c r="R48" s="3">
        <f>B4/F15</f>
        <v>0.21428571428571427</v>
      </c>
      <c r="S48" s="4" t="s">
        <v>49</v>
      </c>
    </row>
    <row r="50" spans="1:3" ht="18.75">
      <c r="A50" s="30" t="s">
        <v>109</v>
      </c>
      <c r="B50" s="36"/>
      <c r="C50" s="36"/>
    </row>
    <row r="52" spans="1:3">
      <c r="A52" s="4" t="s">
        <v>47</v>
      </c>
      <c r="B52" s="3">
        <f>B3/F8</f>
        <v>0.2</v>
      </c>
      <c r="C52" s="4" t="s">
        <v>49</v>
      </c>
    </row>
    <row r="53" spans="1:3">
      <c r="A53" s="4" t="s">
        <v>48</v>
      </c>
      <c r="B53" s="5">
        <f>ROUND(B4/F8,1)</f>
        <v>0.3</v>
      </c>
      <c r="C53" s="4" t="s">
        <v>49</v>
      </c>
    </row>
    <row r="55" spans="1:3" ht="18.75">
      <c r="A55" s="30" t="s">
        <v>110</v>
      </c>
      <c r="B55" s="36"/>
      <c r="C55" s="36"/>
    </row>
    <row r="57" spans="1:3">
      <c r="A57" s="4" t="s">
        <v>47</v>
      </c>
      <c r="B57" s="3">
        <f>B3/F9</f>
        <v>0.1</v>
      </c>
      <c r="C57" s="4" t="s">
        <v>49</v>
      </c>
    </row>
    <row r="58" spans="1:3">
      <c r="A58" s="4" t="s">
        <v>48</v>
      </c>
      <c r="B58" s="5">
        <f>ROUND(B4/F9,1)</f>
        <v>0.2</v>
      </c>
      <c r="C58" s="4" t="s">
        <v>49</v>
      </c>
    </row>
    <row r="60" spans="1:3" ht="18.75">
      <c r="A60" s="30" t="s">
        <v>620</v>
      </c>
      <c r="B60" s="36"/>
      <c r="C60" s="36"/>
    </row>
    <row r="62" spans="1:3">
      <c r="A62" s="4" t="s">
        <v>47</v>
      </c>
      <c r="B62" s="3">
        <f>ROUND(B3/F10,2)</f>
        <v>0.08</v>
      </c>
      <c r="C62" s="4" t="s">
        <v>49</v>
      </c>
    </row>
    <row r="63" spans="1:3">
      <c r="A63" s="4" t="s">
        <v>48</v>
      </c>
      <c r="B63" s="5">
        <f>ROUND(B4/F10,1)</f>
        <v>0.1</v>
      </c>
      <c r="C63" s="4" t="s">
        <v>49</v>
      </c>
    </row>
    <row r="66" spans="1:15" ht="15" customHeight="1">
      <c r="A66" s="500" t="s">
        <v>180</v>
      </c>
      <c r="B66" s="500"/>
      <c r="C66" s="500"/>
      <c r="D66" s="500"/>
      <c r="E66" s="500"/>
      <c r="F66" s="500"/>
      <c r="G66" s="500"/>
      <c r="H66" s="500"/>
      <c r="I66" s="500"/>
      <c r="J66" s="500"/>
      <c r="K66" s="500"/>
      <c r="L66" s="500"/>
      <c r="M66" s="500"/>
      <c r="N66" s="500"/>
      <c r="O66" s="500"/>
    </row>
    <row r="67" spans="1:15" ht="15" customHeight="1">
      <c r="A67" s="500"/>
      <c r="B67" s="500"/>
      <c r="C67" s="500"/>
      <c r="D67" s="500"/>
      <c r="E67" s="500"/>
      <c r="F67" s="500"/>
      <c r="G67" s="500"/>
      <c r="H67" s="500"/>
      <c r="I67" s="500"/>
      <c r="J67" s="500"/>
      <c r="K67" s="500"/>
      <c r="L67" s="500"/>
      <c r="M67" s="500"/>
      <c r="N67" s="500"/>
      <c r="O67" s="500"/>
    </row>
    <row r="68" spans="1:15">
      <c r="A68" s="1"/>
      <c r="B68" s="1"/>
    </row>
    <row r="69" spans="1:15" ht="15.75">
      <c r="A69" s="36" t="s">
        <v>86</v>
      </c>
      <c r="B69" s="36"/>
      <c r="C69" s="36"/>
      <c r="D69" s="36"/>
      <c r="F69" s="36" t="s">
        <v>171</v>
      </c>
      <c r="G69" s="36"/>
      <c r="H69" s="36"/>
      <c r="I69" s="36"/>
      <c r="K69" s="36" t="s">
        <v>238</v>
      </c>
      <c r="L69" s="36"/>
      <c r="M69" s="36"/>
      <c r="N69" s="36"/>
    </row>
    <row r="71" spans="1:15">
      <c r="A71" s="116" t="s">
        <v>87</v>
      </c>
      <c r="B71" s="126"/>
      <c r="C71" s="126" t="s">
        <v>125</v>
      </c>
      <c r="D71" s="127" t="s">
        <v>126</v>
      </c>
      <c r="F71" s="127" t="s">
        <v>122</v>
      </c>
      <c r="G71" s="116" t="s">
        <v>167</v>
      </c>
      <c r="H71" s="117" t="s">
        <v>163</v>
      </c>
      <c r="I71" s="118" t="s">
        <v>164</v>
      </c>
      <c r="K71" s="127" t="s">
        <v>88</v>
      </c>
      <c r="L71" s="116" t="s">
        <v>167</v>
      </c>
      <c r="M71" s="117" t="s">
        <v>165</v>
      </c>
      <c r="N71" s="118" t="s">
        <v>166</v>
      </c>
    </row>
    <row r="72" spans="1:15">
      <c r="A72" s="324" t="s">
        <v>40</v>
      </c>
      <c r="B72" s="128">
        <v>0</v>
      </c>
      <c r="C72" s="129">
        <f>B72/$B$3</f>
        <v>0</v>
      </c>
      <c r="D72" s="130">
        <f>B72/$B$4</f>
        <v>0</v>
      </c>
      <c r="F72" s="199">
        <v>1</v>
      </c>
      <c r="G72" s="119" t="s">
        <v>40</v>
      </c>
      <c r="H72" s="114">
        <f>B3*F72</f>
        <v>10</v>
      </c>
      <c r="I72" s="120">
        <f>B4*F72</f>
        <v>15</v>
      </c>
      <c r="K72" s="198">
        <v>1</v>
      </c>
      <c r="L72" s="119" t="s">
        <v>40</v>
      </c>
      <c r="M72" s="183">
        <f>ROUND((1/B3)*K72,3)</f>
        <v>0.1</v>
      </c>
      <c r="N72" s="184">
        <f>ROUND((1/B4)*K72,3)</f>
        <v>6.7000000000000004E-2</v>
      </c>
    </row>
    <row r="73" spans="1:15" ht="15.75" thickBot="1">
      <c r="A73" s="325" t="s">
        <v>64</v>
      </c>
      <c r="B73" s="201">
        <v>0</v>
      </c>
      <c r="C73" s="202">
        <f>(B73/B19)</f>
        <v>0</v>
      </c>
      <c r="D73" s="203">
        <f>(B73/B20)</f>
        <v>0</v>
      </c>
      <c r="F73" s="212">
        <v>1</v>
      </c>
      <c r="G73" s="200" t="s">
        <v>64</v>
      </c>
      <c r="H73" s="210">
        <f>B19*F73</f>
        <v>6000</v>
      </c>
      <c r="I73" s="211">
        <f>B20*F73</f>
        <v>15299.999999999998</v>
      </c>
      <c r="K73" s="218">
        <v>1</v>
      </c>
      <c r="L73" s="200" t="s">
        <v>64</v>
      </c>
      <c r="M73" s="219">
        <f>ROUND((1/B19)*K73,10)</f>
        <v>1.6666669999999999E-4</v>
      </c>
      <c r="N73" s="220">
        <f>ROUND((1/B20)*K73,5)</f>
        <v>6.9999999999999994E-5</v>
      </c>
    </row>
    <row r="74" spans="1:15">
      <c r="A74" s="324" t="s">
        <v>148</v>
      </c>
      <c r="B74" s="128">
        <v>0</v>
      </c>
      <c r="C74" s="129">
        <f>B74/B42</f>
        <v>0</v>
      </c>
      <c r="D74" s="130">
        <f>B74/B43</f>
        <v>0</v>
      </c>
      <c r="F74" s="199">
        <v>1</v>
      </c>
      <c r="G74" s="119" t="s">
        <v>149</v>
      </c>
      <c r="H74" s="114">
        <f>ROUND((B3/F3)*F74,1)</f>
        <v>1</v>
      </c>
      <c r="I74" s="120">
        <f>(B4/F3)*F74</f>
        <v>1.5</v>
      </c>
      <c r="K74" s="198">
        <v>1</v>
      </c>
      <c r="L74" s="119" t="s">
        <v>149</v>
      </c>
      <c r="M74" s="183">
        <f>G3*K74</f>
        <v>1</v>
      </c>
      <c r="N74" s="184">
        <f>H3*K74</f>
        <v>0.67</v>
      </c>
    </row>
    <row r="75" spans="1:15">
      <c r="A75" s="326" t="s">
        <v>574</v>
      </c>
      <c r="B75" s="131">
        <v>0</v>
      </c>
      <c r="C75" s="132">
        <f>B75/F47</f>
        <v>0</v>
      </c>
      <c r="D75" s="133">
        <f>B75/F48</f>
        <v>0</v>
      </c>
      <c r="F75" s="199">
        <v>1</v>
      </c>
      <c r="G75" s="121" t="s">
        <v>152</v>
      </c>
      <c r="H75" s="115">
        <f>ROUND((B3/F4)*F75,1)</f>
        <v>0.5</v>
      </c>
      <c r="I75" s="122">
        <f>(B4/F4)*F75</f>
        <v>0.75</v>
      </c>
      <c r="K75" s="198">
        <v>1</v>
      </c>
      <c r="L75" s="121" t="s">
        <v>152</v>
      </c>
      <c r="M75" s="182">
        <f>G4*K75</f>
        <v>2</v>
      </c>
      <c r="N75" s="185">
        <f>H4*K75</f>
        <v>1.33</v>
      </c>
    </row>
    <row r="76" spans="1:15">
      <c r="A76" s="324" t="s">
        <v>497</v>
      </c>
      <c r="B76" s="128">
        <v>1</v>
      </c>
      <c r="C76" s="129">
        <f>B76/J47</f>
        <v>3</v>
      </c>
      <c r="D76" s="130">
        <f>B76/J48</f>
        <v>2</v>
      </c>
      <c r="F76" s="199">
        <v>1</v>
      </c>
      <c r="G76" s="119" t="s">
        <v>627</v>
      </c>
      <c r="H76" s="114">
        <f>ROUND((B3/F13)*F76,2)</f>
        <v>0.33</v>
      </c>
      <c r="I76" s="120">
        <f>(B4/F13)*F76</f>
        <v>0.5</v>
      </c>
      <c r="K76" s="198">
        <v>1</v>
      </c>
      <c r="L76" s="119" t="s">
        <v>627</v>
      </c>
      <c r="M76" s="183">
        <f>G13*K76</f>
        <v>3</v>
      </c>
      <c r="N76" s="184">
        <f>H13*K76</f>
        <v>2</v>
      </c>
    </row>
    <row r="77" spans="1:15">
      <c r="A77" s="326" t="s">
        <v>498</v>
      </c>
      <c r="B77" s="131">
        <v>2</v>
      </c>
      <c r="C77" s="132">
        <f>B77/N47</f>
        <v>10</v>
      </c>
      <c r="D77" s="133">
        <f>B77/N48</f>
        <v>6.666666666666667</v>
      </c>
      <c r="F77" s="199">
        <v>1</v>
      </c>
      <c r="G77" s="121" t="s">
        <v>626</v>
      </c>
      <c r="H77" s="115">
        <f>ROUND((B3/F14)*F77,2)</f>
        <v>0.2</v>
      </c>
      <c r="I77" s="122">
        <f>(B4/F14)*F77</f>
        <v>0.3</v>
      </c>
      <c r="K77" s="198">
        <v>1</v>
      </c>
      <c r="L77" s="121" t="s">
        <v>626</v>
      </c>
      <c r="M77" s="182">
        <f>G14*K77</f>
        <v>5</v>
      </c>
      <c r="N77" s="185">
        <f>H14*K77</f>
        <v>3.33</v>
      </c>
    </row>
    <row r="78" spans="1:15" ht="15.75" thickBot="1">
      <c r="A78" s="324" t="s">
        <v>623</v>
      </c>
      <c r="B78" s="128">
        <v>2</v>
      </c>
      <c r="C78" s="129">
        <f>B78/R47</f>
        <v>14</v>
      </c>
      <c r="D78" s="130">
        <f>B78/R48</f>
        <v>9.3333333333333339</v>
      </c>
      <c r="F78" s="212">
        <v>1</v>
      </c>
      <c r="G78" s="204" t="s">
        <v>625</v>
      </c>
      <c r="H78" s="213">
        <f>ROUND((B3/F15)*F78,2)</f>
        <v>0.14000000000000001</v>
      </c>
      <c r="I78" s="214">
        <f>ROUND((B4/F15)*F78,2)</f>
        <v>0.21</v>
      </c>
      <c r="K78" s="218">
        <v>1</v>
      </c>
      <c r="L78" s="204" t="s">
        <v>625</v>
      </c>
      <c r="M78" s="221">
        <f>G15*K78</f>
        <v>7</v>
      </c>
      <c r="N78" s="222">
        <f>H15*K78</f>
        <v>4.67</v>
      </c>
    </row>
    <row r="79" spans="1:15">
      <c r="A79" s="355" t="s">
        <v>89</v>
      </c>
      <c r="B79" s="356">
        <v>0</v>
      </c>
      <c r="C79" s="357">
        <f>B79/B47</f>
        <v>0</v>
      </c>
      <c r="D79" s="358">
        <f>B79/B48</f>
        <v>0</v>
      </c>
      <c r="F79" s="199">
        <v>1</v>
      </c>
      <c r="G79" s="119" t="s">
        <v>89</v>
      </c>
      <c r="H79" s="114">
        <f>ROUND((B3/F7)*F79,1)</f>
        <v>0.5</v>
      </c>
      <c r="I79" s="120">
        <f>(B4/F7)*F79</f>
        <v>0.75</v>
      </c>
      <c r="K79" s="198">
        <v>1</v>
      </c>
      <c r="L79" s="119" t="s">
        <v>89</v>
      </c>
      <c r="M79" s="183">
        <f>G7*K79</f>
        <v>2</v>
      </c>
      <c r="N79" s="184">
        <f>H7*K79</f>
        <v>1.33</v>
      </c>
    </row>
    <row r="80" spans="1:15">
      <c r="A80" s="326" t="s">
        <v>90</v>
      </c>
      <c r="B80" s="131">
        <v>0</v>
      </c>
      <c r="C80" s="132">
        <f>B80/B52</f>
        <v>0</v>
      </c>
      <c r="D80" s="133">
        <f>B80/B53</f>
        <v>0</v>
      </c>
      <c r="F80" s="199">
        <v>1</v>
      </c>
      <c r="G80" s="121" t="s">
        <v>90</v>
      </c>
      <c r="H80" s="115">
        <f>ROUND((B3/F8)*F80,1)</f>
        <v>0.2</v>
      </c>
      <c r="I80" s="122">
        <f>(B4/F8)*F80</f>
        <v>0.3</v>
      </c>
      <c r="K80" s="198">
        <v>1</v>
      </c>
      <c r="L80" s="121" t="s">
        <v>90</v>
      </c>
      <c r="M80" s="182">
        <f>G8*K80</f>
        <v>5</v>
      </c>
      <c r="N80" s="185">
        <f>H8*K80</f>
        <v>3.33</v>
      </c>
    </row>
    <row r="81" spans="1:14">
      <c r="A81" s="324" t="s">
        <v>91</v>
      </c>
      <c r="B81" s="128">
        <v>0</v>
      </c>
      <c r="C81" s="129">
        <f>B81/B57</f>
        <v>0</v>
      </c>
      <c r="D81" s="130">
        <f>B81/B58</f>
        <v>0</v>
      </c>
      <c r="F81" s="199">
        <v>1</v>
      </c>
      <c r="G81" s="119" t="s">
        <v>91</v>
      </c>
      <c r="H81" s="114">
        <f>ROUND((B3/F9)*F81,2)</f>
        <v>0.1</v>
      </c>
      <c r="I81" s="120">
        <f>(B4/F9)*F81</f>
        <v>0.15</v>
      </c>
      <c r="K81" s="198">
        <v>1</v>
      </c>
      <c r="L81" s="119" t="s">
        <v>91</v>
      </c>
      <c r="M81" s="183">
        <f>G9*K81</f>
        <v>10</v>
      </c>
      <c r="N81" s="184">
        <f>H9*K81</f>
        <v>6.67</v>
      </c>
    </row>
    <row r="82" spans="1:14" ht="15.75" thickBot="1">
      <c r="A82" s="325" t="s">
        <v>624</v>
      </c>
      <c r="B82" s="201">
        <v>0</v>
      </c>
      <c r="C82" s="202">
        <f>B82/B62</f>
        <v>0</v>
      </c>
      <c r="D82" s="203">
        <f>B82/B63</f>
        <v>0</v>
      </c>
      <c r="F82" s="212">
        <v>1</v>
      </c>
      <c r="G82" s="200" t="s">
        <v>624</v>
      </c>
      <c r="H82" s="210">
        <f>ROUND((B3/F10)*F82,2)</f>
        <v>0.08</v>
      </c>
      <c r="I82" s="211">
        <f>ROUND((B4/F10)*F82,2)</f>
        <v>0.12</v>
      </c>
      <c r="K82" s="218">
        <v>1</v>
      </c>
      <c r="L82" s="200" t="s">
        <v>624</v>
      </c>
      <c r="M82" s="219">
        <f>G10*K82</f>
        <v>13</v>
      </c>
      <c r="N82" s="220">
        <f>H10*K82</f>
        <v>8.67</v>
      </c>
    </row>
    <row r="83" spans="1:14">
      <c r="A83" s="326" t="s">
        <v>483</v>
      </c>
      <c r="B83" s="131">
        <v>0</v>
      </c>
      <c r="C83" s="132">
        <f t="shared" ref="C83:C104" si="4">G19*B83</f>
        <v>0</v>
      </c>
      <c r="D83" s="133">
        <f t="shared" ref="D83:D104" si="5">H19*B83</f>
        <v>0</v>
      </c>
      <c r="F83" s="199">
        <v>1</v>
      </c>
      <c r="G83" s="121" t="s">
        <v>124</v>
      </c>
      <c r="H83" s="115">
        <f t="shared" ref="H83:H104" si="6">ROUND(F83/G19,3)</f>
        <v>1</v>
      </c>
      <c r="I83" s="122">
        <f t="shared" ref="I83:I104" si="7">ROUND(F83/H19,3)</f>
        <v>1.4930000000000001</v>
      </c>
      <c r="K83" s="198">
        <v>1</v>
      </c>
      <c r="L83" s="121" t="s">
        <v>124</v>
      </c>
      <c r="M83" s="182">
        <f t="shared" ref="M83:M104" si="8">G19*K83</f>
        <v>1</v>
      </c>
      <c r="N83" s="185">
        <f t="shared" ref="N83:N104" si="9">H19*K83</f>
        <v>0.67</v>
      </c>
    </row>
    <row r="84" spans="1:14">
      <c r="A84" s="327" t="s">
        <v>484</v>
      </c>
      <c r="B84" s="134">
        <v>0</v>
      </c>
      <c r="C84" s="272">
        <f t="shared" si="4"/>
        <v>0</v>
      </c>
      <c r="D84" s="273">
        <f t="shared" si="5"/>
        <v>0</v>
      </c>
      <c r="F84" s="215">
        <v>1</v>
      </c>
      <c r="G84" s="271" t="s">
        <v>127</v>
      </c>
      <c r="H84" s="282">
        <f t="shared" si="6"/>
        <v>0.28599999999999998</v>
      </c>
      <c r="I84" s="283">
        <f t="shared" si="7"/>
        <v>0.42899999999999999</v>
      </c>
      <c r="K84" s="223">
        <v>1</v>
      </c>
      <c r="L84" s="271" t="s">
        <v>127</v>
      </c>
      <c r="M84" s="296">
        <f t="shared" si="8"/>
        <v>3.5</v>
      </c>
      <c r="N84" s="297">
        <f t="shared" si="9"/>
        <v>2.33</v>
      </c>
    </row>
    <row r="85" spans="1:14">
      <c r="A85" s="328" t="s">
        <v>485</v>
      </c>
      <c r="B85" s="131">
        <v>0</v>
      </c>
      <c r="C85" s="267">
        <f t="shared" si="4"/>
        <v>0</v>
      </c>
      <c r="D85" s="268">
        <f t="shared" si="5"/>
        <v>0</v>
      </c>
      <c r="F85" s="199">
        <v>1</v>
      </c>
      <c r="G85" s="256" t="s">
        <v>128</v>
      </c>
      <c r="H85" s="269">
        <f t="shared" si="6"/>
        <v>0.25</v>
      </c>
      <c r="I85" s="270">
        <f t="shared" si="7"/>
        <v>0.375</v>
      </c>
      <c r="K85" s="198">
        <v>1</v>
      </c>
      <c r="L85" s="256" t="s">
        <v>128</v>
      </c>
      <c r="M85" s="292">
        <f t="shared" si="8"/>
        <v>4</v>
      </c>
      <c r="N85" s="293">
        <f t="shared" si="9"/>
        <v>2.67</v>
      </c>
    </row>
    <row r="86" spans="1:14">
      <c r="A86" s="324" t="s">
        <v>486</v>
      </c>
      <c r="B86" s="128">
        <v>0</v>
      </c>
      <c r="C86" s="129">
        <f t="shared" si="4"/>
        <v>0</v>
      </c>
      <c r="D86" s="130">
        <f t="shared" si="5"/>
        <v>0</v>
      </c>
      <c r="F86" s="199">
        <v>1</v>
      </c>
      <c r="G86" s="119" t="s">
        <v>129</v>
      </c>
      <c r="H86" s="114">
        <f t="shared" si="6"/>
        <v>0.2</v>
      </c>
      <c r="I86" s="120">
        <f t="shared" si="7"/>
        <v>0.3</v>
      </c>
      <c r="K86" s="198">
        <v>1</v>
      </c>
      <c r="L86" s="119" t="s">
        <v>129</v>
      </c>
      <c r="M86" s="183">
        <f t="shared" si="8"/>
        <v>5</v>
      </c>
      <c r="N86" s="184">
        <f t="shared" si="9"/>
        <v>3.33</v>
      </c>
    </row>
    <row r="87" spans="1:14">
      <c r="A87" s="329" t="s">
        <v>487</v>
      </c>
      <c r="B87" s="206">
        <v>0</v>
      </c>
      <c r="C87" s="263">
        <f t="shared" si="4"/>
        <v>0</v>
      </c>
      <c r="D87" s="264">
        <f t="shared" si="5"/>
        <v>0</v>
      </c>
      <c r="F87" s="215">
        <v>1</v>
      </c>
      <c r="G87" s="262" t="s">
        <v>130</v>
      </c>
      <c r="H87" s="287">
        <f t="shared" si="6"/>
        <v>0.125</v>
      </c>
      <c r="I87" s="288">
        <f t="shared" si="7"/>
        <v>0.188</v>
      </c>
      <c r="K87" s="223">
        <v>1</v>
      </c>
      <c r="L87" s="262" t="s">
        <v>130</v>
      </c>
      <c r="M87" s="265">
        <f t="shared" si="8"/>
        <v>8</v>
      </c>
      <c r="N87" s="266">
        <f t="shared" si="9"/>
        <v>5.33</v>
      </c>
    </row>
    <row r="88" spans="1:14">
      <c r="A88" s="330" t="s">
        <v>488</v>
      </c>
      <c r="B88" s="128">
        <v>0</v>
      </c>
      <c r="C88" s="258">
        <f t="shared" si="4"/>
        <v>0</v>
      </c>
      <c r="D88" s="259">
        <f t="shared" si="5"/>
        <v>0</v>
      </c>
      <c r="F88" s="199">
        <v>1</v>
      </c>
      <c r="G88" s="257" t="s">
        <v>131</v>
      </c>
      <c r="H88" s="260">
        <f t="shared" si="6"/>
        <v>0.1</v>
      </c>
      <c r="I88" s="261">
        <f t="shared" si="7"/>
        <v>0.15</v>
      </c>
      <c r="K88" s="198">
        <v>1</v>
      </c>
      <c r="L88" s="257" t="s">
        <v>131</v>
      </c>
      <c r="M88" s="298">
        <f t="shared" si="8"/>
        <v>10</v>
      </c>
      <c r="N88" s="299">
        <f t="shared" si="9"/>
        <v>6.67</v>
      </c>
    </row>
    <row r="89" spans="1:14">
      <c r="A89" s="326" t="s">
        <v>489</v>
      </c>
      <c r="B89" s="131">
        <v>0</v>
      </c>
      <c r="C89" s="132">
        <f t="shared" si="4"/>
        <v>0</v>
      </c>
      <c r="D89" s="133">
        <f t="shared" si="5"/>
        <v>0</v>
      </c>
      <c r="F89" s="199">
        <v>1</v>
      </c>
      <c r="G89" s="121" t="s">
        <v>132</v>
      </c>
      <c r="H89" s="115">
        <f t="shared" si="6"/>
        <v>0.1</v>
      </c>
      <c r="I89" s="122">
        <f t="shared" si="7"/>
        <v>0.15</v>
      </c>
      <c r="K89" s="198">
        <v>1</v>
      </c>
      <c r="L89" s="121" t="s">
        <v>132</v>
      </c>
      <c r="M89" s="182">
        <f t="shared" si="8"/>
        <v>10</v>
      </c>
      <c r="N89" s="185">
        <f t="shared" si="9"/>
        <v>6.67</v>
      </c>
    </row>
    <row r="90" spans="1:14">
      <c r="A90" s="327" t="s">
        <v>490</v>
      </c>
      <c r="B90" s="134">
        <v>0</v>
      </c>
      <c r="C90" s="272">
        <f t="shared" si="4"/>
        <v>0</v>
      </c>
      <c r="D90" s="273">
        <f t="shared" si="5"/>
        <v>0</v>
      </c>
      <c r="F90" s="215">
        <v>1</v>
      </c>
      <c r="G90" s="271" t="s">
        <v>133</v>
      </c>
      <c r="H90" s="282">
        <f t="shared" si="6"/>
        <v>0.1</v>
      </c>
      <c r="I90" s="283">
        <f t="shared" si="7"/>
        <v>0.15</v>
      </c>
      <c r="K90" s="223">
        <v>1</v>
      </c>
      <c r="L90" s="271" t="s">
        <v>133</v>
      </c>
      <c r="M90" s="296">
        <f t="shared" si="8"/>
        <v>10</v>
      </c>
      <c r="N90" s="297">
        <f t="shared" si="9"/>
        <v>6.67</v>
      </c>
    </row>
    <row r="91" spans="1:14">
      <c r="A91" s="328" t="s">
        <v>491</v>
      </c>
      <c r="B91" s="131">
        <v>0</v>
      </c>
      <c r="C91" s="267">
        <f t="shared" si="4"/>
        <v>0</v>
      </c>
      <c r="D91" s="268">
        <f t="shared" si="5"/>
        <v>0</v>
      </c>
      <c r="F91" s="199">
        <v>1</v>
      </c>
      <c r="G91" s="256" t="s">
        <v>134</v>
      </c>
      <c r="H91" s="269">
        <f t="shared" si="6"/>
        <v>0.04</v>
      </c>
      <c r="I91" s="270">
        <f t="shared" si="7"/>
        <v>0.06</v>
      </c>
      <c r="K91" s="198">
        <v>1</v>
      </c>
      <c r="L91" s="256" t="s">
        <v>134</v>
      </c>
      <c r="M91" s="292">
        <f t="shared" si="8"/>
        <v>25</v>
      </c>
      <c r="N91" s="293">
        <f t="shared" si="9"/>
        <v>16.670000000000002</v>
      </c>
    </row>
    <row r="92" spans="1:14">
      <c r="A92" s="324" t="s">
        <v>492</v>
      </c>
      <c r="B92" s="128">
        <v>0</v>
      </c>
      <c r="C92" s="129">
        <f t="shared" si="4"/>
        <v>0</v>
      </c>
      <c r="D92" s="130">
        <f t="shared" si="5"/>
        <v>0</v>
      </c>
      <c r="F92" s="199">
        <v>1</v>
      </c>
      <c r="G92" s="119" t="s">
        <v>135</v>
      </c>
      <c r="H92" s="114">
        <f t="shared" si="6"/>
        <v>0.04</v>
      </c>
      <c r="I92" s="120">
        <f t="shared" si="7"/>
        <v>0.06</v>
      </c>
      <c r="K92" s="198">
        <v>1</v>
      </c>
      <c r="L92" s="119" t="s">
        <v>135</v>
      </c>
      <c r="M92" s="183">
        <f t="shared" si="8"/>
        <v>25</v>
      </c>
      <c r="N92" s="184">
        <f t="shared" si="9"/>
        <v>16.670000000000002</v>
      </c>
    </row>
    <row r="93" spans="1:14">
      <c r="A93" s="329" t="s">
        <v>493</v>
      </c>
      <c r="B93" s="206">
        <v>0</v>
      </c>
      <c r="C93" s="263">
        <f t="shared" si="4"/>
        <v>0</v>
      </c>
      <c r="D93" s="264">
        <f t="shared" si="5"/>
        <v>0</v>
      </c>
      <c r="F93" s="215">
        <v>1</v>
      </c>
      <c r="G93" s="262" t="s">
        <v>136</v>
      </c>
      <c r="H93" s="287">
        <f t="shared" si="6"/>
        <v>0.04</v>
      </c>
      <c r="I93" s="288">
        <f t="shared" si="7"/>
        <v>0.06</v>
      </c>
      <c r="K93" s="223">
        <v>1</v>
      </c>
      <c r="L93" s="262" t="s">
        <v>136</v>
      </c>
      <c r="M93" s="265">
        <f t="shared" si="8"/>
        <v>25</v>
      </c>
      <c r="N93" s="266">
        <f t="shared" si="9"/>
        <v>16.670000000000002</v>
      </c>
    </row>
    <row r="94" spans="1:14">
      <c r="A94" s="330" t="s">
        <v>494</v>
      </c>
      <c r="B94" s="131">
        <v>0</v>
      </c>
      <c r="C94" s="258">
        <f t="shared" si="4"/>
        <v>0</v>
      </c>
      <c r="D94" s="259">
        <f t="shared" si="5"/>
        <v>0</v>
      </c>
      <c r="F94" s="254">
        <v>1</v>
      </c>
      <c r="G94" s="284" t="s">
        <v>139</v>
      </c>
      <c r="H94" s="285">
        <f t="shared" si="6"/>
        <v>1.7999999999999999E-2</v>
      </c>
      <c r="I94" s="286">
        <f t="shared" si="7"/>
        <v>2.7E-2</v>
      </c>
      <c r="K94" s="255">
        <v>1</v>
      </c>
      <c r="L94" s="284" t="s">
        <v>139</v>
      </c>
      <c r="M94" s="300">
        <f t="shared" si="8"/>
        <v>55</v>
      </c>
      <c r="N94" s="301">
        <f t="shared" si="9"/>
        <v>36.67</v>
      </c>
    </row>
    <row r="95" spans="1:14">
      <c r="A95" s="326" t="s">
        <v>495</v>
      </c>
      <c r="B95" s="131">
        <v>0</v>
      </c>
      <c r="C95" s="132">
        <f t="shared" si="4"/>
        <v>0</v>
      </c>
      <c r="D95" s="133">
        <f t="shared" si="5"/>
        <v>0</v>
      </c>
      <c r="F95" s="199">
        <v>1</v>
      </c>
      <c r="G95" s="121" t="s">
        <v>334</v>
      </c>
      <c r="H95" s="115">
        <f t="shared" si="6"/>
        <v>1.7999999999999999E-2</v>
      </c>
      <c r="I95" s="122">
        <f t="shared" si="7"/>
        <v>2.7E-2</v>
      </c>
      <c r="K95" s="198">
        <v>1</v>
      </c>
      <c r="L95" s="121" t="s">
        <v>334</v>
      </c>
      <c r="M95" s="182">
        <f t="shared" si="8"/>
        <v>55</v>
      </c>
      <c r="N95" s="185">
        <f t="shared" si="9"/>
        <v>36.67</v>
      </c>
    </row>
    <row r="96" spans="1:14">
      <c r="A96" s="330" t="s">
        <v>496</v>
      </c>
      <c r="B96" s="128">
        <v>0</v>
      </c>
      <c r="C96" s="132">
        <f t="shared" si="4"/>
        <v>0</v>
      </c>
      <c r="D96" s="133">
        <f t="shared" si="5"/>
        <v>0</v>
      </c>
      <c r="F96" s="199">
        <v>1</v>
      </c>
      <c r="G96" s="257" t="s">
        <v>576</v>
      </c>
      <c r="H96" s="260">
        <f t="shared" si="6"/>
        <v>1.7999999999999999E-2</v>
      </c>
      <c r="I96" s="261">
        <f t="shared" si="7"/>
        <v>2.7E-2</v>
      </c>
      <c r="K96" s="198">
        <v>1</v>
      </c>
      <c r="L96" s="121" t="s">
        <v>576</v>
      </c>
      <c r="M96" s="182">
        <f t="shared" si="8"/>
        <v>55</v>
      </c>
      <c r="N96" s="185">
        <f t="shared" si="9"/>
        <v>36.67</v>
      </c>
    </row>
    <row r="97" spans="1:14">
      <c r="A97" s="330" t="s">
        <v>579</v>
      </c>
      <c r="B97" s="128">
        <v>0</v>
      </c>
      <c r="C97" s="258">
        <f t="shared" si="4"/>
        <v>0</v>
      </c>
      <c r="D97" s="259">
        <f t="shared" si="5"/>
        <v>0</v>
      </c>
      <c r="F97" s="199">
        <v>1</v>
      </c>
      <c r="G97" s="257" t="s">
        <v>577</v>
      </c>
      <c r="H97" s="260">
        <f t="shared" si="6"/>
        <v>1.7999999999999999E-2</v>
      </c>
      <c r="I97" s="261">
        <f t="shared" si="7"/>
        <v>2.7E-2</v>
      </c>
      <c r="K97" s="198">
        <v>1</v>
      </c>
      <c r="L97" s="121" t="s">
        <v>577</v>
      </c>
      <c r="M97" s="182">
        <f t="shared" si="8"/>
        <v>55</v>
      </c>
      <c r="N97" s="185">
        <f t="shared" si="9"/>
        <v>36.67</v>
      </c>
    </row>
    <row r="98" spans="1:14">
      <c r="A98" s="330" t="s">
        <v>989</v>
      </c>
      <c r="B98" s="128">
        <v>0</v>
      </c>
      <c r="C98" s="258">
        <f t="shared" si="4"/>
        <v>0</v>
      </c>
      <c r="D98" s="259">
        <f t="shared" si="5"/>
        <v>0</v>
      </c>
      <c r="F98" s="199">
        <v>1</v>
      </c>
      <c r="G98" s="257" t="s">
        <v>953</v>
      </c>
      <c r="H98" s="260">
        <f t="shared" si="6"/>
        <v>1.7999999999999999E-2</v>
      </c>
      <c r="I98" s="261">
        <f t="shared" si="7"/>
        <v>2.7E-2</v>
      </c>
      <c r="K98" s="198">
        <v>1</v>
      </c>
      <c r="L98" s="121" t="s">
        <v>953</v>
      </c>
      <c r="M98" s="182">
        <f t="shared" si="8"/>
        <v>55</v>
      </c>
      <c r="N98" s="185">
        <f t="shared" si="9"/>
        <v>36.67</v>
      </c>
    </row>
    <row r="99" spans="1:14">
      <c r="A99" s="330" t="s">
        <v>996</v>
      </c>
      <c r="B99" s="128">
        <v>0</v>
      </c>
      <c r="C99" s="258">
        <f t="shared" si="4"/>
        <v>0</v>
      </c>
      <c r="D99" s="259">
        <f t="shared" si="5"/>
        <v>0</v>
      </c>
      <c r="F99" s="199">
        <v>1</v>
      </c>
      <c r="G99" s="257" t="s">
        <v>1002</v>
      </c>
      <c r="H99" s="260">
        <f t="shared" si="6"/>
        <v>1.7999999999999999E-2</v>
      </c>
      <c r="I99" s="261">
        <f t="shared" si="7"/>
        <v>2.7E-2</v>
      </c>
      <c r="K99" s="198">
        <v>1</v>
      </c>
      <c r="L99" s="121" t="s">
        <v>1002</v>
      </c>
      <c r="M99" s="182">
        <f t="shared" si="8"/>
        <v>55</v>
      </c>
      <c r="N99" s="185">
        <f t="shared" si="9"/>
        <v>36.67</v>
      </c>
    </row>
    <row r="100" spans="1:14">
      <c r="A100" s="338" t="s">
        <v>319</v>
      </c>
      <c r="B100" s="339">
        <v>0</v>
      </c>
      <c r="C100" s="340">
        <f t="shared" si="4"/>
        <v>0</v>
      </c>
      <c r="D100" s="341">
        <f t="shared" si="5"/>
        <v>0</v>
      </c>
      <c r="F100" s="254">
        <v>1</v>
      </c>
      <c r="G100" s="342" t="s">
        <v>324</v>
      </c>
      <c r="H100" s="343">
        <f t="shared" si="6"/>
        <v>0.1</v>
      </c>
      <c r="I100" s="344">
        <f t="shared" si="7"/>
        <v>0.15</v>
      </c>
      <c r="K100" s="255">
        <v>1</v>
      </c>
      <c r="L100" s="342" t="s">
        <v>159</v>
      </c>
      <c r="M100" s="345">
        <f t="shared" si="8"/>
        <v>10</v>
      </c>
      <c r="N100" s="346">
        <f t="shared" si="9"/>
        <v>6.67</v>
      </c>
    </row>
    <row r="101" spans="1:14">
      <c r="A101" s="324" t="s">
        <v>320</v>
      </c>
      <c r="B101" s="128">
        <v>0</v>
      </c>
      <c r="C101" s="129">
        <f t="shared" si="4"/>
        <v>0</v>
      </c>
      <c r="D101" s="130">
        <f t="shared" si="5"/>
        <v>0</v>
      </c>
      <c r="F101" s="199">
        <v>1</v>
      </c>
      <c r="G101" s="256" t="s">
        <v>325</v>
      </c>
      <c r="H101" s="269">
        <f t="shared" si="6"/>
        <v>0.1</v>
      </c>
      <c r="I101" s="270">
        <f t="shared" si="7"/>
        <v>0.15</v>
      </c>
      <c r="K101" s="198">
        <v>1</v>
      </c>
      <c r="L101" s="119" t="s">
        <v>160</v>
      </c>
      <c r="M101" s="183">
        <f t="shared" si="8"/>
        <v>10</v>
      </c>
      <c r="N101" s="184">
        <f t="shared" si="9"/>
        <v>6.67</v>
      </c>
    </row>
    <row r="102" spans="1:14">
      <c r="A102" s="324" t="s">
        <v>321</v>
      </c>
      <c r="B102" s="101">
        <v>0</v>
      </c>
      <c r="C102" s="129">
        <f t="shared" si="4"/>
        <v>0</v>
      </c>
      <c r="D102" s="130">
        <f t="shared" si="5"/>
        <v>0</v>
      </c>
      <c r="F102" s="199">
        <v>1</v>
      </c>
      <c r="G102" s="119" t="s">
        <v>161</v>
      </c>
      <c r="H102" s="114">
        <f t="shared" si="6"/>
        <v>0.1</v>
      </c>
      <c r="I102" s="120">
        <f t="shared" si="7"/>
        <v>0.15</v>
      </c>
      <c r="K102" s="198">
        <v>1</v>
      </c>
      <c r="L102" s="256" t="s">
        <v>161</v>
      </c>
      <c r="M102" s="292">
        <f t="shared" si="8"/>
        <v>10</v>
      </c>
      <c r="N102" s="293">
        <f t="shared" si="9"/>
        <v>6.67</v>
      </c>
    </row>
    <row r="103" spans="1:14">
      <c r="A103" s="328" t="s">
        <v>322</v>
      </c>
      <c r="B103" s="101">
        <v>0</v>
      </c>
      <c r="C103" s="267">
        <f t="shared" si="4"/>
        <v>0</v>
      </c>
      <c r="D103" s="268">
        <f t="shared" si="5"/>
        <v>0</v>
      </c>
      <c r="F103" s="199">
        <v>1</v>
      </c>
      <c r="G103" s="119" t="s">
        <v>162</v>
      </c>
      <c r="H103" s="114">
        <f t="shared" si="6"/>
        <v>0.1</v>
      </c>
      <c r="I103" s="120">
        <f t="shared" si="7"/>
        <v>0.15</v>
      </c>
      <c r="K103" s="198">
        <v>1</v>
      </c>
      <c r="L103" s="119" t="s">
        <v>162</v>
      </c>
      <c r="M103" s="183">
        <f t="shared" si="8"/>
        <v>10</v>
      </c>
      <c r="N103" s="184">
        <f t="shared" si="9"/>
        <v>6.67</v>
      </c>
    </row>
    <row r="104" spans="1:14" ht="15.75" thickBot="1">
      <c r="A104" s="324" t="s">
        <v>323</v>
      </c>
      <c r="B104" s="101">
        <v>0</v>
      </c>
      <c r="C104" s="129">
        <f t="shared" si="4"/>
        <v>0</v>
      </c>
      <c r="D104" s="130">
        <f t="shared" si="5"/>
        <v>0</v>
      </c>
      <c r="F104" s="212">
        <v>1</v>
      </c>
      <c r="G104" s="289" t="s">
        <v>168</v>
      </c>
      <c r="H104" s="290">
        <f t="shared" si="6"/>
        <v>0.1</v>
      </c>
      <c r="I104" s="291">
        <f t="shared" si="7"/>
        <v>0.15</v>
      </c>
      <c r="K104" s="218">
        <v>1</v>
      </c>
      <c r="L104" s="289" t="s">
        <v>168</v>
      </c>
      <c r="M104" s="294">
        <f t="shared" si="8"/>
        <v>10</v>
      </c>
      <c r="N104" s="295">
        <f t="shared" si="9"/>
        <v>6.67</v>
      </c>
    </row>
    <row r="105" spans="1:14">
      <c r="A105" s="331" t="s">
        <v>573</v>
      </c>
      <c r="B105" s="274">
        <v>0</v>
      </c>
      <c r="C105" s="278">
        <f>B105*J19</f>
        <v>0</v>
      </c>
      <c r="D105" s="279">
        <f>B105*K19</f>
        <v>0</v>
      </c>
      <c r="F105" s="199">
        <v>1</v>
      </c>
      <c r="G105" s="257" t="s">
        <v>197</v>
      </c>
      <c r="H105" s="260">
        <f>ROUND(F105/J19,2)</f>
        <v>3.53</v>
      </c>
      <c r="I105" s="261">
        <f>ROUND(F105/K19,2)</f>
        <v>9</v>
      </c>
      <c r="K105" s="198">
        <v>1</v>
      </c>
      <c r="L105" s="257" t="s">
        <v>197</v>
      </c>
      <c r="M105" s="298">
        <f>K105*J19</f>
        <v>0.28333333333333333</v>
      </c>
      <c r="N105" s="299">
        <f>K105*K19</f>
        <v>0.11111111111111112</v>
      </c>
    </row>
    <row r="106" spans="1:14">
      <c r="A106" s="327" t="s">
        <v>572</v>
      </c>
      <c r="B106" s="209">
        <v>0</v>
      </c>
      <c r="C106" s="272">
        <f>B106*M19</f>
        <v>0</v>
      </c>
      <c r="D106" s="273">
        <f>B106*N19</f>
        <v>0</v>
      </c>
      <c r="F106" s="215">
        <v>1</v>
      </c>
      <c r="G106" s="123" t="s">
        <v>198</v>
      </c>
      <c r="H106" s="124">
        <f>ROUND(F106/M19,2)</f>
        <v>2</v>
      </c>
      <c r="I106" s="125">
        <f>ROUND(F106/N19,2)</f>
        <v>3</v>
      </c>
      <c r="K106" s="223">
        <v>1</v>
      </c>
      <c r="L106" s="123" t="s">
        <v>198</v>
      </c>
      <c r="M106" s="186">
        <f>K106*M19</f>
        <v>0.5</v>
      </c>
      <c r="N106" s="187">
        <f>K106*N19</f>
        <v>0.33333333333333331</v>
      </c>
    </row>
    <row r="107" spans="1:14">
      <c r="A107" s="328" t="s">
        <v>571</v>
      </c>
      <c r="B107" s="101">
        <v>0</v>
      </c>
      <c r="C107" s="267">
        <f>B107*J20</f>
        <v>0</v>
      </c>
      <c r="D107" s="268">
        <f>B107*K20</f>
        <v>0</v>
      </c>
      <c r="F107" s="199">
        <v>1</v>
      </c>
      <c r="G107" s="119" t="s">
        <v>199</v>
      </c>
      <c r="H107" s="114">
        <f>ROUND(F107/J20,2)</f>
        <v>1.1299999999999999</v>
      </c>
      <c r="I107" s="120">
        <f>ROUND(F107/K20,2)</f>
        <v>2.89</v>
      </c>
      <c r="K107" s="198">
        <v>1</v>
      </c>
      <c r="L107" s="119" t="s">
        <v>199</v>
      </c>
      <c r="M107" s="183">
        <f>K107*J20</f>
        <v>0.8833333333333333</v>
      </c>
      <c r="N107" s="184">
        <f>K107*K20</f>
        <v>0.34640522875816998</v>
      </c>
    </row>
    <row r="108" spans="1:14">
      <c r="A108" s="324" t="s">
        <v>570</v>
      </c>
      <c r="B108" s="101">
        <v>0</v>
      </c>
      <c r="C108" s="129">
        <f>B108*M20</f>
        <v>0</v>
      </c>
      <c r="D108" s="130">
        <f>B108*N20</f>
        <v>0</v>
      </c>
      <c r="F108" s="215">
        <v>1</v>
      </c>
      <c r="G108" s="262" t="s">
        <v>200</v>
      </c>
      <c r="H108" s="287">
        <f>ROUND(F108/M20,2)</f>
        <v>1</v>
      </c>
      <c r="I108" s="288">
        <f>ROUND(F108/N20,2)</f>
        <v>1.5</v>
      </c>
      <c r="K108" s="223">
        <v>1</v>
      </c>
      <c r="L108" s="262" t="s">
        <v>200</v>
      </c>
      <c r="M108" s="265">
        <f>K108*M20</f>
        <v>1</v>
      </c>
      <c r="N108" s="266">
        <f>K108*N20</f>
        <v>0.66666666666666663</v>
      </c>
    </row>
    <row r="109" spans="1:14">
      <c r="A109" s="332" t="s">
        <v>569</v>
      </c>
      <c r="B109" s="275">
        <v>0</v>
      </c>
      <c r="C109" s="280">
        <f>B109*J21</f>
        <v>0</v>
      </c>
      <c r="D109" s="281">
        <f>B109*K21</f>
        <v>0</v>
      </c>
      <c r="F109" s="199">
        <v>1</v>
      </c>
      <c r="G109" s="257" t="s">
        <v>201</v>
      </c>
      <c r="H109" s="260">
        <f>ROUND(F109/J21,2)</f>
        <v>0.6</v>
      </c>
      <c r="I109" s="261">
        <f>ROUND(F109/K21,2)</f>
        <v>1.53</v>
      </c>
      <c r="K109" s="198">
        <v>1</v>
      </c>
      <c r="L109" s="257" t="s">
        <v>201</v>
      </c>
      <c r="M109" s="298">
        <f>K109*J21</f>
        <v>1.6666666666666667</v>
      </c>
      <c r="N109" s="299">
        <f>K109*K21</f>
        <v>0.65359477124183019</v>
      </c>
    </row>
    <row r="110" spans="1:14">
      <c r="A110" s="330" t="s">
        <v>568</v>
      </c>
      <c r="B110" s="101">
        <v>0</v>
      </c>
      <c r="C110" s="258">
        <f>B110*M21</f>
        <v>0</v>
      </c>
      <c r="D110" s="259">
        <f>B110*N21</f>
        <v>0</v>
      </c>
      <c r="F110" s="199">
        <v>1</v>
      </c>
      <c r="G110" s="121" t="s">
        <v>202</v>
      </c>
      <c r="H110" s="115">
        <f>ROUND(F110/M21,2)</f>
        <v>0.6</v>
      </c>
      <c r="I110" s="122">
        <f>ROUND(F110/N21,2)</f>
        <v>1.53</v>
      </c>
      <c r="K110" s="198">
        <v>1</v>
      </c>
      <c r="L110" s="121" t="s">
        <v>202</v>
      </c>
      <c r="M110" s="182">
        <f>K110*M21</f>
        <v>1.6666666666666667</v>
      </c>
      <c r="N110" s="185">
        <f>K110*N21</f>
        <v>0.65359477124183019</v>
      </c>
    </row>
    <row r="111" spans="1:14">
      <c r="A111" s="327" t="s">
        <v>567</v>
      </c>
      <c r="B111" s="134">
        <v>0</v>
      </c>
      <c r="C111" s="272">
        <f>B111*P21</f>
        <v>0</v>
      </c>
      <c r="D111" s="273">
        <f>B111*Q21</f>
        <v>0</v>
      </c>
      <c r="F111" s="215">
        <v>1</v>
      </c>
      <c r="G111" s="271" t="s">
        <v>203</v>
      </c>
      <c r="H111" s="282">
        <f>ROUND(F111/P21,2)</f>
        <v>0.67</v>
      </c>
      <c r="I111" s="283">
        <f>ROUND(F111/Q21,2)</f>
        <v>1</v>
      </c>
      <c r="K111" s="223">
        <v>1</v>
      </c>
      <c r="L111" s="271" t="s">
        <v>203</v>
      </c>
      <c r="M111" s="296">
        <f>K111*P21</f>
        <v>1.5</v>
      </c>
      <c r="N111" s="297">
        <f>K111*Q21</f>
        <v>1</v>
      </c>
    </row>
    <row r="112" spans="1:14">
      <c r="A112" s="328" t="s">
        <v>566</v>
      </c>
      <c r="B112" s="131">
        <v>0</v>
      </c>
      <c r="C112" s="267">
        <f>B112*J22</f>
        <v>0</v>
      </c>
      <c r="D112" s="268">
        <f>B112*K22</f>
        <v>0</v>
      </c>
      <c r="F112" s="199">
        <v>1</v>
      </c>
      <c r="G112" s="256" t="s">
        <v>204</v>
      </c>
      <c r="H112" s="269">
        <f>ROUND(F112/J22,2)</f>
        <v>0.2</v>
      </c>
      <c r="I112" s="270">
        <f>ROUND(F112/K22,2)</f>
        <v>0.51</v>
      </c>
      <c r="K112" s="198">
        <v>1</v>
      </c>
      <c r="L112" s="256" t="s">
        <v>204</v>
      </c>
      <c r="M112" s="292">
        <f>K112*J22</f>
        <v>5</v>
      </c>
      <c r="N112" s="293">
        <f>K112*K22</f>
        <v>1.9607843137254903</v>
      </c>
    </row>
    <row r="113" spans="1:14">
      <c r="A113" s="324" t="s">
        <v>565</v>
      </c>
      <c r="B113" s="128">
        <v>0</v>
      </c>
      <c r="C113" s="129">
        <f>B113*M22</f>
        <v>0</v>
      </c>
      <c r="D113" s="130">
        <f>B113*N22</f>
        <v>0</v>
      </c>
      <c r="F113" s="199">
        <v>1</v>
      </c>
      <c r="G113" s="119" t="s">
        <v>205</v>
      </c>
      <c r="H113" s="114">
        <f>ROUND(F113/M22,2)</f>
        <v>0.2</v>
      </c>
      <c r="I113" s="120">
        <f>ROUND(F113/N22,2)</f>
        <v>0.51</v>
      </c>
      <c r="K113" s="198">
        <v>1</v>
      </c>
      <c r="L113" s="119" t="s">
        <v>205</v>
      </c>
      <c r="M113" s="183">
        <f>K113*M22</f>
        <v>5</v>
      </c>
      <c r="N113" s="184">
        <f>K113*N22</f>
        <v>1.9607843137254903</v>
      </c>
    </row>
    <row r="114" spans="1:14">
      <c r="A114" s="324" t="s">
        <v>564</v>
      </c>
      <c r="B114" s="101">
        <v>0</v>
      </c>
      <c r="C114" s="129">
        <f>B114*P22</f>
        <v>0</v>
      </c>
      <c r="D114" s="130">
        <f>B114*Q22</f>
        <v>0</v>
      </c>
      <c r="F114" s="215">
        <v>1</v>
      </c>
      <c r="G114" s="262" t="s">
        <v>206</v>
      </c>
      <c r="H114" s="287">
        <f>ROUND(F114/P22,2)</f>
        <v>0.67</v>
      </c>
      <c r="I114" s="288">
        <f>ROUND(F114/Q22,2)</f>
        <v>1</v>
      </c>
      <c r="J114" t="s">
        <v>239</v>
      </c>
      <c r="K114" s="223">
        <v>1</v>
      </c>
      <c r="L114" s="262" t="s">
        <v>206</v>
      </c>
      <c r="M114" s="265">
        <f>K114*P22</f>
        <v>1.5</v>
      </c>
      <c r="N114" s="266">
        <f>K114*Q22</f>
        <v>1</v>
      </c>
    </row>
    <row r="115" spans="1:14">
      <c r="A115" s="332" t="s">
        <v>563</v>
      </c>
      <c r="B115" s="275">
        <v>0</v>
      </c>
      <c r="C115" s="280">
        <f>B115*J23</f>
        <v>0</v>
      </c>
      <c r="D115" s="281">
        <f>B115*K23</f>
        <v>0</v>
      </c>
      <c r="F115" s="199">
        <v>1</v>
      </c>
      <c r="G115" s="257" t="s">
        <v>207</v>
      </c>
      <c r="H115" s="260">
        <f>ROUND(F115/J23,2)</f>
        <v>0.1</v>
      </c>
      <c r="I115" s="261">
        <f>ROUND(F115/K23,2)</f>
        <v>0.26</v>
      </c>
      <c r="K115" s="198">
        <v>1</v>
      </c>
      <c r="L115" s="257" t="s">
        <v>207</v>
      </c>
      <c r="M115" s="298">
        <f>K115*J23</f>
        <v>9.6666666666666661</v>
      </c>
      <c r="N115" s="299">
        <f>K115*K23</f>
        <v>3.7908496732026147</v>
      </c>
    </row>
    <row r="116" spans="1:14">
      <c r="A116" s="330" t="s">
        <v>562</v>
      </c>
      <c r="B116" s="101">
        <v>0</v>
      </c>
      <c r="C116" s="258">
        <f>B116*M23</f>
        <v>0</v>
      </c>
      <c r="D116" s="259">
        <f>B116*N23</f>
        <v>0</v>
      </c>
      <c r="F116" s="199">
        <v>1</v>
      </c>
      <c r="G116" s="121" t="s">
        <v>208</v>
      </c>
      <c r="H116" s="115">
        <f>ROUND(F116/M23,2)</f>
        <v>0.1</v>
      </c>
      <c r="I116" s="122">
        <f>ROUND(F116/N23,2)</f>
        <v>0.26</v>
      </c>
      <c r="K116" s="198">
        <v>1</v>
      </c>
      <c r="L116" s="121" t="s">
        <v>208</v>
      </c>
      <c r="M116" s="182">
        <f>K116*M23</f>
        <v>9.6666666666666661</v>
      </c>
      <c r="N116" s="185">
        <f>K116*N23</f>
        <v>3.7908496732026147</v>
      </c>
    </row>
    <row r="117" spans="1:14">
      <c r="A117" s="327" t="s">
        <v>561</v>
      </c>
      <c r="B117" s="134">
        <v>0</v>
      </c>
      <c r="C117" s="272">
        <f>B117*P23</f>
        <v>0</v>
      </c>
      <c r="D117" s="273">
        <f>B117*Q23</f>
        <v>0</v>
      </c>
      <c r="F117" s="215">
        <v>1</v>
      </c>
      <c r="G117" s="271" t="s">
        <v>209</v>
      </c>
      <c r="H117" s="282">
        <f>ROUND(F117/P23,2)</f>
        <v>0.67</v>
      </c>
      <c r="I117" s="283">
        <f>ROUND(F117/Q23,2)</f>
        <v>1</v>
      </c>
      <c r="K117" s="223">
        <v>1</v>
      </c>
      <c r="L117" s="271" t="s">
        <v>209</v>
      </c>
      <c r="M117" s="296">
        <f>K117*P23</f>
        <v>1.5</v>
      </c>
      <c r="N117" s="297">
        <f>K117*Q23</f>
        <v>1</v>
      </c>
    </row>
    <row r="118" spans="1:14">
      <c r="A118" s="328" t="s">
        <v>560</v>
      </c>
      <c r="B118" s="131">
        <v>0</v>
      </c>
      <c r="C118" s="267">
        <f>B118*J24</f>
        <v>0</v>
      </c>
      <c r="D118" s="268">
        <f>B118*K24</f>
        <v>0</v>
      </c>
      <c r="F118" s="199">
        <v>1</v>
      </c>
      <c r="G118" s="256" t="s">
        <v>210</v>
      </c>
      <c r="H118" s="269">
        <f>ROUND(F118/J24,4)</f>
        <v>0.08</v>
      </c>
      <c r="I118" s="270">
        <f>ROUND(F118/K24,4)</f>
        <v>0.20399999999999999</v>
      </c>
      <c r="K118" s="198">
        <v>1</v>
      </c>
      <c r="L118" s="256" t="s">
        <v>210</v>
      </c>
      <c r="M118" s="292">
        <f>K118*J24</f>
        <v>12.5</v>
      </c>
      <c r="N118" s="293">
        <f>K118*K24</f>
        <v>4.9019607843137258</v>
      </c>
    </row>
    <row r="119" spans="1:14">
      <c r="A119" s="324" t="s">
        <v>559</v>
      </c>
      <c r="B119" s="128">
        <v>0</v>
      </c>
      <c r="C119" s="129">
        <f>B119*M24</f>
        <v>0</v>
      </c>
      <c r="D119" s="130">
        <f>B119*N24</f>
        <v>0</v>
      </c>
      <c r="F119" s="199">
        <v>1</v>
      </c>
      <c r="G119" s="119" t="s">
        <v>211</v>
      </c>
      <c r="H119" s="114">
        <f>ROUND(F119/M24,4)</f>
        <v>0.08</v>
      </c>
      <c r="I119" s="120">
        <f>ROUND(F119/N24,4)</f>
        <v>0.20399999999999999</v>
      </c>
      <c r="K119" s="198">
        <v>1</v>
      </c>
      <c r="L119" s="119" t="s">
        <v>211</v>
      </c>
      <c r="M119" s="183">
        <f>K119*M24</f>
        <v>12.5</v>
      </c>
      <c r="N119" s="184">
        <f>K119*N24</f>
        <v>4.9019607843137258</v>
      </c>
    </row>
    <row r="120" spans="1:14">
      <c r="A120" s="324" t="s">
        <v>558</v>
      </c>
      <c r="B120" s="101">
        <v>0</v>
      </c>
      <c r="C120" s="129">
        <f>B120*P24</f>
        <v>0</v>
      </c>
      <c r="D120" s="130">
        <f>B120*Q24</f>
        <v>0</v>
      </c>
      <c r="F120" s="199">
        <v>1</v>
      </c>
      <c r="G120" s="256" t="s">
        <v>212</v>
      </c>
      <c r="H120" s="269">
        <f>ROUND(F120/P24,4)</f>
        <v>0.08</v>
      </c>
      <c r="I120" s="270">
        <f>ROUND(F120/Q24,4)</f>
        <v>0.20399999999999999</v>
      </c>
      <c r="K120" s="198">
        <v>1</v>
      </c>
      <c r="L120" s="256" t="s">
        <v>212</v>
      </c>
      <c r="M120" s="292">
        <f>K120*P24</f>
        <v>12.5</v>
      </c>
      <c r="N120" s="293">
        <f>K120*Q24</f>
        <v>4.9019607843137258</v>
      </c>
    </row>
    <row r="121" spans="1:14">
      <c r="A121" s="324" t="s">
        <v>557</v>
      </c>
      <c r="B121" s="131">
        <v>0</v>
      </c>
      <c r="C121" s="129">
        <f>B121*S24</f>
        <v>0</v>
      </c>
      <c r="D121" s="130">
        <f>B121*T24</f>
        <v>0</v>
      </c>
      <c r="F121" s="199">
        <v>1</v>
      </c>
      <c r="G121" s="119" t="s">
        <v>213</v>
      </c>
      <c r="H121" s="114">
        <f>ROUND(F121/S24,4)</f>
        <v>0.22220000000000001</v>
      </c>
      <c r="I121" s="120">
        <f>ROUND(F121/T24,4)</f>
        <v>0.33329999999999999</v>
      </c>
      <c r="K121" s="198">
        <v>1</v>
      </c>
      <c r="L121" s="119" t="s">
        <v>213</v>
      </c>
      <c r="M121" s="183">
        <f>K121*S24</f>
        <v>4.5</v>
      </c>
      <c r="N121" s="184">
        <f>K121*T24</f>
        <v>3</v>
      </c>
    </row>
    <row r="122" spans="1:14">
      <c r="A122" s="328" t="s">
        <v>520</v>
      </c>
      <c r="B122" s="131">
        <v>0</v>
      </c>
      <c r="C122" s="267">
        <f>B122*V24</f>
        <v>0</v>
      </c>
      <c r="D122" s="268">
        <f>B122*W24</f>
        <v>0</v>
      </c>
      <c r="F122" s="199">
        <v>1</v>
      </c>
      <c r="G122" s="256" t="s">
        <v>327</v>
      </c>
      <c r="H122" s="269">
        <f>ROUND(F122/V24,4)</f>
        <v>0.18179999999999999</v>
      </c>
      <c r="I122" s="270">
        <f>ROUND(F122/W24,4)</f>
        <v>0.2727</v>
      </c>
      <c r="K122" s="198">
        <v>1</v>
      </c>
      <c r="L122" s="256" t="s">
        <v>327</v>
      </c>
      <c r="M122" s="292">
        <f>K122*V24</f>
        <v>5.5</v>
      </c>
      <c r="N122" s="293">
        <f>K122*W24</f>
        <v>3.6666666666666665</v>
      </c>
    </row>
    <row r="123" spans="1:14">
      <c r="A123" s="333" t="s">
        <v>521</v>
      </c>
      <c r="B123" s="134">
        <v>0</v>
      </c>
      <c r="C123" s="207">
        <f>B123*Y24</f>
        <v>0</v>
      </c>
      <c r="D123" s="208">
        <f>B123*Z24</f>
        <v>0</v>
      </c>
      <c r="F123" s="215">
        <v>1</v>
      </c>
      <c r="G123" s="205" t="s">
        <v>343</v>
      </c>
      <c r="H123" s="216">
        <f>ROUND(F123/Y24,4)</f>
        <v>0.15379999999999999</v>
      </c>
      <c r="I123" s="217">
        <f>ROUND(F123/Z24,4)</f>
        <v>0.23080000000000001</v>
      </c>
      <c r="K123" s="223">
        <v>1</v>
      </c>
      <c r="L123" s="205" t="s">
        <v>343</v>
      </c>
      <c r="M123" s="224">
        <f>K123*Y24</f>
        <v>6.5</v>
      </c>
      <c r="N123" s="225">
        <f>K123*Z24</f>
        <v>4.333333333333333</v>
      </c>
    </row>
    <row r="124" spans="1:14">
      <c r="A124" s="330" t="s">
        <v>556</v>
      </c>
      <c r="B124" s="101">
        <v>0</v>
      </c>
      <c r="C124" s="258">
        <f>B124*J25</f>
        <v>0</v>
      </c>
      <c r="D124" s="259">
        <f>B124*K25</f>
        <v>0</v>
      </c>
      <c r="F124" s="199">
        <v>1</v>
      </c>
      <c r="G124" s="121" t="s">
        <v>214</v>
      </c>
      <c r="H124" s="115">
        <f>ROUND(F124/J25,4)</f>
        <v>7.4999999999999997E-2</v>
      </c>
      <c r="I124" s="122">
        <f>ROUND(F124/K25,4)</f>
        <v>0.1913</v>
      </c>
      <c r="K124" s="198">
        <v>1</v>
      </c>
      <c r="L124" s="121" t="s">
        <v>214</v>
      </c>
      <c r="M124" s="182">
        <f>K124*J25</f>
        <v>13.333333333333334</v>
      </c>
      <c r="N124" s="185">
        <f>K124*K25</f>
        <v>5.2287581699346415</v>
      </c>
    </row>
    <row r="125" spans="1:14">
      <c r="A125" s="326" t="s">
        <v>555</v>
      </c>
      <c r="B125" s="101">
        <v>0</v>
      </c>
      <c r="C125" s="132">
        <f>B125*M25</f>
        <v>0</v>
      </c>
      <c r="D125" s="133">
        <f>B125*N25</f>
        <v>0</v>
      </c>
      <c r="F125" s="199">
        <v>1</v>
      </c>
      <c r="G125" s="257" t="s">
        <v>215</v>
      </c>
      <c r="H125" s="260">
        <f>ROUND(F125/M25,4)</f>
        <v>7.4999999999999997E-2</v>
      </c>
      <c r="I125" s="261">
        <f>ROUND(F125/N25,4)</f>
        <v>0.1913</v>
      </c>
      <c r="K125" s="198">
        <v>1</v>
      </c>
      <c r="L125" s="257" t="s">
        <v>215</v>
      </c>
      <c r="M125" s="298">
        <f>K125*M25</f>
        <v>13.333333333333334</v>
      </c>
      <c r="N125" s="299">
        <f>K125*N25</f>
        <v>5.2287581699346415</v>
      </c>
    </row>
    <row r="126" spans="1:14">
      <c r="A126" s="330" t="s">
        <v>554</v>
      </c>
      <c r="B126" s="101">
        <v>0</v>
      </c>
      <c r="C126" s="258">
        <f>B126*P25</f>
        <v>0</v>
      </c>
      <c r="D126" s="259">
        <f>B126*Q25</f>
        <v>0</v>
      </c>
      <c r="F126" s="199">
        <v>1</v>
      </c>
      <c r="G126" s="121" t="s">
        <v>216</v>
      </c>
      <c r="H126" s="115">
        <f>ROUND(F126/P25,4)</f>
        <v>7.4999999999999997E-2</v>
      </c>
      <c r="I126" s="122">
        <f>ROUND(F126/Q25,4)</f>
        <v>0.1913</v>
      </c>
      <c r="K126" s="198">
        <v>1</v>
      </c>
      <c r="L126" s="121" t="s">
        <v>216</v>
      </c>
      <c r="M126" s="182">
        <f>K126*P25</f>
        <v>13.333333333333334</v>
      </c>
      <c r="N126" s="185">
        <f>K126*Q25</f>
        <v>5.2287581699346415</v>
      </c>
    </row>
    <row r="127" spans="1:14">
      <c r="A127" s="334" t="s">
        <v>553</v>
      </c>
      <c r="B127" s="209">
        <v>0</v>
      </c>
      <c r="C127" s="135">
        <f>B127*S25</f>
        <v>0</v>
      </c>
      <c r="D127" s="136">
        <f>B127*T25</f>
        <v>0</v>
      </c>
      <c r="F127" s="215">
        <v>1</v>
      </c>
      <c r="G127" s="271" t="s">
        <v>217</v>
      </c>
      <c r="H127" s="282">
        <f>ROUND(F127/S25,4)</f>
        <v>0.22220000000000001</v>
      </c>
      <c r="I127" s="283">
        <f>ROUND(F127/T25,4)</f>
        <v>0.33329999999999999</v>
      </c>
      <c r="K127" s="223">
        <v>1</v>
      </c>
      <c r="L127" s="271" t="s">
        <v>217</v>
      </c>
      <c r="M127" s="296">
        <f>K127*S25</f>
        <v>4.5</v>
      </c>
      <c r="N127" s="297">
        <f>K127*T25</f>
        <v>3</v>
      </c>
    </row>
    <row r="128" spans="1:14">
      <c r="A128" s="328" t="s">
        <v>552</v>
      </c>
      <c r="B128" s="131">
        <v>0</v>
      </c>
      <c r="C128" s="267">
        <f>B128*J26</f>
        <v>0</v>
      </c>
      <c r="D128" s="268">
        <f>B128*K26</f>
        <v>0</v>
      </c>
      <c r="F128" s="199">
        <v>1</v>
      </c>
      <c r="G128" s="256" t="s">
        <v>218</v>
      </c>
      <c r="H128" s="269">
        <f>ROUND(F128/J26,4)</f>
        <v>7.0599999999999996E-2</v>
      </c>
      <c r="I128" s="270">
        <f>ROUND(F128/K26,4)</f>
        <v>0.18</v>
      </c>
      <c r="K128" s="198">
        <v>1</v>
      </c>
      <c r="L128" s="256" t="s">
        <v>218</v>
      </c>
      <c r="M128" s="292">
        <f>K128*J26</f>
        <v>14.166666666666666</v>
      </c>
      <c r="N128" s="293">
        <f>K128*K26</f>
        <v>5.5555555555555562</v>
      </c>
    </row>
    <row r="129" spans="1:14">
      <c r="A129" s="324" t="s">
        <v>551</v>
      </c>
      <c r="B129" s="128">
        <v>0</v>
      </c>
      <c r="C129" s="129">
        <f>B129*M26</f>
        <v>0</v>
      </c>
      <c r="D129" s="130">
        <f>B129*N26</f>
        <v>0</v>
      </c>
      <c r="F129" s="199">
        <v>1</v>
      </c>
      <c r="G129" s="119" t="s">
        <v>219</v>
      </c>
      <c r="H129" s="114">
        <f>ROUND(F129/M26,4)</f>
        <v>7.0599999999999996E-2</v>
      </c>
      <c r="I129" s="120">
        <f>ROUND(F129/N26,4)</f>
        <v>0.18</v>
      </c>
      <c r="K129" s="198">
        <v>1</v>
      </c>
      <c r="L129" s="119" t="s">
        <v>219</v>
      </c>
      <c r="M129" s="183">
        <f>K129*M26</f>
        <v>14.166666666666666</v>
      </c>
      <c r="N129" s="184">
        <f>K129*N26</f>
        <v>5.5555555555555562</v>
      </c>
    </row>
    <row r="130" spans="1:14">
      <c r="A130" s="324" t="s">
        <v>550</v>
      </c>
      <c r="B130" s="101">
        <v>0</v>
      </c>
      <c r="C130" s="129">
        <f>B130*P26</f>
        <v>0</v>
      </c>
      <c r="D130" s="130">
        <f>B130*Q26</f>
        <v>0</v>
      </c>
      <c r="F130" s="199">
        <v>1</v>
      </c>
      <c r="G130" s="256" t="s">
        <v>220</v>
      </c>
      <c r="H130" s="269">
        <f>ROUND(F130/P26,4)</f>
        <v>7.0599999999999996E-2</v>
      </c>
      <c r="I130" s="270">
        <f>ROUND(F130/Q26,4)</f>
        <v>0.18</v>
      </c>
      <c r="K130" s="198">
        <v>1</v>
      </c>
      <c r="L130" s="256" t="s">
        <v>220</v>
      </c>
      <c r="M130" s="292">
        <f>K130*P26</f>
        <v>14.166666666666666</v>
      </c>
      <c r="N130" s="293">
        <f>K130*Q26</f>
        <v>5.5555555555555562</v>
      </c>
    </row>
    <row r="131" spans="1:14">
      <c r="A131" s="333" t="s">
        <v>549</v>
      </c>
      <c r="B131" s="134">
        <v>0</v>
      </c>
      <c r="C131" s="207">
        <f>B131*S26</f>
        <v>0</v>
      </c>
      <c r="D131" s="208">
        <f>B131*T26</f>
        <v>0</v>
      </c>
      <c r="F131" s="215">
        <v>1</v>
      </c>
      <c r="G131" s="205" t="s">
        <v>221</v>
      </c>
      <c r="H131" s="216">
        <f>ROUND(F131/S26,4)</f>
        <v>0.22220000000000001</v>
      </c>
      <c r="I131" s="217">
        <f>ROUND(F131/T26,4)</f>
        <v>0.33329999999999999</v>
      </c>
      <c r="K131" s="223">
        <v>1</v>
      </c>
      <c r="L131" s="205" t="s">
        <v>221</v>
      </c>
      <c r="M131" s="224">
        <f>K131*S26</f>
        <v>4.5</v>
      </c>
      <c r="N131" s="225">
        <f>K131*T26</f>
        <v>3</v>
      </c>
    </row>
    <row r="132" spans="1:14">
      <c r="A132" s="330" t="s">
        <v>548</v>
      </c>
      <c r="B132" s="101">
        <v>0</v>
      </c>
      <c r="C132" s="258">
        <f>B132*J27</f>
        <v>0</v>
      </c>
      <c r="D132" s="259">
        <f>B132*K27</f>
        <v>0</v>
      </c>
      <c r="F132" s="199">
        <v>1</v>
      </c>
      <c r="G132" s="121" t="s">
        <v>222</v>
      </c>
      <c r="H132" s="115">
        <f>ROUND(F132/J27,4)</f>
        <v>6.3200000000000006E-2</v>
      </c>
      <c r="I132" s="122">
        <f>ROUND(F132/K27,4)</f>
        <v>0.16109999999999999</v>
      </c>
      <c r="K132" s="198">
        <v>1</v>
      </c>
      <c r="L132" s="121" t="s">
        <v>222</v>
      </c>
      <c r="M132" s="182">
        <f>K132*J27</f>
        <v>15.833333333333334</v>
      </c>
      <c r="N132" s="185">
        <f>K132*K27</f>
        <v>6.2091503267973867</v>
      </c>
    </row>
    <row r="133" spans="1:14">
      <c r="A133" s="326" t="s">
        <v>547</v>
      </c>
      <c r="B133" s="101">
        <v>0</v>
      </c>
      <c r="C133" s="132">
        <f>B133*M27</f>
        <v>0</v>
      </c>
      <c r="D133" s="133">
        <f>B133*N27</f>
        <v>0</v>
      </c>
      <c r="F133" s="199">
        <v>1</v>
      </c>
      <c r="G133" s="257" t="s">
        <v>223</v>
      </c>
      <c r="H133" s="260">
        <f>ROUND(F133/M27,4)</f>
        <v>6.3200000000000006E-2</v>
      </c>
      <c r="I133" s="261">
        <f>ROUND(F133/N27,4)</f>
        <v>0.16109999999999999</v>
      </c>
      <c r="K133" s="198">
        <v>1</v>
      </c>
      <c r="L133" s="257" t="s">
        <v>223</v>
      </c>
      <c r="M133" s="298">
        <f>K133*M27</f>
        <v>15.833333333333334</v>
      </c>
      <c r="N133" s="299">
        <f>K133*N27</f>
        <v>6.2091503267973867</v>
      </c>
    </row>
    <row r="134" spans="1:14">
      <c r="A134" s="330" t="s">
        <v>546</v>
      </c>
      <c r="B134" s="101">
        <v>0</v>
      </c>
      <c r="C134" s="258">
        <f>B134*P27</f>
        <v>0</v>
      </c>
      <c r="D134" s="259">
        <f>B134*Q27</f>
        <v>0</v>
      </c>
      <c r="F134" s="199">
        <v>1</v>
      </c>
      <c r="G134" s="121" t="s">
        <v>224</v>
      </c>
      <c r="H134" s="115">
        <f>ROUND(F134/P27,4)</f>
        <v>6.3200000000000006E-2</v>
      </c>
      <c r="I134" s="122">
        <f>ROUND(F134/Q27,4)</f>
        <v>0.16109999999999999</v>
      </c>
      <c r="K134" s="198">
        <v>1</v>
      </c>
      <c r="L134" s="121" t="s">
        <v>224</v>
      </c>
      <c r="M134" s="182">
        <f>K134*P27</f>
        <v>15.833333333333334</v>
      </c>
      <c r="N134" s="185">
        <f>K134*Q27</f>
        <v>6.2091503267973867</v>
      </c>
    </row>
    <row r="135" spans="1:14">
      <c r="A135" s="326" t="s">
        <v>545</v>
      </c>
      <c r="B135" s="101">
        <v>0</v>
      </c>
      <c r="C135" s="132">
        <f>B135*S27</f>
        <v>0</v>
      </c>
      <c r="D135" s="133">
        <f>B135*T27</f>
        <v>0</v>
      </c>
      <c r="F135" s="199">
        <v>1</v>
      </c>
      <c r="G135" s="257" t="s">
        <v>225</v>
      </c>
      <c r="H135" s="260">
        <f>ROUND(F135/S27,4)</f>
        <v>0.22220000000000001</v>
      </c>
      <c r="I135" s="261">
        <f>ROUND(F135/T27,4)</f>
        <v>0.33329999999999999</v>
      </c>
      <c r="K135" s="198">
        <v>1</v>
      </c>
      <c r="L135" s="257" t="s">
        <v>225</v>
      </c>
      <c r="M135" s="298">
        <f>K135*S27</f>
        <v>4.5</v>
      </c>
      <c r="N135" s="299">
        <f>K135*T27</f>
        <v>3</v>
      </c>
    </row>
    <row r="136" spans="1:14">
      <c r="A136" s="334" t="s">
        <v>522</v>
      </c>
      <c r="B136" s="209">
        <v>0</v>
      </c>
      <c r="C136" s="135">
        <f>B136*V27</f>
        <v>0</v>
      </c>
      <c r="D136" s="136">
        <f>B136*W27</f>
        <v>0</v>
      </c>
      <c r="F136" s="215">
        <v>1</v>
      </c>
      <c r="G136" s="123" t="s">
        <v>344</v>
      </c>
      <c r="H136" s="124">
        <f>ROUND(F136/V27,4)</f>
        <v>0.18179999999999999</v>
      </c>
      <c r="I136" s="125">
        <f>ROUND(F136/W27,4)</f>
        <v>0.2727</v>
      </c>
      <c r="K136" s="223">
        <v>1</v>
      </c>
      <c r="L136" s="123" t="s">
        <v>344</v>
      </c>
      <c r="M136" s="186">
        <f>K136*V27</f>
        <v>5.5</v>
      </c>
      <c r="N136" s="187">
        <f>K136*W27</f>
        <v>3.6666666666666665</v>
      </c>
    </row>
    <row r="137" spans="1:14">
      <c r="A137" s="328" t="s">
        <v>544</v>
      </c>
      <c r="B137" s="101">
        <v>0</v>
      </c>
      <c r="C137" s="267">
        <f>B137*J28</f>
        <v>0</v>
      </c>
      <c r="D137" s="268">
        <f>B137*K28</f>
        <v>0</v>
      </c>
      <c r="F137" s="199">
        <v>1</v>
      </c>
      <c r="G137" s="119" t="s">
        <v>226</v>
      </c>
      <c r="H137" s="114">
        <f>ROUND(F137/J28,4)</f>
        <v>4.4400000000000002E-2</v>
      </c>
      <c r="I137" s="120">
        <f>ROUND(F137/K28,4)</f>
        <v>0.1133</v>
      </c>
      <c r="K137" s="198">
        <v>1</v>
      </c>
      <c r="L137" s="119" t="s">
        <v>226</v>
      </c>
      <c r="M137" s="183">
        <f>K137*J28</f>
        <v>22.5</v>
      </c>
      <c r="N137" s="184">
        <f>K137*K28</f>
        <v>8.8235294117647065</v>
      </c>
    </row>
    <row r="138" spans="1:14">
      <c r="A138" s="324" t="s">
        <v>543</v>
      </c>
      <c r="B138" s="101">
        <v>0</v>
      </c>
      <c r="C138" s="129">
        <f>B138*M28</f>
        <v>0</v>
      </c>
      <c r="D138" s="130">
        <f>B138*N28</f>
        <v>0</v>
      </c>
      <c r="F138" s="199">
        <v>1</v>
      </c>
      <c r="G138" s="256" t="s">
        <v>227</v>
      </c>
      <c r="H138" s="269">
        <f>ROUND(F138/M28,4)</f>
        <v>4.4400000000000002E-2</v>
      </c>
      <c r="I138" s="270">
        <f>ROUND(F138/N28,4)</f>
        <v>0.1133</v>
      </c>
      <c r="K138" s="198">
        <v>1</v>
      </c>
      <c r="L138" s="256" t="s">
        <v>227</v>
      </c>
      <c r="M138" s="292">
        <f>K138*M28</f>
        <v>22.5</v>
      </c>
      <c r="N138" s="293">
        <f>K138*N28</f>
        <v>8.8235294117647065</v>
      </c>
    </row>
    <row r="139" spans="1:14">
      <c r="A139" s="328" t="s">
        <v>542</v>
      </c>
      <c r="B139" s="101">
        <v>0</v>
      </c>
      <c r="C139" s="267">
        <f>B139*P28</f>
        <v>0</v>
      </c>
      <c r="D139" s="268">
        <f>B139*Q28</f>
        <v>0</v>
      </c>
      <c r="F139" s="199">
        <v>1</v>
      </c>
      <c r="G139" s="119" t="s">
        <v>228</v>
      </c>
      <c r="H139" s="114">
        <f>ROUND(F139/P28,4)</f>
        <v>4.4400000000000002E-2</v>
      </c>
      <c r="I139" s="120">
        <f>ROUND(F139/Q28,4)</f>
        <v>0.1133</v>
      </c>
      <c r="K139" s="198">
        <v>1</v>
      </c>
      <c r="L139" s="119" t="s">
        <v>228</v>
      </c>
      <c r="M139" s="183">
        <f>K139*P28</f>
        <v>22.5</v>
      </c>
      <c r="N139" s="184">
        <f>K139*Q28</f>
        <v>8.8235294117647065</v>
      </c>
    </row>
    <row r="140" spans="1:14">
      <c r="A140" s="324" t="s">
        <v>541</v>
      </c>
      <c r="B140" s="101">
        <v>0</v>
      </c>
      <c r="C140" s="129">
        <f>B140*S28</f>
        <v>0</v>
      </c>
      <c r="D140" s="130">
        <f>B140*T28</f>
        <v>0</v>
      </c>
      <c r="F140" s="199">
        <v>1</v>
      </c>
      <c r="G140" s="256" t="s">
        <v>229</v>
      </c>
      <c r="H140" s="269">
        <f>ROUND(F140/S28,4)</f>
        <v>0.22220000000000001</v>
      </c>
      <c r="I140" s="270">
        <f>ROUND(F140/T28,4)</f>
        <v>0.33329999999999999</v>
      </c>
      <c r="K140" s="198">
        <v>1</v>
      </c>
      <c r="L140" s="256" t="s">
        <v>229</v>
      </c>
      <c r="M140" s="292">
        <f>K140*S28</f>
        <v>4.5</v>
      </c>
      <c r="N140" s="293">
        <f>K140*T28</f>
        <v>3</v>
      </c>
    </row>
    <row r="141" spans="1:14">
      <c r="A141" s="333" t="s">
        <v>523</v>
      </c>
      <c r="B141" s="134">
        <v>0</v>
      </c>
      <c r="C141" s="207">
        <f>B141*V28</f>
        <v>0</v>
      </c>
      <c r="D141" s="208">
        <f>B141*W28</f>
        <v>0</v>
      </c>
      <c r="F141" s="215">
        <v>1</v>
      </c>
      <c r="G141" s="205" t="s">
        <v>345</v>
      </c>
      <c r="H141" s="216">
        <f>ROUND(F141/V28,4)</f>
        <v>0.18179999999999999</v>
      </c>
      <c r="I141" s="217">
        <f>ROUND(F141/W28,4)</f>
        <v>0.2727</v>
      </c>
      <c r="K141" s="223">
        <v>1</v>
      </c>
      <c r="L141" s="205" t="s">
        <v>345</v>
      </c>
      <c r="M141" s="224">
        <f>K141*V28</f>
        <v>5.5</v>
      </c>
      <c r="N141" s="225">
        <f>K141*W28</f>
        <v>3.6666666666666665</v>
      </c>
    </row>
    <row r="142" spans="1:14">
      <c r="A142" s="330" t="s">
        <v>540</v>
      </c>
      <c r="B142" s="101">
        <v>0</v>
      </c>
      <c r="C142" s="258">
        <f>B142*J29</f>
        <v>0</v>
      </c>
      <c r="D142" s="259">
        <f>B142*K29</f>
        <v>0</v>
      </c>
      <c r="F142" s="199">
        <v>1</v>
      </c>
      <c r="G142" s="121" t="s">
        <v>230</v>
      </c>
      <c r="H142" s="115">
        <f>ROUND(F142/J29,4)</f>
        <v>3.8699999999999998E-2</v>
      </c>
      <c r="I142" s="122">
        <f>ROUND(F142/K29,4)</f>
        <v>9.8699999999999996E-2</v>
      </c>
      <c r="K142" s="198">
        <v>1</v>
      </c>
      <c r="L142" s="121" t="s">
        <v>230</v>
      </c>
      <c r="M142" s="182">
        <f>K142*J29</f>
        <v>25.833333333333332</v>
      </c>
      <c r="N142" s="185">
        <f>K142*K29</f>
        <v>10.130718954248367</v>
      </c>
    </row>
    <row r="143" spans="1:14">
      <c r="A143" s="326" t="s">
        <v>539</v>
      </c>
      <c r="B143" s="101">
        <v>0</v>
      </c>
      <c r="C143" s="132">
        <f>B143*M29</f>
        <v>0</v>
      </c>
      <c r="D143" s="133">
        <f>B143*N29</f>
        <v>0</v>
      </c>
      <c r="F143" s="199">
        <v>1</v>
      </c>
      <c r="G143" s="257" t="s">
        <v>231</v>
      </c>
      <c r="H143" s="260">
        <f>ROUND(F143/M29,4)</f>
        <v>3.8699999999999998E-2</v>
      </c>
      <c r="I143" s="261">
        <f>ROUND(F143/N29,4)</f>
        <v>9.8699999999999996E-2</v>
      </c>
      <c r="K143" s="198">
        <v>1</v>
      </c>
      <c r="L143" s="257" t="s">
        <v>231</v>
      </c>
      <c r="M143" s="298">
        <f>K143*M29</f>
        <v>25.833333333333332</v>
      </c>
      <c r="N143" s="299">
        <f>K143*N29</f>
        <v>10.130718954248367</v>
      </c>
    </row>
    <row r="144" spans="1:14">
      <c r="A144" s="330" t="s">
        <v>538</v>
      </c>
      <c r="B144" s="101">
        <v>0</v>
      </c>
      <c r="C144" s="258">
        <f>B144*P29</f>
        <v>0</v>
      </c>
      <c r="D144" s="259">
        <f>B144*Q29</f>
        <v>0</v>
      </c>
      <c r="F144" s="199">
        <v>1</v>
      </c>
      <c r="G144" s="121" t="s">
        <v>232</v>
      </c>
      <c r="H144" s="115">
        <f>ROUND(F144/P29,4)</f>
        <v>3.8699999999999998E-2</v>
      </c>
      <c r="I144" s="122">
        <f>ROUND(F144/Q29,4)</f>
        <v>9.8699999999999996E-2</v>
      </c>
      <c r="K144" s="198">
        <v>1</v>
      </c>
      <c r="L144" s="121" t="s">
        <v>232</v>
      </c>
      <c r="M144" s="182">
        <f>K144*P29</f>
        <v>25.833333333333332</v>
      </c>
      <c r="N144" s="185">
        <f>K144*Q29</f>
        <v>10.130718954248367</v>
      </c>
    </row>
    <row r="145" spans="1:14">
      <c r="A145" s="327" t="s">
        <v>537</v>
      </c>
      <c r="B145" s="134">
        <v>0</v>
      </c>
      <c r="C145" s="272">
        <f>B145*S29</f>
        <v>0</v>
      </c>
      <c r="D145" s="273">
        <f>B145*T29</f>
        <v>0</v>
      </c>
      <c r="F145" s="215">
        <v>1</v>
      </c>
      <c r="G145" s="271" t="s">
        <v>233</v>
      </c>
      <c r="H145" s="282">
        <f>ROUND(F145/S29,4)</f>
        <v>0.22220000000000001</v>
      </c>
      <c r="I145" s="283">
        <f>ROUND(F145/T29,4)</f>
        <v>0.33329999999999999</v>
      </c>
      <c r="K145" s="223">
        <v>1</v>
      </c>
      <c r="L145" s="271" t="s">
        <v>233</v>
      </c>
      <c r="M145" s="296">
        <f>K145*S29</f>
        <v>4.5</v>
      </c>
      <c r="N145" s="297">
        <f>K145*T29</f>
        <v>3</v>
      </c>
    </row>
    <row r="146" spans="1:14">
      <c r="A146" s="324" t="s">
        <v>536</v>
      </c>
      <c r="B146" s="101">
        <v>0</v>
      </c>
      <c r="C146" s="129">
        <f>B146*J30</f>
        <v>0</v>
      </c>
      <c r="D146" s="130">
        <f>B146*K30</f>
        <v>0</v>
      </c>
      <c r="F146" s="199">
        <v>1</v>
      </c>
      <c r="G146" s="256" t="s">
        <v>234</v>
      </c>
      <c r="H146" s="269">
        <f>ROUND(F146/J30,4)</f>
        <v>0.02</v>
      </c>
      <c r="I146" s="270">
        <f>ROUND(F146/K30,4)</f>
        <v>5.0999999999999997E-2</v>
      </c>
      <c r="K146" s="198">
        <v>1</v>
      </c>
      <c r="L146" s="256" t="s">
        <v>234</v>
      </c>
      <c r="M146" s="292">
        <f>K146*J30</f>
        <v>50</v>
      </c>
      <c r="N146" s="293">
        <f>K146*K30</f>
        <v>19.607843137254903</v>
      </c>
    </row>
    <row r="147" spans="1:14">
      <c r="A147" s="328" t="s">
        <v>535</v>
      </c>
      <c r="B147" s="101">
        <v>0</v>
      </c>
      <c r="C147" s="267">
        <f>B147*M30</f>
        <v>0</v>
      </c>
      <c r="D147" s="268">
        <f>B147*N30</f>
        <v>0</v>
      </c>
      <c r="F147" s="199">
        <v>1</v>
      </c>
      <c r="G147" s="119" t="s">
        <v>235</v>
      </c>
      <c r="H147" s="114">
        <f>ROUND(F147/M30,4)</f>
        <v>0.02</v>
      </c>
      <c r="I147" s="120">
        <f>ROUND(F147/N30,4)</f>
        <v>5.0999999999999997E-2</v>
      </c>
      <c r="K147" s="198">
        <v>1</v>
      </c>
      <c r="L147" s="119" t="s">
        <v>235</v>
      </c>
      <c r="M147" s="183">
        <f>K147*M30</f>
        <v>50</v>
      </c>
      <c r="N147" s="184">
        <f>K147*N30</f>
        <v>19.607843137254903</v>
      </c>
    </row>
    <row r="148" spans="1:14">
      <c r="A148" s="324" t="s">
        <v>534</v>
      </c>
      <c r="B148" s="101">
        <v>0</v>
      </c>
      <c r="C148" s="129">
        <f>B148*P30</f>
        <v>0</v>
      </c>
      <c r="D148" s="130">
        <f>B148*Q30</f>
        <v>0</v>
      </c>
      <c r="F148" s="199">
        <v>1</v>
      </c>
      <c r="G148" s="256" t="s">
        <v>236</v>
      </c>
      <c r="H148" s="269">
        <f>ROUND(F148/P30,4)</f>
        <v>0.02</v>
      </c>
      <c r="I148" s="270">
        <f>ROUND(F148/Q30,4)</f>
        <v>5.0999999999999997E-2</v>
      </c>
      <c r="K148" s="198">
        <v>1</v>
      </c>
      <c r="L148" s="256" t="s">
        <v>236</v>
      </c>
      <c r="M148" s="292">
        <f>K148*P30</f>
        <v>50</v>
      </c>
      <c r="N148" s="293">
        <f>K148*Q30</f>
        <v>19.607843137254903</v>
      </c>
    </row>
    <row r="149" spans="1:14">
      <c r="A149" s="328" t="s">
        <v>533</v>
      </c>
      <c r="B149" s="101">
        <v>0</v>
      </c>
      <c r="C149" s="267">
        <f>B149*S30</f>
        <v>0</v>
      </c>
      <c r="D149" s="268">
        <f>B149*T30</f>
        <v>0</v>
      </c>
      <c r="F149" s="199">
        <v>1</v>
      </c>
      <c r="G149" s="119" t="s">
        <v>237</v>
      </c>
      <c r="H149" s="114">
        <f>ROUND(F149/S30,4)</f>
        <v>0.22220000000000001</v>
      </c>
      <c r="I149" s="120">
        <f>ROUND(F149/T30,4)</f>
        <v>0.33329999999999999</v>
      </c>
      <c r="K149" s="198">
        <v>1</v>
      </c>
      <c r="L149" s="119" t="s">
        <v>237</v>
      </c>
      <c r="M149" s="183">
        <f>K149*S30</f>
        <v>4.5</v>
      </c>
      <c r="N149" s="184">
        <f>K149*T30</f>
        <v>3</v>
      </c>
    </row>
    <row r="150" spans="1:14">
      <c r="A150" s="329" t="s">
        <v>524</v>
      </c>
      <c r="B150" s="209">
        <v>0</v>
      </c>
      <c r="C150" s="263">
        <f>B150*Y30</f>
        <v>0</v>
      </c>
      <c r="D150" s="264">
        <f>B150*Z30</f>
        <v>0</v>
      </c>
      <c r="F150" s="215">
        <v>1</v>
      </c>
      <c r="G150" s="262" t="s">
        <v>346</v>
      </c>
      <c r="H150" s="287">
        <f>ROUND(F150/Y30,4)</f>
        <v>0.15379999999999999</v>
      </c>
      <c r="I150" s="288">
        <f>ROUND(F150/Z30,4)</f>
        <v>0.23080000000000001</v>
      </c>
      <c r="K150" s="223">
        <v>1</v>
      </c>
      <c r="L150" s="262" t="s">
        <v>346</v>
      </c>
      <c r="M150" s="265">
        <f>K150*Y30</f>
        <v>6.5</v>
      </c>
      <c r="N150" s="266">
        <f>K150*Z30</f>
        <v>4.333333333333333</v>
      </c>
    </row>
    <row r="151" spans="1:14">
      <c r="A151" s="326" t="s">
        <v>532</v>
      </c>
      <c r="B151" s="101">
        <v>0</v>
      </c>
      <c r="C151" s="132">
        <f>B151*J31</f>
        <v>0</v>
      </c>
      <c r="D151" s="133">
        <f>B151*K31</f>
        <v>0</v>
      </c>
      <c r="F151" s="199">
        <v>1</v>
      </c>
      <c r="G151" s="257" t="s">
        <v>335</v>
      </c>
      <c r="H151" s="260">
        <f>ROUND(F151/J31,4)</f>
        <v>1.4999999999999999E-2</v>
      </c>
      <c r="I151" s="261">
        <f>ROUND(F151/K31,4)</f>
        <v>3.8300000000000001E-2</v>
      </c>
      <c r="K151" s="198">
        <v>1</v>
      </c>
      <c r="L151" s="257" t="s">
        <v>335</v>
      </c>
      <c r="M151" s="298">
        <f>K151*J31</f>
        <v>66.666666666666671</v>
      </c>
      <c r="N151" s="299">
        <f>K151*K31</f>
        <v>26.143790849673206</v>
      </c>
    </row>
    <row r="152" spans="1:14">
      <c r="A152" s="330" t="s">
        <v>531</v>
      </c>
      <c r="B152" s="101">
        <v>0</v>
      </c>
      <c r="C152" s="258">
        <f>B152*M31</f>
        <v>0</v>
      </c>
      <c r="D152" s="259">
        <f>B152*N31</f>
        <v>0</v>
      </c>
      <c r="F152" s="199">
        <v>1</v>
      </c>
      <c r="G152" s="121" t="s">
        <v>336</v>
      </c>
      <c r="H152" s="115">
        <f>ROUND(F152/M31,4)</f>
        <v>1.4999999999999999E-2</v>
      </c>
      <c r="I152" s="122">
        <f>ROUND(F152/N31,4)</f>
        <v>3.8300000000000001E-2</v>
      </c>
      <c r="K152" s="198">
        <v>1</v>
      </c>
      <c r="L152" s="121" t="s">
        <v>336</v>
      </c>
      <c r="M152" s="182">
        <f>K152*M31</f>
        <v>66.666666666666671</v>
      </c>
      <c r="N152" s="185">
        <f>K152*N31</f>
        <v>26.143790849673206</v>
      </c>
    </row>
    <row r="153" spans="1:14">
      <c r="A153" s="326" t="s">
        <v>530</v>
      </c>
      <c r="B153" s="101">
        <v>0</v>
      </c>
      <c r="C153" s="132">
        <f>B153*P31</f>
        <v>0</v>
      </c>
      <c r="D153" s="133">
        <f>B153*Q31</f>
        <v>0</v>
      </c>
      <c r="F153" s="199">
        <v>1</v>
      </c>
      <c r="G153" s="257" t="s">
        <v>337</v>
      </c>
      <c r="H153" s="260">
        <f>ROUND(F153/P31,4)</f>
        <v>0.18179999999999999</v>
      </c>
      <c r="I153" s="261">
        <f>ROUND(F153/Q31,4)</f>
        <v>0.2727</v>
      </c>
      <c r="K153" s="198">
        <v>1</v>
      </c>
      <c r="L153" s="257" t="s">
        <v>337</v>
      </c>
      <c r="M153" s="298">
        <f>K153*P31</f>
        <v>5.5</v>
      </c>
      <c r="N153" s="299">
        <f>K153*Q31</f>
        <v>3.6666666666666665</v>
      </c>
    </row>
    <row r="154" spans="1:14">
      <c r="A154" s="334" t="s">
        <v>529</v>
      </c>
      <c r="B154" s="209">
        <v>0</v>
      </c>
      <c r="C154" s="135">
        <f>B154*S31</f>
        <v>0</v>
      </c>
      <c r="D154" s="136">
        <f>B154*T31</f>
        <v>0</v>
      </c>
      <c r="F154" s="215">
        <v>1</v>
      </c>
      <c r="G154" s="123" t="s">
        <v>338</v>
      </c>
      <c r="H154" s="124">
        <f>ROUND(F154/S31,4)</f>
        <v>0.15379999999999999</v>
      </c>
      <c r="I154" s="125">
        <f>ROUND(F154/T31,4)</f>
        <v>0.23080000000000001</v>
      </c>
      <c r="K154" s="223">
        <v>1</v>
      </c>
      <c r="L154" s="123" t="s">
        <v>338</v>
      </c>
      <c r="M154" s="186">
        <f>K154*S31</f>
        <v>6.5</v>
      </c>
      <c r="N154" s="187">
        <f>K154*T31</f>
        <v>4.333333333333333</v>
      </c>
    </row>
    <row r="155" spans="1:14">
      <c r="A155" s="328" t="s">
        <v>528</v>
      </c>
      <c r="B155" s="101">
        <v>0</v>
      </c>
      <c r="C155" s="267">
        <f>B155*J32</f>
        <v>0</v>
      </c>
      <c r="D155" s="268">
        <f>B155*K32</f>
        <v>0</v>
      </c>
      <c r="F155" s="199">
        <v>1</v>
      </c>
      <c r="G155" s="256" t="s">
        <v>584</v>
      </c>
      <c r="H155" s="114">
        <f>ROUND(F155/J32,4)</f>
        <v>1.2E-2</v>
      </c>
      <c r="I155" s="120">
        <f>ROUND(F155/K32,4)</f>
        <v>3.0599999999999999E-2</v>
      </c>
      <c r="K155" s="198">
        <v>1</v>
      </c>
      <c r="L155" s="119" t="s">
        <v>584</v>
      </c>
      <c r="M155" s="183">
        <f>K155*J32</f>
        <v>83.333333333333329</v>
      </c>
      <c r="N155" s="184">
        <f>K155*K32</f>
        <v>32.679738562091508</v>
      </c>
    </row>
    <row r="156" spans="1:14">
      <c r="A156" s="324" t="s">
        <v>527</v>
      </c>
      <c r="B156" s="101">
        <v>0</v>
      </c>
      <c r="C156" s="129">
        <f>B156*M32</f>
        <v>0</v>
      </c>
      <c r="D156" s="130">
        <f>B156*N32</f>
        <v>0</v>
      </c>
      <c r="F156" s="199">
        <v>1</v>
      </c>
      <c r="G156" s="119" t="s">
        <v>585</v>
      </c>
      <c r="H156" s="269">
        <f>ROUND(F156/M32,4)</f>
        <v>1.2E-2</v>
      </c>
      <c r="I156" s="270">
        <f>ROUND(F156/N32,4)</f>
        <v>3.0599999999999999E-2</v>
      </c>
      <c r="K156" s="198">
        <v>1</v>
      </c>
      <c r="L156" s="256" t="s">
        <v>585</v>
      </c>
      <c r="M156" s="292">
        <f>K156*M32</f>
        <v>83.333333333333329</v>
      </c>
      <c r="N156" s="293">
        <f>K156*N32</f>
        <v>32.679738562091508</v>
      </c>
    </row>
    <row r="157" spans="1:14">
      <c r="A157" s="328" t="s">
        <v>526</v>
      </c>
      <c r="B157" s="101">
        <v>0</v>
      </c>
      <c r="C157" s="267">
        <f>B157*P32</f>
        <v>0</v>
      </c>
      <c r="D157" s="268">
        <f>B157*Q32</f>
        <v>0</v>
      </c>
      <c r="F157" s="199">
        <v>1</v>
      </c>
      <c r="G157" s="256" t="s">
        <v>586</v>
      </c>
      <c r="H157" s="114">
        <f>ROUND(F157/P32,4)</f>
        <v>0.18179999999999999</v>
      </c>
      <c r="I157" s="120">
        <f>ROUND(F157/Q32,4)</f>
        <v>0.2727</v>
      </c>
      <c r="K157" s="198">
        <v>1</v>
      </c>
      <c r="L157" s="119" t="s">
        <v>586</v>
      </c>
      <c r="M157" s="183">
        <f>K157*P32</f>
        <v>5.5</v>
      </c>
      <c r="N157" s="184">
        <f>K157*Q32</f>
        <v>3.6666666666666665</v>
      </c>
    </row>
    <row r="158" spans="1:14">
      <c r="A158" s="329" t="s">
        <v>525</v>
      </c>
      <c r="B158" s="209">
        <v>0</v>
      </c>
      <c r="C158" s="263">
        <f>B158*S32</f>
        <v>0</v>
      </c>
      <c r="D158" s="264">
        <f>B158*T32</f>
        <v>0</v>
      </c>
      <c r="F158" s="215">
        <v>1</v>
      </c>
      <c r="G158" s="262" t="s">
        <v>587</v>
      </c>
      <c r="H158" s="287">
        <f>ROUND(F158/S32,4)</f>
        <v>0.1429</v>
      </c>
      <c r="I158" s="288">
        <f>ROUND(F158/T32,4)</f>
        <v>0.21429999999999999</v>
      </c>
      <c r="K158" s="223">
        <v>1</v>
      </c>
      <c r="L158" s="262" t="s">
        <v>587</v>
      </c>
      <c r="M158" s="265">
        <f>K158*S32</f>
        <v>7</v>
      </c>
      <c r="N158" s="266">
        <f>K158*T32</f>
        <v>4.666666666666667</v>
      </c>
    </row>
    <row r="159" spans="1:14">
      <c r="A159" s="326" t="s">
        <v>580</v>
      </c>
      <c r="B159" s="101">
        <v>0</v>
      </c>
      <c r="C159" s="132">
        <f>B159*J33</f>
        <v>0</v>
      </c>
      <c r="D159" s="133">
        <f>B159*K33</f>
        <v>0</v>
      </c>
      <c r="F159" s="199">
        <v>1</v>
      </c>
      <c r="G159" s="257" t="s">
        <v>588</v>
      </c>
      <c r="H159" s="260">
        <f>ROUND(F159/J33,4)</f>
        <v>6.7000000000000002E-3</v>
      </c>
      <c r="I159" s="261">
        <f>ROUND(F159/K33,4)</f>
        <v>1.7000000000000001E-2</v>
      </c>
      <c r="K159" s="198">
        <v>1</v>
      </c>
      <c r="L159" s="257" t="s">
        <v>588</v>
      </c>
      <c r="M159" s="298">
        <f>K159*J33</f>
        <v>150</v>
      </c>
      <c r="N159" s="299">
        <f>K159*K33</f>
        <v>58.82352941176471</v>
      </c>
    </row>
    <row r="160" spans="1:14">
      <c r="A160" s="330" t="s">
        <v>581</v>
      </c>
      <c r="B160" s="101">
        <v>0</v>
      </c>
      <c r="C160" s="258">
        <f>B160*M33</f>
        <v>0</v>
      </c>
      <c r="D160" s="259">
        <f>B160*N33</f>
        <v>0</v>
      </c>
      <c r="F160" s="199">
        <v>1</v>
      </c>
      <c r="G160" s="121" t="s">
        <v>589</v>
      </c>
      <c r="H160" s="115">
        <f>ROUND(F160/M33,4)</f>
        <v>0.15379999999999999</v>
      </c>
      <c r="I160" s="122">
        <f>ROUND(F160/N33,4)</f>
        <v>0.23080000000000001</v>
      </c>
      <c r="K160" s="198">
        <v>1</v>
      </c>
      <c r="L160" s="121" t="s">
        <v>589</v>
      </c>
      <c r="M160" s="182">
        <f>K160*M33</f>
        <v>6.5</v>
      </c>
      <c r="N160" s="185">
        <f>K160*N33</f>
        <v>4.333333333333333</v>
      </c>
    </row>
    <row r="161" spans="1:14">
      <c r="A161" s="326" t="s">
        <v>582</v>
      </c>
      <c r="B161" s="101">
        <v>0</v>
      </c>
      <c r="C161" s="132">
        <f>B161*P33</f>
        <v>0</v>
      </c>
      <c r="D161" s="133">
        <f>B161*Q33</f>
        <v>0</v>
      </c>
      <c r="F161" s="199">
        <v>1</v>
      </c>
      <c r="G161" s="257" t="s">
        <v>590</v>
      </c>
      <c r="H161" s="260">
        <f>ROUND(F161/P33,4)</f>
        <v>0.1429</v>
      </c>
      <c r="I161" s="261">
        <f>ROUND(F161/Q33,4)</f>
        <v>0.21429999999999999</v>
      </c>
      <c r="K161" s="198">
        <v>1</v>
      </c>
      <c r="L161" s="257" t="s">
        <v>590</v>
      </c>
      <c r="M161" s="298">
        <f>K161*P33</f>
        <v>7</v>
      </c>
      <c r="N161" s="299">
        <f>K161*Q33</f>
        <v>4.666666666666667</v>
      </c>
    </row>
    <row r="162" spans="1:14">
      <c r="A162" s="334" t="s">
        <v>583</v>
      </c>
      <c r="B162" s="209">
        <v>0</v>
      </c>
      <c r="C162" s="135">
        <f>B162*S33</f>
        <v>0</v>
      </c>
      <c r="D162" s="136">
        <f>B162*T33</f>
        <v>0</v>
      </c>
      <c r="F162" s="215">
        <v>1</v>
      </c>
      <c r="G162" s="123" t="s">
        <v>591</v>
      </c>
      <c r="H162" s="124">
        <f>ROUND(F162/S33,4)</f>
        <v>0.1333</v>
      </c>
      <c r="I162" s="125">
        <f>ROUND(F162/T33,4)</f>
        <v>0.2</v>
      </c>
      <c r="K162" s="223">
        <v>1</v>
      </c>
      <c r="L162" s="123" t="s">
        <v>591</v>
      </c>
      <c r="M162" s="186">
        <f>K162*S33</f>
        <v>7.5</v>
      </c>
      <c r="N162" s="187">
        <f>K162*T33</f>
        <v>5</v>
      </c>
    </row>
    <row r="163" spans="1:14">
      <c r="A163" s="328" t="s">
        <v>990</v>
      </c>
      <c r="B163" s="101">
        <v>0</v>
      </c>
      <c r="C163" s="267">
        <f>B163*J34</f>
        <v>0</v>
      </c>
      <c r="D163" s="268">
        <f>B163*K34</f>
        <v>0</v>
      </c>
      <c r="F163" s="199">
        <v>1</v>
      </c>
      <c r="G163" s="256" t="s">
        <v>954</v>
      </c>
      <c r="H163" s="114">
        <f>ROUND(F163/J34,4)</f>
        <v>5.0000000000000001E-3</v>
      </c>
      <c r="I163" s="120">
        <f>ROUND(F163/K34,4)</f>
        <v>1.2800000000000001E-2</v>
      </c>
      <c r="K163" s="198">
        <v>1</v>
      </c>
      <c r="L163" s="256" t="s">
        <v>954</v>
      </c>
      <c r="M163" s="183">
        <f>K163*J34</f>
        <v>200</v>
      </c>
      <c r="N163" s="184">
        <f>K163*K34</f>
        <v>78.431372549019613</v>
      </c>
    </row>
    <row r="164" spans="1:14">
      <c r="A164" s="324" t="s">
        <v>991</v>
      </c>
      <c r="B164" s="101">
        <v>0</v>
      </c>
      <c r="C164" s="129">
        <f>B164*M34</f>
        <v>0</v>
      </c>
      <c r="D164" s="130">
        <f>B164*N34</f>
        <v>0</v>
      </c>
      <c r="F164" s="199">
        <v>1</v>
      </c>
      <c r="G164" s="119" t="s">
        <v>955</v>
      </c>
      <c r="H164" s="269">
        <f>ROUND(F164/M34,4)</f>
        <v>0.1429</v>
      </c>
      <c r="I164" s="270">
        <f>ROUND(F164/N34,4)</f>
        <v>0.21429999999999999</v>
      </c>
      <c r="K164" s="198">
        <v>1</v>
      </c>
      <c r="L164" s="119" t="s">
        <v>955</v>
      </c>
      <c r="M164" s="292">
        <f>K164*M34</f>
        <v>7</v>
      </c>
      <c r="N164" s="293">
        <f>K164*N34</f>
        <v>4.666666666666667</v>
      </c>
    </row>
    <row r="165" spans="1:14">
      <c r="A165" s="328" t="s">
        <v>992</v>
      </c>
      <c r="B165" s="101">
        <v>0</v>
      </c>
      <c r="C165" s="267">
        <f>B165*P34</f>
        <v>0</v>
      </c>
      <c r="D165" s="268">
        <f>B166*Q34</f>
        <v>0</v>
      </c>
      <c r="F165" s="199">
        <v>1</v>
      </c>
      <c r="G165" s="256" t="s">
        <v>956</v>
      </c>
      <c r="H165" s="114">
        <f>ROUND(F165/P34,4)</f>
        <v>0.1333</v>
      </c>
      <c r="I165" s="120">
        <f>ROUND(F165/Q34,4)</f>
        <v>0.2</v>
      </c>
      <c r="K165" s="198">
        <v>1</v>
      </c>
      <c r="L165" s="256" t="s">
        <v>956</v>
      </c>
      <c r="M165" s="183">
        <f>K165*P34</f>
        <v>7.5</v>
      </c>
      <c r="N165" s="184">
        <f>K165*Q34</f>
        <v>5</v>
      </c>
    </row>
    <row r="166" spans="1:14">
      <c r="A166" s="329" t="s">
        <v>993</v>
      </c>
      <c r="B166" s="209">
        <v>0</v>
      </c>
      <c r="C166" s="263">
        <f>B166*S34</f>
        <v>0</v>
      </c>
      <c r="D166" s="264">
        <f>B166*T34</f>
        <v>0</v>
      </c>
      <c r="F166" s="215">
        <v>1</v>
      </c>
      <c r="G166" s="262" t="s">
        <v>957</v>
      </c>
      <c r="H166" s="287">
        <f>ROUND(F166/S34,4)</f>
        <v>0.125</v>
      </c>
      <c r="I166" s="288">
        <f>ROUND(F166/T34,4)</f>
        <v>0.1875</v>
      </c>
      <c r="K166" s="223">
        <v>1</v>
      </c>
      <c r="L166" s="262" t="s">
        <v>957</v>
      </c>
      <c r="M166" s="265">
        <f>K166*S34</f>
        <v>8</v>
      </c>
      <c r="N166" s="266">
        <f>K166*T34</f>
        <v>5.333333333333333</v>
      </c>
    </row>
    <row r="167" spans="1:14">
      <c r="A167" s="326" t="s">
        <v>997</v>
      </c>
      <c r="B167" s="101">
        <v>0</v>
      </c>
      <c r="C167" s="132">
        <f>B167*J35</f>
        <v>0</v>
      </c>
      <c r="D167" s="133">
        <f>B167*K35</f>
        <v>0</v>
      </c>
      <c r="F167" s="199">
        <v>1</v>
      </c>
      <c r="G167" s="257" t="s">
        <v>1003</v>
      </c>
      <c r="H167" s="260">
        <f>ROUND(F167/J35,4)</f>
        <v>4.0000000000000001E-3</v>
      </c>
      <c r="I167" s="261">
        <f>ROUND(F167/K35,4)</f>
        <v>1.0200000000000001E-2</v>
      </c>
      <c r="K167" s="198">
        <v>1</v>
      </c>
      <c r="L167" s="257" t="s">
        <v>1003</v>
      </c>
      <c r="M167" s="298">
        <f>K167*J35</f>
        <v>250</v>
      </c>
      <c r="N167" s="299">
        <f>K167*K35</f>
        <v>98.039215686274517</v>
      </c>
    </row>
    <row r="168" spans="1:14">
      <c r="A168" s="330" t="s">
        <v>998</v>
      </c>
      <c r="B168" s="101">
        <v>0</v>
      </c>
      <c r="C168" s="258">
        <f>B168*M35</f>
        <v>0</v>
      </c>
      <c r="D168" s="259">
        <f>B168*N35</f>
        <v>0</v>
      </c>
      <c r="F168" s="199">
        <v>1</v>
      </c>
      <c r="G168" s="121" t="s">
        <v>1006</v>
      </c>
      <c r="H168" s="115">
        <f>ROUND(F168/M35,4)</f>
        <v>0.1333</v>
      </c>
      <c r="I168" s="122">
        <f>ROUND(F168/N35,4)</f>
        <v>0.2</v>
      </c>
      <c r="K168" s="198">
        <v>1</v>
      </c>
      <c r="L168" s="121" t="s">
        <v>1006</v>
      </c>
      <c r="M168" s="182">
        <f>K168*M35</f>
        <v>7.5</v>
      </c>
      <c r="N168" s="185">
        <f>K168*N35</f>
        <v>5</v>
      </c>
    </row>
    <row r="169" spans="1:14">
      <c r="A169" s="326" t="s">
        <v>999</v>
      </c>
      <c r="B169" s="101">
        <v>0</v>
      </c>
      <c r="C169" s="132">
        <f>B169*P35</f>
        <v>0</v>
      </c>
      <c r="D169" s="133">
        <f>B169*Q35</f>
        <v>0</v>
      </c>
      <c r="F169" s="199">
        <v>1</v>
      </c>
      <c r="G169" s="257" t="s">
        <v>1005</v>
      </c>
      <c r="H169" s="260">
        <f>ROUND(F169/P35,4)</f>
        <v>0.125</v>
      </c>
      <c r="I169" s="261">
        <f>ROUND(F169/Q35,4)</f>
        <v>0.1875</v>
      </c>
      <c r="K169" s="198">
        <v>1</v>
      </c>
      <c r="L169" s="257" t="s">
        <v>1005</v>
      </c>
      <c r="M169" s="298">
        <f>K169*P35</f>
        <v>8</v>
      </c>
      <c r="N169" s="299">
        <f>K169*Q35</f>
        <v>5.333333333333333</v>
      </c>
    </row>
    <row r="170" spans="1:14">
      <c r="A170" s="334" t="s">
        <v>1000</v>
      </c>
      <c r="B170" s="209">
        <v>0</v>
      </c>
      <c r="C170" s="135">
        <f>B170*S35</f>
        <v>0</v>
      </c>
      <c r="D170" s="136">
        <f>B170*T35</f>
        <v>0</v>
      </c>
      <c r="F170" s="215">
        <v>1</v>
      </c>
      <c r="G170" s="123" t="s">
        <v>1004</v>
      </c>
      <c r="H170" s="124">
        <f>ROUND(F170/S35,4)</f>
        <v>0.1176</v>
      </c>
      <c r="I170" s="125">
        <f>ROUND(F170/T35,4)</f>
        <v>0.17649999999999999</v>
      </c>
      <c r="K170" s="223">
        <v>1</v>
      </c>
      <c r="L170" s="123" t="s">
        <v>1004</v>
      </c>
      <c r="M170" s="186">
        <f>K170*S35</f>
        <v>8.5</v>
      </c>
      <c r="N170" s="187">
        <f>K170*T35</f>
        <v>5.666666666666667</v>
      </c>
    </row>
    <row r="172" spans="1:14" ht="15.75" thickBot="1">
      <c r="A172" s="239"/>
      <c r="B172" s="240"/>
      <c r="C172" s="240"/>
      <c r="D172" s="241"/>
      <c r="F172" s="239" t="s">
        <v>317</v>
      </c>
      <c r="G172" s="240"/>
      <c r="H172" s="241" t="s">
        <v>318</v>
      </c>
    </row>
    <row r="173" spans="1:14" ht="16.5" thickTop="1" thickBot="1">
      <c r="A173" s="233"/>
      <c r="B173" s="39" t="s">
        <v>92</v>
      </c>
      <c r="C173" s="132">
        <f>ROUND(SUM(C72:C170),1)</f>
        <v>27</v>
      </c>
      <c r="D173" s="228">
        <f>ROUND(SUM(D72:D170),1)</f>
        <v>18</v>
      </c>
      <c r="F173" s="226" t="s">
        <v>297</v>
      </c>
      <c r="G173" s="234"/>
      <c r="H173" s="227" t="s">
        <v>1001</v>
      </c>
    </row>
    <row r="174" spans="1:14" ht="15.75" thickTop="1">
      <c r="A174" s="229" t="s">
        <v>93</v>
      </c>
      <c r="B174" s="107">
        <v>2</v>
      </c>
      <c r="C174" s="242"/>
      <c r="D174" s="243"/>
      <c r="F174" s="233"/>
      <c r="G174" s="234"/>
      <c r="H174" s="235"/>
    </row>
    <row r="175" spans="1:14">
      <c r="A175" s="230" t="s">
        <v>42</v>
      </c>
      <c r="B175" s="231">
        <f>IFERROR(1-(B174/C173),0)</f>
        <v>0.92592592592592593</v>
      </c>
      <c r="C175" s="244"/>
      <c r="D175" s="235"/>
      <c r="F175" s="233"/>
      <c r="G175" s="234"/>
      <c r="H175" s="235"/>
    </row>
    <row r="176" spans="1:14">
      <c r="A176" s="233"/>
      <c r="B176" s="234"/>
      <c r="C176" s="234"/>
      <c r="D176" s="235"/>
      <c r="F176" s="233"/>
      <c r="G176" s="234"/>
      <c r="H176" s="235"/>
    </row>
    <row r="177" spans="1:8">
      <c r="A177" s="236"/>
      <c r="B177" s="237"/>
      <c r="C177" s="237"/>
      <c r="D177" s="238"/>
      <c r="F177" s="236"/>
      <c r="G177" s="237"/>
      <c r="H177" s="238"/>
    </row>
    <row r="178" spans="1:8">
      <c r="F178" s="232" t="s">
        <v>482</v>
      </c>
    </row>
    <row r="182" spans="1:8">
      <c r="A182" s="494" t="s">
        <v>481</v>
      </c>
      <c r="B182" s="495"/>
      <c r="C182" s="496"/>
    </row>
    <row r="183" spans="1:8" ht="15.75" thickBot="1">
      <c r="A183" s="116" t="s">
        <v>326</v>
      </c>
      <c r="B183" s="126" t="s">
        <v>844</v>
      </c>
      <c r="C183" s="321" t="s">
        <v>843</v>
      </c>
    </row>
    <row r="184" spans="1:8" ht="16.5" thickTop="1" thickBot="1">
      <c r="A184" s="226" t="s">
        <v>116</v>
      </c>
      <c r="B184" s="360">
        <v>100</v>
      </c>
      <c r="C184" s="322">
        <v>5</v>
      </c>
    </row>
    <row r="185" spans="1:8" ht="15.75" thickTop="1">
      <c r="A185" s="323"/>
      <c r="B185" s="361" t="s">
        <v>42</v>
      </c>
      <c r="C185" s="335">
        <f>1- (C184/B184)</f>
        <v>0.95</v>
      </c>
    </row>
    <row r="186" spans="1:8">
      <c r="A186" s="233"/>
      <c r="B186" s="234"/>
      <c r="C186" s="235"/>
    </row>
    <row r="187" spans="1:8">
      <c r="A187" s="233"/>
      <c r="B187" s="234"/>
      <c r="C187" s="235"/>
    </row>
    <row r="188" spans="1:8">
      <c r="A188" s="236"/>
      <c r="B188" s="237"/>
      <c r="C188" s="238"/>
    </row>
  </sheetData>
  <mergeCells count="9">
    <mergeCell ref="A182:C182"/>
    <mergeCell ref="X17:Z17"/>
    <mergeCell ref="R17:T17"/>
    <mergeCell ref="U17:W17"/>
    <mergeCell ref="A66:O67"/>
    <mergeCell ref="F17:H17"/>
    <mergeCell ref="I17:K17"/>
    <mergeCell ref="L17:N17"/>
    <mergeCell ref="O17:Q17"/>
  </mergeCells>
  <dataValidations count="1">
    <dataValidation type="list" allowBlank="1" showInputMessage="1" showErrorMessage="1" sqref="A184">
      <formula1>$E$19:$E$40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185</xdr:row>
                <xdr:rowOff>76200</xdr:rowOff>
              </from>
              <to>
                <xdr:col>0</xdr:col>
                <xdr:colOff>1800225</xdr:colOff>
                <xdr:row>187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174</xdr:row>
                <xdr:rowOff>76200</xdr:rowOff>
              </from>
              <to>
                <xdr:col>3</xdr:col>
                <xdr:colOff>647700</xdr:colOff>
                <xdr:row>176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174</xdr:row>
                <xdr:rowOff>76200</xdr:rowOff>
              </from>
              <to>
                <xdr:col>6</xdr:col>
                <xdr:colOff>1390650</xdr:colOff>
                <xdr:row>176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F173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349</v>
      </c>
      <c r="B1" s="36"/>
      <c r="C1" s="36"/>
    </row>
    <row r="4" spans="1:3" ht="15.75">
      <c r="A4" s="36" t="s">
        <v>350</v>
      </c>
    </row>
    <row r="5" spans="1:3" ht="15.75">
      <c r="A5" s="302"/>
    </row>
    <row r="6" spans="1:3" ht="16.5" thickBot="1">
      <c r="A6" s="303"/>
    </row>
    <row r="7" spans="1:3" ht="16.5" thickBot="1">
      <c r="A7" s="304" t="s">
        <v>351</v>
      </c>
      <c r="B7" s="308">
        <v>130000</v>
      </c>
    </row>
    <row r="8" spans="1:3" ht="16.5" thickBot="1">
      <c r="A8" s="304" t="s">
        <v>352</v>
      </c>
      <c r="B8" s="308">
        <v>30</v>
      </c>
    </row>
    <row r="9" spans="1:3" ht="16.5" thickBot="1">
      <c r="A9" s="304" t="s">
        <v>353</v>
      </c>
      <c r="B9" s="308">
        <v>2</v>
      </c>
    </row>
    <row r="10" spans="1:3" ht="16.5" thickBot="1">
      <c r="A10" s="304" t="s">
        <v>354</v>
      </c>
      <c r="B10" s="308">
        <v>7</v>
      </c>
    </row>
    <row r="11" spans="1:3" ht="16.5" thickBot="1">
      <c r="A11" s="304" t="s">
        <v>355</v>
      </c>
      <c r="B11" s="309">
        <v>1</v>
      </c>
    </row>
    <row r="12" spans="1:3" ht="15.75" thickBot="1">
      <c r="A12" s="306"/>
      <c r="B12" s="306"/>
    </row>
    <row r="13" spans="1:3" ht="16.5" thickBot="1">
      <c r="A13" s="304" t="s">
        <v>356</v>
      </c>
      <c r="B13" s="305">
        <f>PRODUCT(B7:B11)</f>
        <v>54600000</v>
      </c>
    </row>
    <row r="14" spans="1:3" ht="15.75" thickBot="1">
      <c r="A14" s="306"/>
      <c r="B14" s="306"/>
    </row>
    <row r="15" spans="1:3" ht="16.5" thickBot="1">
      <c r="A15" s="304" t="s">
        <v>357</v>
      </c>
      <c r="B15" s="305">
        <f>ROUND(B13,-6)</f>
        <v>55000000</v>
      </c>
    </row>
    <row r="16" spans="1:3" ht="15.75" thickBot="1">
      <c r="A16" s="306"/>
      <c r="B16" s="306"/>
    </row>
    <row r="17" spans="1:2" ht="15.75" thickBot="1">
      <c r="A17" s="307" t="s">
        <v>358</v>
      </c>
      <c r="B17" s="307" t="s">
        <v>359</v>
      </c>
    </row>
    <row r="18" spans="1:2" ht="15.75" thickBot="1">
      <c r="A18" s="308">
        <v>0.25</v>
      </c>
      <c r="B18" s="305">
        <f>$B$15*A18</f>
        <v>13750000</v>
      </c>
    </row>
    <row r="19" spans="1:2" ht="15.75" thickBot="1">
      <c r="A19" s="308">
        <v>0.5</v>
      </c>
      <c r="B19" s="305">
        <f t="shared" ref="B19:B21" si="0">$B$15*A19</f>
        <v>27500000</v>
      </c>
    </row>
    <row r="20" spans="1:2" ht="15.75" thickBot="1">
      <c r="A20" s="308">
        <v>0.75</v>
      </c>
      <c r="B20" s="305">
        <f t="shared" si="0"/>
        <v>41250000</v>
      </c>
    </row>
    <row r="21" spans="1:2" ht="15.75" thickBot="1">
      <c r="A21" s="308">
        <v>1</v>
      </c>
      <c r="B21" s="305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9"/>
  <sheetViews>
    <sheetView topLeftCell="A19" workbookViewId="0">
      <selection activeCell="G40" sqref="G40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311" t="s">
        <v>378</v>
      </c>
      <c r="C4" s="318" t="s">
        <v>379</v>
      </c>
      <c r="D4" s="312" t="s">
        <v>380</v>
      </c>
    </row>
    <row r="5" spans="1:4" ht="15.75" thickBot="1">
      <c r="B5" s="315" t="s">
        <v>381</v>
      </c>
      <c r="C5" s="314" t="s">
        <v>382</v>
      </c>
      <c r="D5" s="310" t="s">
        <v>383</v>
      </c>
    </row>
    <row r="6" spans="1:4" ht="15.75" thickBot="1">
      <c r="B6" s="315" t="s">
        <v>381</v>
      </c>
      <c r="C6" s="314" t="s">
        <v>384</v>
      </c>
      <c r="D6" s="310" t="s">
        <v>385</v>
      </c>
    </row>
    <row r="7" spans="1:4" ht="15.75" thickBot="1">
      <c r="B7" s="315" t="s">
        <v>381</v>
      </c>
      <c r="C7" s="314" t="s">
        <v>386</v>
      </c>
      <c r="D7" s="310" t="s">
        <v>387</v>
      </c>
    </row>
    <row r="8" spans="1:4" ht="15.75" thickBot="1">
      <c r="B8" s="315" t="s">
        <v>381</v>
      </c>
      <c r="C8" s="314" t="s">
        <v>388</v>
      </c>
      <c r="D8" s="310" t="s">
        <v>389</v>
      </c>
    </row>
    <row r="9" spans="1:4" ht="15.75" thickBot="1">
      <c r="B9" s="315" t="s">
        <v>381</v>
      </c>
      <c r="C9" s="314" t="s">
        <v>390</v>
      </c>
      <c r="D9" s="310" t="s">
        <v>391</v>
      </c>
    </row>
    <row r="10" spans="1:4" ht="15.75" thickBot="1">
      <c r="B10" s="315" t="s">
        <v>381</v>
      </c>
      <c r="C10" s="314" t="s">
        <v>392</v>
      </c>
      <c r="D10" s="310" t="s">
        <v>393</v>
      </c>
    </row>
    <row r="11" spans="1:4" ht="15.75" thickBot="1">
      <c r="B11" s="315" t="s">
        <v>381</v>
      </c>
      <c r="C11" s="314" t="s">
        <v>394</v>
      </c>
      <c r="D11" s="310" t="s">
        <v>395</v>
      </c>
    </row>
    <row r="12" spans="1:4" ht="15.75" thickBot="1">
      <c r="B12" s="316" t="s">
        <v>381</v>
      </c>
      <c r="C12" s="314" t="s">
        <v>396</v>
      </c>
      <c r="D12" s="310" t="s">
        <v>397</v>
      </c>
    </row>
    <row r="13" spans="1:4" ht="15.75" thickBot="1">
      <c r="B13" s="315" t="s">
        <v>381</v>
      </c>
      <c r="C13" s="314" t="s">
        <v>398</v>
      </c>
      <c r="D13" s="310" t="s">
        <v>399</v>
      </c>
    </row>
    <row r="14" spans="1:4" ht="15.75" thickBot="1">
      <c r="B14" s="315" t="s">
        <v>381</v>
      </c>
      <c r="C14" s="314" t="s">
        <v>400</v>
      </c>
      <c r="D14" s="310" t="s">
        <v>401</v>
      </c>
    </row>
    <row r="15" spans="1:4" ht="15.75" thickBot="1">
      <c r="B15" s="316" t="s">
        <v>381</v>
      </c>
      <c r="C15" s="314" t="s">
        <v>402</v>
      </c>
      <c r="D15" s="310" t="s">
        <v>403</v>
      </c>
    </row>
    <row r="16" spans="1:4" ht="15.75" thickBot="1">
      <c r="B16" s="315" t="s">
        <v>381</v>
      </c>
      <c r="C16" s="314" t="s">
        <v>404</v>
      </c>
      <c r="D16" s="310" t="s">
        <v>405</v>
      </c>
    </row>
    <row r="17" spans="2:4" ht="15.75" thickBot="1">
      <c r="B17" s="315" t="s">
        <v>381</v>
      </c>
      <c r="C17" s="314" t="s">
        <v>578</v>
      </c>
      <c r="D17" s="310" t="s">
        <v>592</v>
      </c>
    </row>
    <row r="18" spans="2:4" ht="15.75" thickBot="1">
      <c r="B18" s="315" t="s">
        <v>381</v>
      </c>
      <c r="C18" s="314" t="s">
        <v>958</v>
      </c>
      <c r="D18" s="310" t="s">
        <v>988</v>
      </c>
    </row>
    <row r="19" spans="2:4" ht="15.75" thickBot="1">
      <c r="B19" s="315" t="s">
        <v>381</v>
      </c>
      <c r="C19" s="314" t="s">
        <v>1007</v>
      </c>
      <c r="D19" s="349" t="s">
        <v>1008</v>
      </c>
    </row>
    <row r="20" spans="2:4" ht="15.75" thickBot="1">
      <c r="B20" s="317" t="s">
        <v>381</v>
      </c>
      <c r="C20" s="314" t="s">
        <v>406</v>
      </c>
      <c r="D20" s="310" t="s">
        <v>407</v>
      </c>
    </row>
    <row r="21" spans="2:4" ht="15.75" thickBot="1">
      <c r="B21" s="317" t="s">
        <v>381</v>
      </c>
      <c r="C21" s="314" t="s">
        <v>408</v>
      </c>
      <c r="D21" s="310" t="s">
        <v>409</v>
      </c>
    </row>
    <row r="22" spans="2:4" ht="15.75" thickBot="1">
      <c r="B22" s="317" t="s">
        <v>381</v>
      </c>
      <c r="C22" s="314" t="s">
        <v>410</v>
      </c>
      <c r="D22" s="310" t="s">
        <v>411</v>
      </c>
    </row>
    <row r="23" spans="2:4" ht="15.75" thickBot="1">
      <c r="B23" s="317" t="s">
        <v>381</v>
      </c>
      <c r="C23" s="314" t="s">
        <v>412</v>
      </c>
      <c r="D23" s="310" t="s">
        <v>413</v>
      </c>
    </row>
    <row r="24" spans="2:4" ht="15.75" thickBot="1">
      <c r="B24" s="317" t="s">
        <v>381</v>
      </c>
      <c r="C24" s="314" t="s">
        <v>414</v>
      </c>
      <c r="D24" s="310" t="s">
        <v>415</v>
      </c>
    </row>
    <row r="25" spans="2:4" ht="15.75" thickBot="1">
      <c r="B25" s="317" t="s">
        <v>381</v>
      </c>
      <c r="C25" s="314" t="s">
        <v>426</v>
      </c>
      <c r="D25" s="310" t="s">
        <v>427</v>
      </c>
    </row>
    <row r="26" spans="2:4" ht="15.75" thickBot="1">
      <c r="B26" s="317" t="s">
        <v>381</v>
      </c>
      <c r="C26" s="314" t="s">
        <v>428</v>
      </c>
      <c r="D26" s="310" t="s">
        <v>429</v>
      </c>
    </row>
    <row r="27" spans="2:4" ht="15.75" thickBot="1">
      <c r="B27" s="317" t="s">
        <v>381</v>
      </c>
      <c r="C27" s="314" t="s">
        <v>430</v>
      </c>
      <c r="D27" s="310" t="s">
        <v>431</v>
      </c>
    </row>
    <row r="28" spans="2:4" ht="15.75" thickBot="1">
      <c r="B28" s="317" t="s">
        <v>381</v>
      </c>
      <c r="C28" s="314" t="s">
        <v>432</v>
      </c>
      <c r="D28" s="310" t="s">
        <v>433</v>
      </c>
    </row>
    <row r="29" spans="2:4" ht="15.75" thickBot="1">
      <c r="B29" s="317" t="s">
        <v>381</v>
      </c>
      <c r="C29" s="314" t="s">
        <v>434</v>
      </c>
      <c r="D29" s="310" t="s">
        <v>435</v>
      </c>
    </row>
    <row r="30" spans="2:4" ht="15.75" thickBot="1">
      <c r="B30" s="317" t="s">
        <v>381</v>
      </c>
      <c r="C30" s="314" t="s">
        <v>436</v>
      </c>
      <c r="D30" s="310" t="s">
        <v>437</v>
      </c>
    </row>
    <row r="31" spans="2:4" ht="15.75" thickBot="1">
      <c r="B31" s="317" t="s">
        <v>381</v>
      </c>
      <c r="C31" s="314" t="s">
        <v>438</v>
      </c>
      <c r="D31" s="310" t="s">
        <v>439</v>
      </c>
    </row>
    <row r="32" spans="2:4" ht="15.75" thickBot="1">
      <c r="B32" s="317" t="s">
        <v>381</v>
      </c>
      <c r="C32" s="314" t="s">
        <v>440</v>
      </c>
      <c r="D32" s="310" t="s">
        <v>441</v>
      </c>
    </row>
    <row r="33" spans="2:4" ht="15.75" thickBot="1">
      <c r="B33" s="317" t="s">
        <v>381</v>
      </c>
      <c r="C33" s="314" t="s">
        <v>442</v>
      </c>
      <c r="D33" s="310" t="s">
        <v>443</v>
      </c>
    </row>
    <row r="34" spans="2:4" ht="15.75" thickBot="1">
      <c r="B34" s="317" t="s">
        <v>381</v>
      </c>
      <c r="C34" s="314" t="s">
        <v>444</v>
      </c>
      <c r="D34" s="310" t="s">
        <v>445</v>
      </c>
    </row>
    <row r="35" spans="2:4" ht="15.75" thickBot="1">
      <c r="B35" s="317" t="s">
        <v>381</v>
      </c>
      <c r="C35" s="314" t="s">
        <v>446</v>
      </c>
      <c r="D35" s="310" t="s">
        <v>447</v>
      </c>
    </row>
    <row r="36" spans="2:4" ht="15.75" thickBot="1">
      <c r="B36" s="317" t="s">
        <v>381</v>
      </c>
      <c r="C36" s="314" t="s">
        <v>448</v>
      </c>
      <c r="D36" s="310" t="s">
        <v>449</v>
      </c>
    </row>
    <row r="37" spans="2:4" ht="15.75" thickBot="1">
      <c r="B37" s="317" t="s">
        <v>381</v>
      </c>
      <c r="C37" s="314" t="s">
        <v>450</v>
      </c>
      <c r="D37" s="310" t="s">
        <v>451</v>
      </c>
    </row>
    <row r="38" spans="2:4" ht="15.75" thickBot="1">
      <c r="B38" s="317" t="s">
        <v>381</v>
      </c>
      <c r="C38" s="314" t="s">
        <v>452</v>
      </c>
      <c r="D38" s="310" t="s">
        <v>453</v>
      </c>
    </row>
    <row r="39" spans="2:4" ht="15.75" thickBot="1">
      <c r="B39" s="317" t="s">
        <v>381</v>
      </c>
      <c r="C39" s="314" t="s">
        <v>454</v>
      </c>
      <c r="D39" s="310" t="s">
        <v>455</v>
      </c>
    </row>
    <row r="40" spans="2:4" ht="15.75" thickBot="1">
      <c r="B40" s="317" t="s">
        <v>1009</v>
      </c>
      <c r="C40" s="348" t="s">
        <v>1011</v>
      </c>
      <c r="D40" s="349" t="s">
        <v>1013</v>
      </c>
    </row>
    <row r="41" spans="2:4" ht="15.75" thickBot="1">
      <c r="B41" s="317" t="s">
        <v>1010</v>
      </c>
      <c r="C41" s="348" t="s">
        <v>1012</v>
      </c>
      <c r="D41" s="349" t="s">
        <v>1014</v>
      </c>
    </row>
    <row r="42" spans="2:4" ht="15.75" thickBot="1">
      <c r="B42" s="317" t="s">
        <v>416</v>
      </c>
      <c r="C42" s="314" t="s">
        <v>417</v>
      </c>
      <c r="D42" s="310" t="s">
        <v>418</v>
      </c>
    </row>
    <row r="43" spans="2:4" ht="15.75" thickBot="1">
      <c r="B43" s="317" t="s">
        <v>416</v>
      </c>
      <c r="C43" s="314" t="s">
        <v>419</v>
      </c>
      <c r="D43" s="310" t="s">
        <v>420</v>
      </c>
    </row>
    <row r="44" spans="2:4" ht="15.75" thickBot="1">
      <c r="B44" s="317" t="s">
        <v>421</v>
      </c>
      <c r="C44" s="314" t="s">
        <v>422</v>
      </c>
      <c r="D44" s="310" t="s">
        <v>423</v>
      </c>
    </row>
    <row r="45" spans="2:4" ht="15.75" thickBot="1">
      <c r="B45" s="317" t="s">
        <v>421</v>
      </c>
      <c r="C45" s="314" t="s">
        <v>424</v>
      </c>
      <c r="D45" s="310" t="s">
        <v>425</v>
      </c>
    </row>
    <row r="46" spans="2:4" ht="15.75" thickBot="1">
      <c r="B46" s="317" t="s">
        <v>456</v>
      </c>
      <c r="C46" s="314" t="s">
        <v>457</v>
      </c>
      <c r="D46" s="310" t="s">
        <v>458</v>
      </c>
    </row>
    <row r="47" spans="2:4" ht="15.75" thickBot="1">
      <c r="B47" s="317" t="s">
        <v>456</v>
      </c>
      <c r="C47" s="314" t="s">
        <v>459</v>
      </c>
      <c r="D47" s="310" t="s">
        <v>460</v>
      </c>
    </row>
    <row r="48" spans="2:4" ht="15.75" thickBot="1">
      <c r="B48" s="317" t="s">
        <v>461</v>
      </c>
      <c r="C48" s="314" t="s">
        <v>462</v>
      </c>
      <c r="D48" s="310" t="s">
        <v>463</v>
      </c>
    </row>
    <row r="49" spans="2:4" ht="15.75" thickBot="1">
      <c r="B49" s="317" t="s">
        <v>464</v>
      </c>
      <c r="C49" s="314" t="s">
        <v>465</v>
      </c>
      <c r="D49" s="310" t="s">
        <v>466</v>
      </c>
    </row>
    <row r="50" spans="2:4" ht="15.75" thickBot="1">
      <c r="B50" s="317" t="s">
        <v>464</v>
      </c>
      <c r="C50" s="314" t="s">
        <v>467</v>
      </c>
      <c r="D50" s="310" t="s">
        <v>468</v>
      </c>
    </row>
    <row r="51" spans="2:4" ht="15.75" thickBot="1">
      <c r="B51" s="317" t="s">
        <v>469</v>
      </c>
      <c r="C51" s="314" t="s">
        <v>470</v>
      </c>
      <c r="D51" s="310" t="s">
        <v>471</v>
      </c>
    </row>
    <row r="52" spans="2:4" ht="15.75" thickBot="1">
      <c r="B52" s="317" t="s">
        <v>469</v>
      </c>
      <c r="C52" s="314" t="s">
        <v>472</v>
      </c>
      <c r="D52" s="310" t="s">
        <v>473</v>
      </c>
    </row>
    <row r="53" spans="2:4" ht="15.75" thickBot="1">
      <c r="B53" s="317" t="s">
        <v>474</v>
      </c>
      <c r="C53" s="314" t="s">
        <v>475</v>
      </c>
      <c r="D53" s="310" t="s">
        <v>476</v>
      </c>
    </row>
    <row r="54" spans="2:4" ht="15.75" thickBot="1">
      <c r="B54" s="317" t="s">
        <v>474</v>
      </c>
      <c r="C54" s="314" t="s">
        <v>477</v>
      </c>
      <c r="D54" s="310" t="s">
        <v>478</v>
      </c>
    </row>
    <row r="55" spans="2:4" ht="15.75" thickBot="1">
      <c r="B55" s="319" t="s">
        <v>474</v>
      </c>
      <c r="C55" s="320" t="s">
        <v>479</v>
      </c>
      <c r="D55" s="313" t="s">
        <v>480</v>
      </c>
    </row>
    <row r="56" spans="2:4" ht="15.75" thickBot="1">
      <c r="B56" s="347" t="s">
        <v>593</v>
      </c>
      <c r="C56" s="348" t="s">
        <v>594</v>
      </c>
      <c r="D56" s="349" t="s">
        <v>598</v>
      </c>
    </row>
    <row r="57" spans="2:4" ht="15.75" thickBot="1">
      <c r="B57" s="347" t="s">
        <v>593</v>
      </c>
      <c r="C57" s="348" t="s">
        <v>595</v>
      </c>
      <c r="D57" s="349" t="s">
        <v>599</v>
      </c>
    </row>
    <row r="58" spans="2:4" ht="15.75" thickBot="1">
      <c r="B58" s="347" t="s">
        <v>593</v>
      </c>
      <c r="C58" s="348" t="s">
        <v>596</v>
      </c>
      <c r="D58" s="349" t="s">
        <v>600</v>
      </c>
    </row>
    <row r="59" spans="2:4">
      <c r="B59" s="350" t="s">
        <v>593</v>
      </c>
      <c r="C59" s="351" t="s">
        <v>597</v>
      </c>
      <c r="D59" s="352" t="s">
        <v>601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opLeftCell="D32" zoomScaleNormal="100" workbookViewId="0">
      <selection activeCell="G48" sqref="G48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2" width="15.7109375" customWidth="1"/>
    <col min="13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961</v>
      </c>
      <c r="F2" s="100" t="s">
        <v>962</v>
      </c>
      <c r="J2" s="100" t="s">
        <v>963</v>
      </c>
      <c r="N2" s="100" t="s">
        <v>979</v>
      </c>
    </row>
    <row r="3" spans="1:22" ht="15.75" thickBot="1">
      <c r="B3" s="311" t="s">
        <v>863</v>
      </c>
      <c r="C3" s="362" t="s">
        <v>864</v>
      </c>
      <c r="D3" s="362" t="s">
        <v>360</v>
      </c>
      <c r="F3" s="311" t="s">
        <v>863</v>
      </c>
      <c r="G3" s="362" t="s">
        <v>864</v>
      </c>
      <c r="H3" s="362" t="s">
        <v>360</v>
      </c>
      <c r="J3" s="311" t="s">
        <v>863</v>
      </c>
      <c r="K3" s="362" t="s">
        <v>864</v>
      </c>
      <c r="L3" s="362" t="s">
        <v>360</v>
      </c>
      <c r="N3" s="311" t="s">
        <v>863</v>
      </c>
      <c r="O3" s="362" t="s">
        <v>864</v>
      </c>
      <c r="P3" s="362" t="s">
        <v>360</v>
      </c>
    </row>
    <row r="4" spans="1:22" ht="15.75" thickBot="1">
      <c r="A4" s="363"/>
      <c r="B4" s="431" t="s">
        <v>517</v>
      </c>
      <c r="C4" s="432" t="s">
        <v>517</v>
      </c>
      <c r="D4" s="432" t="s">
        <v>361</v>
      </c>
      <c r="F4" s="431" t="s">
        <v>871</v>
      </c>
      <c r="G4" s="432" t="s">
        <v>517</v>
      </c>
      <c r="H4" s="432" t="s">
        <v>361</v>
      </c>
      <c r="J4" s="436" t="s">
        <v>959</v>
      </c>
      <c r="K4" s="437" t="s">
        <v>372</v>
      </c>
      <c r="L4" s="437" t="s">
        <v>362</v>
      </c>
      <c r="N4" s="487" t="s">
        <v>509</v>
      </c>
      <c r="O4" s="483" t="s">
        <v>509</v>
      </c>
      <c r="P4" s="483" t="s">
        <v>366</v>
      </c>
      <c r="S4" s="336"/>
      <c r="V4" s="336"/>
    </row>
    <row r="5" spans="1:22" ht="15.75" thickBot="1">
      <c r="A5" s="363"/>
      <c r="B5" s="431" t="s">
        <v>518</v>
      </c>
      <c r="C5" s="432" t="s">
        <v>518</v>
      </c>
      <c r="D5" s="432" t="s">
        <v>362</v>
      </c>
      <c r="F5" s="431" t="s">
        <v>872</v>
      </c>
      <c r="G5" s="432" t="s">
        <v>518</v>
      </c>
      <c r="H5" s="432" t="s">
        <v>362</v>
      </c>
      <c r="J5" s="436" t="s">
        <v>977</v>
      </c>
      <c r="K5" s="437" t="s">
        <v>506</v>
      </c>
      <c r="L5" s="437" t="s">
        <v>364</v>
      </c>
      <c r="N5" s="487" t="s">
        <v>510</v>
      </c>
      <c r="O5" s="483" t="s">
        <v>510</v>
      </c>
      <c r="P5" s="483" t="s">
        <v>366</v>
      </c>
      <c r="S5" s="364"/>
      <c r="V5" s="336"/>
    </row>
    <row r="6" spans="1:22" ht="15.75" thickBot="1">
      <c r="A6" s="363"/>
      <c r="B6" s="431" t="s">
        <v>519</v>
      </c>
      <c r="C6" s="432" t="s">
        <v>519</v>
      </c>
      <c r="D6" s="432" t="s">
        <v>363</v>
      </c>
      <c r="F6" s="431" t="s">
        <v>873</v>
      </c>
      <c r="G6" s="432" t="s">
        <v>519</v>
      </c>
      <c r="H6" s="432" t="s">
        <v>363</v>
      </c>
      <c r="J6" s="438" t="s">
        <v>978</v>
      </c>
      <c r="K6" s="437" t="s">
        <v>499</v>
      </c>
      <c r="L6" s="437" t="s">
        <v>361</v>
      </c>
      <c r="N6" s="482" t="s">
        <v>511</v>
      </c>
      <c r="O6" s="483" t="s">
        <v>511</v>
      </c>
      <c r="P6" s="488" t="s">
        <v>367</v>
      </c>
      <c r="S6" s="336"/>
      <c r="V6" s="336"/>
    </row>
    <row r="7" spans="1:22" ht="15.75" thickBot="1">
      <c r="A7" s="363"/>
      <c r="B7" s="431" t="s">
        <v>499</v>
      </c>
      <c r="C7" s="432" t="s">
        <v>499</v>
      </c>
      <c r="D7" s="432" t="s">
        <v>361</v>
      </c>
      <c r="F7" s="431" t="s">
        <v>865</v>
      </c>
      <c r="G7" s="432" t="s">
        <v>499</v>
      </c>
      <c r="H7" s="432" t="s">
        <v>361</v>
      </c>
      <c r="J7" s="438" t="s">
        <v>964</v>
      </c>
      <c r="K7" s="437" t="s">
        <v>518</v>
      </c>
      <c r="L7" s="437" t="s">
        <v>362</v>
      </c>
      <c r="N7" s="482" t="s">
        <v>512</v>
      </c>
      <c r="O7" s="483" t="s">
        <v>512</v>
      </c>
      <c r="P7" s="488" t="s">
        <v>367</v>
      </c>
      <c r="S7" s="336"/>
      <c r="V7" s="336"/>
    </row>
    <row r="8" spans="1:22" ht="15.75" thickBot="1">
      <c r="A8" s="363"/>
      <c r="B8" s="431" t="s">
        <v>500</v>
      </c>
      <c r="C8" s="432" t="s">
        <v>500</v>
      </c>
      <c r="D8" s="432" t="s">
        <v>361</v>
      </c>
      <c r="F8" s="431" t="s">
        <v>866</v>
      </c>
      <c r="G8" s="432" t="s">
        <v>500</v>
      </c>
      <c r="H8" s="432" t="s">
        <v>361</v>
      </c>
      <c r="J8" s="438" t="s">
        <v>975</v>
      </c>
      <c r="K8" s="437" t="s">
        <v>917</v>
      </c>
      <c r="L8" s="437" t="s">
        <v>362</v>
      </c>
      <c r="N8" s="482" t="s">
        <v>513</v>
      </c>
      <c r="O8" s="483" t="s">
        <v>513</v>
      </c>
      <c r="P8" s="488" t="s">
        <v>368</v>
      </c>
      <c r="S8" s="336"/>
      <c r="V8" s="336"/>
    </row>
    <row r="9" spans="1:22" ht="15.75" thickBot="1">
      <c r="A9" s="363"/>
      <c r="B9" s="431" t="s">
        <v>502</v>
      </c>
      <c r="C9" s="432" t="s">
        <v>502</v>
      </c>
      <c r="D9" s="432" t="s">
        <v>362</v>
      </c>
      <c r="F9" s="431" t="s">
        <v>867</v>
      </c>
      <c r="G9" s="432" t="s">
        <v>502</v>
      </c>
      <c r="H9" s="432" t="s">
        <v>362</v>
      </c>
      <c r="J9" s="336"/>
      <c r="K9" s="336"/>
      <c r="L9" s="336"/>
      <c r="N9" s="482" t="s">
        <v>514</v>
      </c>
      <c r="O9" s="483" t="s">
        <v>514</v>
      </c>
      <c r="P9" s="488" t="s">
        <v>368</v>
      </c>
      <c r="S9" s="336"/>
      <c r="V9" s="336"/>
    </row>
    <row r="10" spans="1:22" ht="15.75" thickBot="1">
      <c r="A10" s="363"/>
      <c r="B10" s="431" t="s">
        <v>503</v>
      </c>
      <c r="C10" s="432" t="s">
        <v>503</v>
      </c>
      <c r="D10" s="432" t="s">
        <v>363</v>
      </c>
      <c r="F10" s="431" t="s">
        <v>868</v>
      </c>
      <c r="G10" s="432" t="s">
        <v>503</v>
      </c>
      <c r="H10" s="432" t="s">
        <v>363</v>
      </c>
      <c r="J10" s="336"/>
      <c r="K10" s="336"/>
      <c r="L10" s="336"/>
      <c r="N10" s="482" t="s">
        <v>515</v>
      </c>
      <c r="O10" s="483" t="s">
        <v>515</v>
      </c>
      <c r="P10" s="488" t="s">
        <v>369</v>
      </c>
      <c r="S10" s="336"/>
      <c r="V10" s="336"/>
    </row>
    <row r="11" spans="1:22" ht="15.75" thickBot="1">
      <c r="A11" s="363"/>
      <c r="B11" s="431" t="s">
        <v>505</v>
      </c>
      <c r="C11" s="432" t="s">
        <v>505</v>
      </c>
      <c r="D11" s="432" t="s">
        <v>364</v>
      </c>
      <c r="F11" s="431" t="s">
        <v>876</v>
      </c>
      <c r="G11" s="432" t="s">
        <v>505</v>
      </c>
      <c r="H11" s="432" t="s">
        <v>364</v>
      </c>
      <c r="N11" s="482" t="s">
        <v>516</v>
      </c>
      <c r="O11" s="483" t="s">
        <v>516</v>
      </c>
      <c r="P11" s="488" t="s">
        <v>369</v>
      </c>
      <c r="S11" s="336"/>
      <c r="V11" s="336"/>
    </row>
    <row r="12" spans="1:22" ht="15.75" thickBot="1">
      <c r="A12" s="363"/>
      <c r="B12" s="431" t="s">
        <v>506</v>
      </c>
      <c r="C12" s="432" t="s">
        <v>506</v>
      </c>
      <c r="D12" s="432" t="s">
        <v>364</v>
      </c>
      <c r="F12" s="431" t="s">
        <v>877</v>
      </c>
      <c r="G12" s="432" t="s">
        <v>506</v>
      </c>
      <c r="H12" s="432" t="s">
        <v>364</v>
      </c>
      <c r="J12" s="364" t="s">
        <v>968</v>
      </c>
      <c r="K12" s="336"/>
      <c r="L12" s="336"/>
      <c r="N12" s="482" t="s">
        <v>375</v>
      </c>
      <c r="O12" s="483" t="s">
        <v>375</v>
      </c>
      <c r="P12" s="488" t="s">
        <v>365</v>
      </c>
      <c r="S12" s="336"/>
      <c r="V12" s="336"/>
    </row>
    <row r="13" spans="1:22" ht="15.75" thickBot="1">
      <c r="A13" s="363"/>
      <c r="B13" s="431" t="s">
        <v>370</v>
      </c>
      <c r="C13" s="432" t="s">
        <v>370</v>
      </c>
      <c r="D13" s="432" t="s">
        <v>371</v>
      </c>
      <c r="F13" s="431" t="s">
        <v>869</v>
      </c>
      <c r="G13" s="432" t="s">
        <v>370</v>
      </c>
      <c r="H13" s="432" t="s">
        <v>371</v>
      </c>
      <c r="J13" s="478" t="s">
        <v>863</v>
      </c>
      <c r="K13" s="479" t="s">
        <v>864</v>
      </c>
      <c r="L13" s="479" t="s">
        <v>360</v>
      </c>
      <c r="N13" s="482" t="s">
        <v>376</v>
      </c>
      <c r="O13" s="483" t="s">
        <v>376</v>
      </c>
      <c r="P13" s="484" t="s">
        <v>368</v>
      </c>
      <c r="S13" s="336"/>
      <c r="V13" s="336"/>
    </row>
    <row r="14" spans="1:22" ht="15.75" thickBot="1">
      <c r="A14" s="363"/>
      <c r="B14" s="431" t="s">
        <v>372</v>
      </c>
      <c r="C14" s="432" t="s">
        <v>372</v>
      </c>
      <c r="D14" s="432" t="s">
        <v>362</v>
      </c>
      <c r="F14" s="431" t="s">
        <v>870</v>
      </c>
      <c r="G14" s="432" t="s">
        <v>372</v>
      </c>
      <c r="H14" s="432" t="s">
        <v>362</v>
      </c>
      <c r="J14" s="480" t="s">
        <v>969</v>
      </c>
      <c r="K14" s="437" t="s">
        <v>972</v>
      </c>
      <c r="L14" s="480" t="s">
        <v>361</v>
      </c>
      <c r="N14" s="482" t="s">
        <v>892</v>
      </c>
      <c r="O14" s="483" t="s">
        <v>893</v>
      </c>
      <c r="P14" s="484" t="s">
        <v>364</v>
      </c>
      <c r="S14" s="336"/>
      <c r="V14" s="336"/>
    </row>
    <row r="15" spans="1:22" ht="15.75" thickBot="1">
      <c r="A15" s="363"/>
      <c r="B15" s="431" t="s">
        <v>508</v>
      </c>
      <c r="C15" s="432" t="s">
        <v>508</v>
      </c>
      <c r="D15" s="432" t="s">
        <v>365</v>
      </c>
      <c r="F15" s="431" t="s">
        <v>885</v>
      </c>
      <c r="G15" s="432" t="s">
        <v>508</v>
      </c>
      <c r="H15" s="432" t="s">
        <v>365</v>
      </c>
      <c r="J15" s="480" t="s">
        <v>970</v>
      </c>
      <c r="K15" s="437" t="s">
        <v>973</v>
      </c>
      <c r="L15" s="480" t="s">
        <v>362</v>
      </c>
      <c r="N15" s="485" t="s">
        <v>507</v>
      </c>
      <c r="O15" s="486" t="s">
        <v>507</v>
      </c>
      <c r="P15" s="486" t="s">
        <v>365</v>
      </c>
      <c r="S15" s="336"/>
      <c r="V15" s="336"/>
    </row>
    <row r="16" spans="1:22" ht="15.75" thickBot="1">
      <c r="A16" s="363"/>
      <c r="B16" s="431" t="s">
        <v>936</v>
      </c>
      <c r="C16" s="432" t="s">
        <v>915</v>
      </c>
      <c r="D16" s="432" t="s">
        <v>361</v>
      </c>
      <c r="E16" s="336"/>
      <c r="F16" s="431" t="s">
        <v>937</v>
      </c>
      <c r="G16" s="432" t="s">
        <v>915</v>
      </c>
      <c r="H16" s="432" t="s">
        <v>361</v>
      </c>
      <c r="I16" s="336"/>
      <c r="J16" s="481" t="s">
        <v>971</v>
      </c>
      <c r="K16" s="437" t="s">
        <v>974</v>
      </c>
      <c r="L16" s="480" t="s">
        <v>363</v>
      </c>
      <c r="N16" s="485" t="s">
        <v>373</v>
      </c>
      <c r="O16" s="486" t="s">
        <v>373</v>
      </c>
      <c r="P16" s="486" t="s">
        <v>362</v>
      </c>
      <c r="S16" s="336"/>
      <c r="T16" s="336"/>
      <c r="U16" s="336"/>
      <c r="V16" s="336"/>
    </row>
    <row r="17" spans="1:16" s="336" customFormat="1" ht="15.75" thickBot="1">
      <c r="A17" s="363"/>
      <c r="B17" s="431" t="s">
        <v>966</v>
      </c>
      <c r="C17" s="432" t="s">
        <v>916</v>
      </c>
      <c r="D17" s="432" t="s">
        <v>363</v>
      </c>
      <c r="F17" s="438" t="s">
        <v>967</v>
      </c>
      <c r="G17" s="437" t="s">
        <v>916</v>
      </c>
      <c r="H17" s="437" t="s">
        <v>363</v>
      </c>
      <c r="N17" s="482" t="s">
        <v>501</v>
      </c>
      <c r="O17" s="483" t="s">
        <v>501</v>
      </c>
      <c r="P17" s="486" t="s">
        <v>362</v>
      </c>
    </row>
    <row r="18" spans="1:16" s="336" customFormat="1" ht="15.75" thickBot="1">
      <c r="A18" s="363"/>
      <c r="B18" s="431" t="s">
        <v>914</v>
      </c>
      <c r="C18" s="432" t="s">
        <v>917</v>
      </c>
      <c r="D18" s="432" t="s">
        <v>362</v>
      </c>
      <c r="F18" s="431" t="s">
        <v>918</v>
      </c>
      <c r="G18" s="432" t="s">
        <v>917</v>
      </c>
      <c r="H18" s="432" t="s">
        <v>362</v>
      </c>
      <c r="N18" s="482" t="s">
        <v>374</v>
      </c>
      <c r="O18" s="483" t="s">
        <v>374</v>
      </c>
      <c r="P18" s="486" t="s">
        <v>363</v>
      </c>
    </row>
    <row r="19" spans="1:16" s="336" customFormat="1" ht="15.75" thickBot="1">
      <c r="N19" s="482" t="s">
        <v>504</v>
      </c>
      <c r="O19" s="483" t="s">
        <v>504</v>
      </c>
      <c r="P19" s="486" t="s">
        <v>363</v>
      </c>
    </row>
    <row r="20" spans="1:16" s="336" customFormat="1" ht="15.75" thickBot="1">
      <c r="N20" s="485" t="s">
        <v>980</v>
      </c>
      <c r="O20" s="486" t="s">
        <v>982</v>
      </c>
      <c r="P20" s="486" t="s">
        <v>361</v>
      </c>
    </row>
    <row r="21" spans="1:16" s="336" customFormat="1" ht="15.75" thickBot="1">
      <c r="B21" s="364" t="s">
        <v>899</v>
      </c>
      <c r="E21" s="364" t="s">
        <v>881</v>
      </c>
      <c r="N21" s="482" t="s">
        <v>981</v>
      </c>
      <c r="O21" s="483" t="s">
        <v>983</v>
      </c>
      <c r="P21" s="486" t="s">
        <v>361</v>
      </c>
    </row>
    <row r="22" spans="1:16" s="336" customFormat="1" ht="15.75" thickBot="1">
      <c r="B22" s="336" t="s">
        <v>905</v>
      </c>
      <c r="E22" s="378" t="s">
        <v>903</v>
      </c>
      <c r="F22" s="379"/>
      <c r="G22" s="379"/>
      <c r="H22" s="379"/>
      <c r="I22" s="379"/>
      <c r="J22" s="379"/>
      <c r="K22" s="379"/>
      <c r="L22" s="380"/>
      <c r="N22" s="485" t="s">
        <v>984</v>
      </c>
      <c r="O22" s="486" t="s">
        <v>986</v>
      </c>
      <c r="P22" s="486" t="s">
        <v>364</v>
      </c>
    </row>
    <row r="23" spans="1:16" s="336" customFormat="1" ht="15.75" thickBot="1">
      <c r="C23" s="336" t="s">
        <v>904</v>
      </c>
      <c r="E23" s="381" t="s">
        <v>879</v>
      </c>
      <c r="F23" s="382" t="s">
        <v>41</v>
      </c>
      <c r="G23" s="382" t="s">
        <v>874</v>
      </c>
      <c r="H23" s="382" t="s">
        <v>960</v>
      </c>
      <c r="I23" s="382"/>
      <c r="J23" s="382" t="s">
        <v>889</v>
      </c>
      <c r="K23" s="382"/>
      <c r="L23" s="383"/>
      <c r="N23" s="482" t="s">
        <v>985</v>
      </c>
      <c r="O23" s="483" t="s">
        <v>987</v>
      </c>
      <c r="P23" s="486" t="s">
        <v>364</v>
      </c>
    </row>
    <row r="24" spans="1:16" s="336" customFormat="1">
      <c r="C24" s="336" t="s">
        <v>922</v>
      </c>
      <c r="E24" s="381"/>
      <c r="F24" s="384" t="s">
        <v>878</v>
      </c>
      <c r="G24" s="384" t="s">
        <v>370</v>
      </c>
      <c r="H24" s="385" t="s">
        <v>370</v>
      </c>
      <c r="I24" s="385"/>
      <c r="J24" s="385" t="s">
        <v>891</v>
      </c>
      <c r="K24" s="385"/>
      <c r="L24" s="383"/>
    </row>
    <row r="25" spans="1:16" s="336" customFormat="1">
      <c r="C25" s="336" t="s">
        <v>900</v>
      </c>
      <c r="E25" s="381"/>
      <c r="F25" s="384" t="s">
        <v>855</v>
      </c>
      <c r="G25" s="384" t="s">
        <v>500</v>
      </c>
      <c r="H25" s="385" t="s">
        <v>500</v>
      </c>
      <c r="I25" s="385"/>
      <c r="J25" s="385" t="s">
        <v>895</v>
      </c>
      <c r="K25" s="385"/>
      <c r="L25" s="383"/>
    </row>
    <row r="26" spans="1:16" s="336" customFormat="1">
      <c r="B26" s="364"/>
      <c r="C26" s="336" t="s">
        <v>901</v>
      </c>
      <c r="E26" s="381"/>
      <c r="F26" s="384" t="s">
        <v>856</v>
      </c>
      <c r="G26" s="384" t="s">
        <v>372</v>
      </c>
      <c r="H26" s="385" t="s">
        <v>372</v>
      </c>
      <c r="I26" s="385"/>
      <c r="J26" s="385" t="s">
        <v>890</v>
      </c>
      <c r="K26" s="385"/>
      <c r="L26" s="383"/>
    </row>
    <row r="27" spans="1:16" s="336" customFormat="1">
      <c r="C27" s="336" t="s">
        <v>921</v>
      </c>
      <c r="E27" s="386"/>
      <c r="F27" s="384"/>
      <c r="G27" s="384"/>
      <c r="H27" s="384"/>
      <c r="I27" s="384"/>
      <c r="J27" s="384"/>
      <c r="K27" s="384"/>
      <c r="L27" s="383"/>
    </row>
    <row r="28" spans="1:16" s="336" customFormat="1">
      <c r="E28" s="381" t="s">
        <v>880</v>
      </c>
      <c r="F28" s="382" t="s">
        <v>41</v>
      </c>
      <c r="G28" s="382" t="s">
        <v>874</v>
      </c>
      <c r="H28" s="382"/>
      <c r="I28" s="382"/>
      <c r="J28" s="382" t="s">
        <v>886</v>
      </c>
      <c r="K28" s="382"/>
      <c r="L28" s="383"/>
    </row>
    <row r="29" spans="1:16" s="336" customFormat="1">
      <c r="E29" s="381"/>
      <c r="F29" s="384" t="s">
        <v>878</v>
      </c>
      <c r="G29" s="384" t="s">
        <v>869</v>
      </c>
      <c r="H29" s="385" t="s">
        <v>370</v>
      </c>
      <c r="I29" s="385"/>
      <c r="J29" s="385" t="s">
        <v>887</v>
      </c>
      <c r="K29" s="385"/>
      <c r="L29" s="383"/>
      <c r="N29" s="364" t="s">
        <v>858</v>
      </c>
    </row>
    <row r="30" spans="1:16" s="336" customFormat="1" ht="15.75" thickBot="1">
      <c r="E30" s="381"/>
      <c r="F30" s="384" t="s">
        <v>855</v>
      </c>
      <c r="G30" s="384" t="s">
        <v>866</v>
      </c>
      <c r="H30" s="385" t="s">
        <v>500</v>
      </c>
      <c r="I30" s="385"/>
      <c r="J30" s="385" t="s">
        <v>894</v>
      </c>
      <c r="K30" s="385"/>
      <c r="L30" s="383"/>
      <c r="N30" s="364" t="s">
        <v>847</v>
      </c>
      <c r="O30" s="364" t="s">
        <v>848</v>
      </c>
      <c r="P30" s="364" t="s">
        <v>360</v>
      </c>
    </row>
    <row r="31" spans="1:16" s="336" customFormat="1" ht="15.75" thickBot="1">
      <c r="E31" s="381"/>
      <c r="F31" s="384" t="s">
        <v>856</v>
      </c>
      <c r="G31" s="384" t="s">
        <v>870</v>
      </c>
      <c r="H31" s="385" t="s">
        <v>372</v>
      </c>
      <c r="I31" s="385"/>
      <c r="J31" s="385" t="s">
        <v>888</v>
      </c>
      <c r="K31" s="385"/>
      <c r="L31" s="383"/>
      <c r="N31" s="366" t="s">
        <v>859</v>
      </c>
      <c r="O31" s="367" t="s">
        <v>849</v>
      </c>
      <c r="P31" s="368" t="s">
        <v>878</v>
      </c>
    </row>
    <row r="32" spans="1:16" s="336" customFormat="1" ht="15.75" thickBot="1">
      <c r="E32" s="381"/>
      <c r="F32" s="384"/>
      <c r="G32" s="384"/>
      <c r="H32" s="385"/>
      <c r="I32" s="385"/>
      <c r="J32" s="385"/>
      <c r="K32" s="382"/>
      <c r="L32" s="383"/>
      <c r="N32" s="366" t="s">
        <v>859</v>
      </c>
      <c r="O32" s="367" t="s">
        <v>852</v>
      </c>
      <c r="P32" s="368" t="s">
        <v>855</v>
      </c>
    </row>
    <row r="33" spans="1:16" s="336" customFormat="1" ht="15.75" thickBot="1">
      <c r="E33" s="381" t="s">
        <v>896</v>
      </c>
      <c r="F33" s="382" t="s">
        <v>41</v>
      </c>
      <c r="G33" s="382" t="s">
        <v>874</v>
      </c>
      <c r="H33" s="430"/>
      <c r="I33" s="430"/>
      <c r="J33" s="430" t="s">
        <v>897</v>
      </c>
      <c r="K33" s="385"/>
      <c r="L33" s="383"/>
      <c r="N33" s="366" t="s">
        <v>859</v>
      </c>
      <c r="O33" s="367" t="s">
        <v>850</v>
      </c>
      <c r="P33" s="368" t="s">
        <v>855</v>
      </c>
    </row>
    <row r="34" spans="1:16" s="336" customFormat="1" ht="15.75" thickBot="1">
      <c r="E34" s="387"/>
      <c r="F34" s="429" t="s">
        <v>856</v>
      </c>
      <c r="G34" s="429" t="s">
        <v>959</v>
      </c>
      <c r="H34" s="429" t="s">
        <v>372</v>
      </c>
      <c r="I34" s="429"/>
      <c r="J34" s="429" t="s">
        <v>965</v>
      </c>
      <c r="K34" s="388"/>
      <c r="L34" s="389"/>
      <c r="N34" s="366" t="s">
        <v>859</v>
      </c>
      <c r="O34" s="367" t="s">
        <v>851</v>
      </c>
      <c r="P34" s="368" t="s">
        <v>856</v>
      </c>
    </row>
    <row r="35" spans="1:16" s="336" customFormat="1" ht="15.75" thickBot="1">
      <c r="N35" s="439" t="s">
        <v>902</v>
      </c>
      <c r="O35" s="440" t="s">
        <v>849</v>
      </c>
      <c r="P35" s="441" t="s">
        <v>856</v>
      </c>
    </row>
    <row r="36" spans="1:16" s="336" customFormat="1" ht="15.75" thickBot="1">
      <c r="E36" s="390" t="s">
        <v>920</v>
      </c>
      <c r="F36" s="391"/>
      <c r="G36" s="391"/>
      <c r="H36" s="391"/>
      <c r="I36" s="391"/>
      <c r="J36" s="391"/>
      <c r="K36" s="391"/>
      <c r="L36" s="392"/>
      <c r="N36" s="439" t="s">
        <v>902</v>
      </c>
      <c r="O36" s="440" t="s">
        <v>852</v>
      </c>
      <c r="P36" s="441" t="s">
        <v>856</v>
      </c>
    </row>
    <row r="37" spans="1:16" s="336" customFormat="1" ht="15.75" thickBot="1">
      <c r="E37" s="393" t="s">
        <v>879</v>
      </c>
      <c r="F37" s="394" t="s">
        <v>41</v>
      </c>
      <c r="G37" s="394" t="s">
        <v>874</v>
      </c>
      <c r="H37" s="394" t="s">
        <v>960</v>
      </c>
      <c r="I37" s="394"/>
      <c r="J37" s="394" t="s">
        <v>889</v>
      </c>
      <c r="K37" s="394"/>
      <c r="L37" s="395"/>
      <c r="N37" s="439" t="s">
        <v>902</v>
      </c>
      <c r="O37" s="440" t="s">
        <v>850</v>
      </c>
      <c r="P37" s="441" t="s">
        <v>856</v>
      </c>
    </row>
    <row r="38" spans="1:16" s="336" customFormat="1" ht="15.75" thickBot="1">
      <c r="E38" s="393"/>
      <c r="F38" s="396" t="s">
        <v>855</v>
      </c>
      <c r="G38" s="396" t="s">
        <v>517</v>
      </c>
      <c r="H38" s="397" t="s">
        <v>517</v>
      </c>
      <c r="I38" s="397"/>
      <c r="J38" s="397" t="s">
        <v>891</v>
      </c>
      <c r="K38" s="397"/>
      <c r="L38" s="395"/>
      <c r="N38" s="439" t="s">
        <v>902</v>
      </c>
      <c r="O38" s="440" t="s">
        <v>851</v>
      </c>
      <c r="P38" s="441" t="s">
        <v>875</v>
      </c>
    </row>
    <row r="39" spans="1:16" s="336" customFormat="1" ht="15.75" thickBot="1">
      <c r="A39"/>
      <c r="E39" s="393"/>
      <c r="F39" s="396" t="s">
        <v>856</v>
      </c>
      <c r="G39" s="396" t="s">
        <v>518</v>
      </c>
      <c r="H39" s="397" t="s">
        <v>518</v>
      </c>
      <c r="I39" s="397"/>
      <c r="J39" s="397" t="s">
        <v>895</v>
      </c>
      <c r="K39" s="397"/>
      <c r="L39" s="395"/>
      <c r="N39" s="369" t="s">
        <v>853</v>
      </c>
      <c r="O39" s="373" t="s">
        <v>849</v>
      </c>
      <c r="P39" s="370" t="s">
        <v>855</v>
      </c>
    </row>
    <row r="40" spans="1:16" s="336" customFormat="1" ht="15.75" thickBot="1">
      <c r="A40"/>
      <c r="E40" s="393"/>
      <c r="F40" s="396" t="s">
        <v>857</v>
      </c>
      <c r="G40" s="396" t="s">
        <v>519</v>
      </c>
      <c r="H40" s="397" t="s">
        <v>519</v>
      </c>
      <c r="I40" s="397"/>
      <c r="J40" s="397" t="s">
        <v>890</v>
      </c>
      <c r="K40" s="397"/>
      <c r="L40" s="395"/>
      <c r="N40" s="369" t="s">
        <v>853</v>
      </c>
      <c r="O40" s="373" t="s">
        <v>852</v>
      </c>
      <c r="P40" s="370" t="s">
        <v>857</v>
      </c>
    </row>
    <row r="41" spans="1:16" s="336" customFormat="1" ht="15.75" thickBot="1">
      <c r="A41"/>
      <c r="E41" s="398"/>
      <c r="F41" s="396"/>
      <c r="G41" s="396"/>
      <c r="H41" s="396"/>
      <c r="I41" s="396"/>
      <c r="J41" s="396"/>
      <c r="K41" s="396"/>
      <c r="L41" s="395"/>
      <c r="N41" s="369" t="s">
        <v>853</v>
      </c>
      <c r="O41" s="373" t="s">
        <v>850</v>
      </c>
      <c r="P41" s="370" t="s">
        <v>856</v>
      </c>
    </row>
    <row r="42" spans="1:16" s="336" customFormat="1" ht="15.75" thickBot="1">
      <c r="A42"/>
      <c r="E42" s="393" t="s">
        <v>880</v>
      </c>
      <c r="F42" s="394" t="s">
        <v>41</v>
      </c>
      <c r="G42" s="394" t="s">
        <v>874</v>
      </c>
      <c r="H42" s="394"/>
      <c r="I42" s="394"/>
      <c r="J42" s="394" t="s">
        <v>886</v>
      </c>
      <c r="K42" s="394"/>
      <c r="L42" s="395"/>
      <c r="N42" s="369" t="s">
        <v>853</v>
      </c>
      <c r="O42" s="373" t="s">
        <v>851</v>
      </c>
      <c r="P42" s="370" t="s">
        <v>875</v>
      </c>
    </row>
    <row r="43" spans="1:16" s="336" customFormat="1" ht="15.75" thickBot="1">
      <c r="A43"/>
      <c r="E43" s="393"/>
      <c r="F43" s="396" t="s">
        <v>855</v>
      </c>
      <c r="G43" s="396" t="s">
        <v>871</v>
      </c>
      <c r="H43" s="397" t="s">
        <v>517</v>
      </c>
      <c r="I43" s="397"/>
      <c r="J43" s="397" t="s">
        <v>887</v>
      </c>
      <c r="K43" s="397"/>
      <c r="L43" s="395"/>
      <c r="N43" s="375" t="s">
        <v>854</v>
      </c>
      <c r="O43" s="376" t="s">
        <v>849</v>
      </c>
      <c r="P43" s="377" t="s">
        <v>856</v>
      </c>
    </row>
    <row r="44" spans="1:16" s="336" customFormat="1" ht="15.75" thickBot="1">
      <c r="A44"/>
      <c r="E44" s="393"/>
      <c r="F44" s="396" t="s">
        <v>856</v>
      </c>
      <c r="G44" s="396" t="s">
        <v>872</v>
      </c>
      <c r="H44" s="397" t="s">
        <v>518</v>
      </c>
      <c r="I44" s="397"/>
      <c r="J44" s="397" t="s">
        <v>894</v>
      </c>
      <c r="K44" s="397"/>
      <c r="L44" s="395"/>
      <c r="N44" s="375" t="s">
        <v>854</v>
      </c>
      <c r="O44" s="376" t="s">
        <v>852</v>
      </c>
      <c r="P44" s="377" t="s">
        <v>875</v>
      </c>
    </row>
    <row r="45" spans="1:16" s="336" customFormat="1" ht="15.75" thickBot="1">
      <c r="A45"/>
      <c r="E45" s="393"/>
      <c r="F45" s="396" t="s">
        <v>857</v>
      </c>
      <c r="G45" s="396" t="s">
        <v>873</v>
      </c>
      <c r="H45" s="397" t="s">
        <v>519</v>
      </c>
      <c r="I45" s="397"/>
      <c r="J45" s="397" t="s">
        <v>888</v>
      </c>
      <c r="K45" s="397"/>
      <c r="L45" s="395"/>
      <c r="N45" s="375" t="s">
        <v>854</v>
      </c>
      <c r="O45" s="376" t="s">
        <v>850</v>
      </c>
      <c r="P45" s="377" t="s">
        <v>857</v>
      </c>
    </row>
    <row r="46" spans="1:16" s="336" customFormat="1" ht="15.75" thickBot="1">
      <c r="A46"/>
      <c r="E46" s="393"/>
      <c r="F46" s="396"/>
      <c r="G46" s="396"/>
      <c r="H46" s="397"/>
      <c r="I46" s="397"/>
      <c r="J46" s="397"/>
      <c r="K46" s="397"/>
      <c r="L46" s="395"/>
      <c r="N46" s="375" t="s">
        <v>854</v>
      </c>
      <c r="O46" s="376" t="s">
        <v>851</v>
      </c>
      <c r="P46" s="377" t="s">
        <v>884</v>
      </c>
    </row>
    <row r="47" spans="1:16" s="336" customFormat="1">
      <c r="A47"/>
      <c r="B47" s="364"/>
      <c r="C47" s="364"/>
      <c r="E47" s="393" t="s">
        <v>896</v>
      </c>
      <c r="F47" s="394" t="s">
        <v>41</v>
      </c>
      <c r="G47" s="394" t="s">
        <v>874</v>
      </c>
      <c r="H47" s="433"/>
      <c r="I47" s="397"/>
      <c r="J47" s="433" t="s">
        <v>897</v>
      </c>
      <c r="K47" s="397"/>
      <c r="L47" s="395"/>
    </row>
    <row r="48" spans="1:16" s="336" customFormat="1" ht="15.75" thickBot="1">
      <c r="A48"/>
      <c r="D48" s="365"/>
      <c r="E48" s="399"/>
      <c r="F48" s="400" t="s">
        <v>856</v>
      </c>
      <c r="G48" s="400" t="s">
        <v>964</v>
      </c>
      <c r="H48" s="401" t="s">
        <v>518</v>
      </c>
      <c r="I48" s="401"/>
      <c r="J48" s="401" t="s">
        <v>965</v>
      </c>
      <c r="K48" s="401"/>
      <c r="L48" s="402"/>
      <c r="N48" s="364" t="s">
        <v>976</v>
      </c>
    </row>
    <row r="49" spans="1:15" s="336" customFormat="1" ht="15.75" thickBot="1">
      <c r="A49"/>
      <c r="D49" s="365"/>
      <c r="N49" s="364" t="s">
        <v>847</v>
      </c>
      <c r="O49" s="364" t="s">
        <v>360</v>
      </c>
    </row>
    <row r="50" spans="1:15" s="336" customFormat="1" ht="15.75" thickBot="1">
      <c r="A50"/>
      <c r="D50" s="365"/>
      <c r="E50" s="403" t="s">
        <v>882</v>
      </c>
      <c r="F50" s="404"/>
      <c r="G50" s="404"/>
      <c r="H50" s="404"/>
      <c r="I50" s="404"/>
      <c r="J50" s="404"/>
      <c r="K50" s="404"/>
      <c r="L50" s="405"/>
      <c r="N50" s="366" t="s">
        <v>859</v>
      </c>
      <c r="O50" s="368" t="s">
        <v>855</v>
      </c>
    </row>
    <row r="51" spans="1:15" s="336" customFormat="1" ht="15.75" thickBot="1">
      <c r="A51"/>
      <c r="B51" s="364"/>
      <c r="C51" s="364"/>
      <c r="E51" s="406" t="s">
        <v>879</v>
      </c>
      <c r="F51" s="407" t="s">
        <v>41</v>
      </c>
      <c r="G51" s="407" t="s">
        <v>874</v>
      </c>
      <c r="H51" s="407" t="s">
        <v>960</v>
      </c>
      <c r="I51" s="407"/>
      <c r="J51" s="407" t="s">
        <v>889</v>
      </c>
      <c r="K51" s="407"/>
      <c r="L51" s="408"/>
      <c r="N51" s="439" t="s">
        <v>902</v>
      </c>
      <c r="O51" s="441" t="s">
        <v>855</v>
      </c>
    </row>
    <row r="52" spans="1:15" s="336" customFormat="1" ht="15.75" thickBot="1">
      <c r="A52"/>
      <c r="D52" s="365"/>
      <c r="E52" s="406"/>
      <c r="F52" s="409" t="s">
        <v>856</v>
      </c>
      <c r="G52" s="409" t="s">
        <v>502</v>
      </c>
      <c r="H52" s="409" t="s">
        <v>502</v>
      </c>
      <c r="I52" s="410"/>
      <c r="J52" s="410" t="s">
        <v>891</v>
      </c>
      <c r="K52" s="410"/>
      <c r="L52" s="408"/>
      <c r="N52" s="369" t="s">
        <v>853</v>
      </c>
      <c r="O52" s="370" t="s">
        <v>856</v>
      </c>
    </row>
    <row r="53" spans="1:15" s="336" customFormat="1">
      <c r="A53"/>
      <c r="D53" s="365"/>
      <c r="E53" s="406"/>
      <c r="F53" s="409" t="s">
        <v>875</v>
      </c>
      <c r="G53" s="409" t="s">
        <v>506</v>
      </c>
      <c r="H53" s="409" t="s">
        <v>506</v>
      </c>
      <c r="I53" s="410"/>
      <c r="J53" s="410" t="s">
        <v>895</v>
      </c>
      <c r="K53" s="410"/>
      <c r="L53" s="408"/>
      <c r="N53" s="371" t="s">
        <v>854</v>
      </c>
      <c r="O53" s="372" t="s">
        <v>857</v>
      </c>
    </row>
    <row r="54" spans="1:15" s="336" customFormat="1">
      <c r="A54"/>
      <c r="D54" s="365"/>
      <c r="E54" s="406"/>
      <c r="F54" s="409" t="s">
        <v>884</v>
      </c>
      <c r="G54" s="409" t="s">
        <v>508</v>
      </c>
      <c r="H54" s="409" t="s">
        <v>508</v>
      </c>
      <c r="I54" s="410"/>
      <c r="J54" s="410" t="s">
        <v>890</v>
      </c>
      <c r="K54" s="410"/>
      <c r="L54" s="408"/>
    </row>
    <row r="55" spans="1:15" s="336" customFormat="1" ht="15.75" thickBot="1">
      <c r="A55"/>
      <c r="E55" s="411"/>
      <c r="F55" s="409"/>
      <c r="G55" s="409"/>
      <c r="H55" s="410"/>
      <c r="I55" s="410"/>
      <c r="J55" s="410"/>
      <c r="K55" s="410"/>
      <c r="L55" s="408"/>
      <c r="N55" s="364" t="s">
        <v>860</v>
      </c>
    </row>
    <row r="56" spans="1:15" s="336" customFormat="1" ht="15.75" thickBot="1">
      <c r="A56"/>
      <c r="E56" s="406" t="s">
        <v>880</v>
      </c>
      <c r="F56" s="407" t="s">
        <v>41</v>
      </c>
      <c r="G56" s="407" t="s">
        <v>874</v>
      </c>
      <c r="H56" s="407"/>
      <c r="I56" s="407"/>
      <c r="J56" s="407" t="s">
        <v>886</v>
      </c>
      <c r="K56" s="407"/>
      <c r="L56" s="408"/>
      <c r="N56" s="374" t="s">
        <v>861</v>
      </c>
    </row>
    <row r="57" spans="1:15" s="336" customFormat="1" ht="15.75" thickBot="1">
      <c r="A57"/>
      <c r="E57" s="406"/>
      <c r="F57" s="409" t="s">
        <v>856</v>
      </c>
      <c r="G57" s="409" t="s">
        <v>867</v>
      </c>
      <c r="H57" s="409" t="s">
        <v>502</v>
      </c>
      <c r="I57" s="410"/>
      <c r="J57" s="410" t="s">
        <v>887</v>
      </c>
      <c r="K57" s="410"/>
      <c r="L57" s="408"/>
      <c r="N57" s="374" t="s">
        <v>862</v>
      </c>
    </row>
    <row r="58" spans="1:15" s="336" customFormat="1" ht="15.75" thickBot="1">
      <c r="A58"/>
      <c r="E58" s="406"/>
      <c r="F58" s="409" t="s">
        <v>875</v>
      </c>
      <c r="G58" s="409" t="s">
        <v>877</v>
      </c>
      <c r="H58" s="409" t="s">
        <v>506</v>
      </c>
      <c r="I58" s="410"/>
      <c r="J58" s="410" t="s">
        <v>894</v>
      </c>
      <c r="K58" s="410"/>
      <c r="L58" s="408"/>
      <c r="N58" s="374" t="s">
        <v>845</v>
      </c>
    </row>
    <row r="59" spans="1:15" s="336" customFormat="1" ht="15.75" thickBot="1">
      <c r="A59"/>
      <c r="E59" s="406"/>
      <c r="F59" s="409" t="s">
        <v>884</v>
      </c>
      <c r="G59" s="409" t="s">
        <v>885</v>
      </c>
      <c r="H59" s="409" t="s">
        <v>508</v>
      </c>
      <c r="I59" s="410"/>
      <c r="J59" s="410" t="s">
        <v>888</v>
      </c>
      <c r="K59" s="410"/>
      <c r="L59" s="408"/>
      <c r="N59" s="374" t="s">
        <v>846</v>
      </c>
    </row>
    <row r="60" spans="1:15" ht="15.75" thickBot="1">
      <c r="B60" s="336"/>
      <c r="C60" s="336"/>
      <c r="D60" s="336"/>
      <c r="E60" s="406"/>
      <c r="F60" s="409"/>
      <c r="G60" s="409"/>
      <c r="H60" s="410"/>
      <c r="I60" s="410"/>
      <c r="J60" s="410"/>
      <c r="K60" s="410"/>
      <c r="L60" s="408"/>
      <c r="N60" s="374" t="s">
        <v>913</v>
      </c>
    </row>
    <row r="61" spans="1:15">
      <c r="B61" s="336"/>
      <c r="C61" s="336"/>
      <c r="D61" s="336"/>
      <c r="E61" s="406" t="s">
        <v>896</v>
      </c>
      <c r="F61" s="407" t="s">
        <v>41</v>
      </c>
      <c r="G61" s="407" t="s">
        <v>874</v>
      </c>
      <c r="H61" s="434"/>
      <c r="I61" s="410"/>
      <c r="J61" s="434" t="s">
        <v>897</v>
      </c>
      <c r="K61" s="410"/>
      <c r="L61" s="408"/>
    </row>
    <row r="62" spans="1:15" ht="15.75" thickBot="1">
      <c r="B62" s="336"/>
      <c r="C62" s="336"/>
      <c r="D62" s="336"/>
      <c r="E62" s="412"/>
      <c r="F62" s="413" t="s">
        <v>875</v>
      </c>
      <c r="G62" s="413" t="s">
        <v>977</v>
      </c>
      <c r="H62" s="413" t="s">
        <v>506</v>
      </c>
      <c r="I62" s="414"/>
      <c r="J62" s="414" t="s">
        <v>965</v>
      </c>
      <c r="K62" s="414"/>
      <c r="L62" s="415"/>
    </row>
    <row r="63" spans="1:15" ht="15.75" thickBot="1"/>
    <row r="64" spans="1:15">
      <c r="E64" s="416" t="s">
        <v>883</v>
      </c>
      <c r="F64" s="417"/>
      <c r="G64" s="417"/>
      <c r="H64" s="417"/>
      <c r="I64" s="417"/>
      <c r="J64" s="417"/>
      <c r="K64" s="417"/>
      <c r="L64" s="418"/>
    </row>
    <row r="65" spans="5:12">
      <c r="E65" s="419" t="s">
        <v>879</v>
      </c>
      <c r="F65" s="420" t="s">
        <v>41</v>
      </c>
      <c r="G65" s="420" t="s">
        <v>874</v>
      </c>
      <c r="H65" s="420" t="s">
        <v>960</v>
      </c>
      <c r="I65" s="420"/>
      <c r="J65" s="420" t="s">
        <v>889</v>
      </c>
      <c r="K65" s="420"/>
      <c r="L65" s="421"/>
    </row>
    <row r="66" spans="5:12">
      <c r="E66" s="419"/>
      <c r="F66" s="422" t="s">
        <v>855</v>
      </c>
      <c r="G66" s="422" t="s">
        <v>499</v>
      </c>
      <c r="H66" s="422" t="s">
        <v>499</v>
      </c>
      <c r="I66" s="423"/>
      <c r="J66" s="423" t="s">
        <v>891</v>
      </c>
      <c r="K66" s="423"/>
      <c r="L66" s="421"/>
    </row>
    <row r="67" spans="5:12">
      <c r="E67" s="419"/>
      <c r="F67" s="422" t="s">
        <v>857</v>
      </c>
      <c r="G67" s="422" t="s">
        <v>503</v>
      </c>
      <c r="H67" s="422" t="s">
        <v>503</v>
      </c>
      <c r="I67" s="423"/>
      <c r="J67" s="423" t="s">
        <v>895</v>
      </c>
      <c r="K67" s="423"/>
      <c r="L67" s="421"/>
    </row>
    <row r="68" spans="5:12">
      <c r="E68" s="419"/>
      <c r="F68" s="422" t="s">
        <v>875</v>
      </c>
      <c r="G68" s="422" t="s">
        <v>505</v>
      </c>
      <c r="H68" s="422" t="s">
        <v>505</v>
      </c>
      <c r="I68" s="423"/>
      <c r="J68" s="423" t="s">
        <v>890</v>
      </c>
      <c r="K68" s="423"/>
      <c r="L68" s="421"/>
    </row>
    <row r="69" spans="5:12">
      <c r="E69" s="424"/>
      <c r="F69" s="422"/>
      <c r="G69" s="422"/>
      <c r="H69" s="422"/>
      <c r="I69" s="422"/>
      <c r="J69" s="422"/>
      <c r="K69" s="422"/>
      <c r="L69" s="421"/>
    </row>
    <row r="70" spans="5:12">
      <c r="E70" s="419" t="s">
        <v>880</v>
      </c>
      <c r="F70" s="420" t="s">
        <v>41</v>
      </c>
      <c r="G70" s="420" t="s">
        <v>874</v>
      </c>
      <c r="H70" s="420"/>
      <c r="I70" s="420"/>
      <c r="J70" s="420" t="s">
        <v>886</v>
      </c>
      <c r="K70" s="420"/>
      <c r="L70" s="421"/>
    </row>
    <row r="71" spans="5:12">
      <c r="E71" s="419"/>
      <c r="F71" s="422" t="s">
        <v>855</v>
      </c>
      <c r="G71" s="422" t="s">
        <v>865</v>
      </c>
      <c r="H71" s="422" t="s">
        <v>499</v>
      </c>
      <c r="I71" s="423"/>
      <c r="J71" s="423" t="s">
        <v>887</v>
      </c>
      <c r="K71" s="423"/>
      <c r="L71" s="421"/>
    </row>
    <row r="72" spans="5:12">
      <c r="E72" s="419"/>
      <c r="F72" s="422" t="s">
        <v>857</v>
      </c>
      <c r="G72" s="422" t="s">
        <v>868</v>
      </c>
      <c r="H72" s="422" t="s">
        <v>503</v>
      </c>
      <c r="I72" s="423"/>
      <c r="J72" s="423" t="s">
        <v>894</v>
      </c>
      <c r="K72" s="423"/>
      <c r="L72" s="421"/>
    </row>
    <row r="73" spans="5:12">
      <c r="E73" s="419"/>
      <c r="F73" s="422" t="s">
        <v>875</v>
      </c>
      <c r="G73" s="422" t="s">
        <v>876</v>
      </c>
      <c r="H73" s="422" t="s">
        <v>505</v>
      </c>
      <c r="I73" s="423"/>
      <c r="J73" s="423" t="s">
        <v>888</v>
      </c>
      <c r="K73" s="423"/>
      <c r="L73" s="421"/>
    </row>
    <row r="74" spans="5:12">
      <c r="E74" s="419"/>
      <c r="F74" s="422"/>
      <c r="G74" s="422"/>
      <c r="H74" s="423"/>
      <c r="I74" s="423"/>
      <c r="J74" s="423"/>
      <c r="K74" s="423"/>
      <c r="L74" s="421"/>
    </row>
    <row r="75" spans="5:12">
      <c r="E75" s="419" t="s">
        <v>896</v>
      </c>
      <c r="F75" s="420" t="s">
        <v>41</v>
      </c>
      <c r="G75" s="420" t="s">
        <v>874</v>
      </c>
      <c r="H75" s="435"/>
      <c r="I75" s="423"/>
      <c r="J75" s="435" t="s">
        <v>897</v>
      </c>
      <c r="K75" s="423"/>
      <c r="L75" s="421"/>
    </row>
    <row r="76" spans="5:12" ht="15.75" thickBot="1">
      <c r="E76" s="425"/>
      <c r="F76" s="426" t="s">
        <v>856</v>
      </c>
      <c r="G76" s="426" t="s">
        <v>975</v>
      </c>
      <c r="H76" s="426" t="s">
        <v>917</v>
      </c>
      <c r="I76" s="427"/>
      <c r="J76" s="427" t="s">
        <v>965</v>
      </c>
      <c r="K76" s="427"/>
      <c r="L76" s="428"/>
    </row>
    <row r="77" spans="5:12" ht="15.75" thickBot="1"/>
    <row r="78" spans="5:12">
      <c r="E78" s="454" t="s">
        <v>919</v>
      </c>
      <c r="F78" s="455"/>
      <c r="G78" s="455"/>
      <c r="H78" s="455"/>
      <c r="I78" s="455"/>
      <c r="J78" s="455"/>
      <c r="K78" s="455"/>
      <c r="L78" s="456"/>
    </row>
    <row r="79" spans="5:12">
      <c r="E79" s="457" t="s">
        <v>879</v>
      </c>
      <c r="F79" s="458" t="s">
        <v>41</v>
      </c>
      <c r="G79" s="458" t="s">
        <v>874</v>
      </c>
      <c r="H79" s="458" t="s">
        <v>960</v>
      </c>
      <c r="I79" s="458"/>
      <c r="J79" s="458" t="s">
        <v>889</v>
      </c>
      <c r="K79" s="458"/>
      <c r="L79" s="459"/>
    </row>
    <row r="80" spans="5:12">
      <c r="E80" s="457"/>
      <c r="F80" s="460" t="s">
        <v>855</v>
      </c>
      <c r="G80" s="460" t="s">
        <v>936</v>
      </c>
      <c r="H80" s="460" t="s">
        <v>915</v>
      </c>
      <c r="I80" s="461"/>
      <c r="J80" s="461" t="s">
        <v>891</v>
      </c>
      <c r="K80" s="461"/>
      <c r="L80" s="459"/>
    </row>
    <row r="81" spans="5:12">
      <c r="E81" s="457"/>
      <c r="F81" s="460" t="s">
        <v>856</v>
      </c>
      <c r="G81" s="460" t="s">
        <v>914</v>
      </c>
      <c r="H81" s="460" t="s">
        <v>917</v>
      </c>
      <c r="I81" s="461"/>
      <c r="J81" s="461" t="s">
        <v>895</v>
      </c>
      <c r="K81" s="461"/>
      <c r="L81" s="459"/>
    </row>
    <row r="82" spans="5:12">
      <c r="E82" s="457"/>
      <c r="F82" s="460" t="s">
        <v>857</v>
      </c>
      <c r="G82" s="460" t="s">
        <v>966</v>
      </c>
      <c r="H82" s="460" t="s">
        <v>916</v>
      </c>
      <c r="I82" s="461"/>
      <c r="J82" s="461" t="s">
        <v>890</v>
      </c>
      <c r="K82" s="461"/>
      <c r="L82" s="459"/>
    </row>
    <row r="83" spans="5:12">
      <c r="E83" s="462"/>
      <c r="F83" s="460"/>
      <c r="G83" s="460"/>
      <c r="H83" s="460"/>
      <c r="I83" s="460"/>
      <c r="J83" s="460"/>
      <c r="K83" s="460"/>
      <c r="L83" s="459"/>
    </row>
    <row r="84" spans="5:12">
      <c r="E84" s="457" t="s">
        <v>880</v>
      </c>
      <c r="F84" s="458" t="s">
        <v>41</v>
      </c>
      <c r="G84" s="458" t="s">
        <v>874</v>
      </c>
      <c r="H84" s="458"/>
      <c r="I84" s="458"/>
      <c r="J84" s="458" t="s">
        <v>886</v>
      </c>
      <c r="K84" s="458"/>
      <c r="L84" s="459"/>
    </row>
    <row r="85" spans="5:12">
      <c r="E85" s="457"/>
      <c r="F85" s="460" t="s">
        <v>855</v>
      </c>
      <c r="G85" s="460" t="s">
        <v>937</v>
      </c>
      <c r="H85" s="460" t="s">
        <v>915</v>
      </c>
      <c r="I85" s="461"/>
      <c r="J85" s="461" t="s">
        <v>887</v>
      </c>
      <c r="K85" s="461"/>
      <c r="L85" s="459"/>
    </row>
    <row r="86" spans="5:12">
      <c r="E86" s="457"/>
      <c r="F86" s="460" t="s">
        <v>856</v>
      </c>
      <c r="G86" s="460" t="s">
        <v>918</v>
      </c>
      <c r="H86" s="460" t="s">
        <v>917</v>
      </c>
      <c r="I86" s="461"/>
      <c r="J86" s="461" t="s">
        <v>894</v>
      </c>
      <c r="K86" s="461"/>
      <c r="L86" s="459"/>
    </row>
    <row r="87" spans="5:12">
      <c r="E87" s="457"/>
      <c r="F87" s="460" t="s">
        <v>857</v>
      </c>
      <c r="G87" s="460" t="s">
        <v>967</v>
      </c>
      <c r="H87" s="460" t="s">
        <v>916</v>
      </c>
      <c r="I87" s="461"/>
      <c r="J87" s="461" t="s">
        <v>888</v>
      </c>
      <c r="K87" s="461"/>
      <c r="L87" s="459"/>
    </row>
    <row r="88" spans="5:12">
      <c r="E88" s="457"/>
      <c r="F88" s="460"/>
      <c r="G88" s="460"/>
      <c r="H88" s="461"/>
      <c r="I88" s="461"/>
      <c r="J88" s="461"/>
      <c r="K88" s="461"/>
      <c r="L88" s="459"/>
    </row>
    <row r="89" spans="5:12">
      <c r="E89" s="457" t="s">
        <v>896</v>
      </c>
      <c r="F89" s="458" t="s">
        <v>41</v>
      </c>
      <c r="G89" s="458" t="s">
        <v>874</v>
      </c>
      <c r="H89" s="463"/>
      <c r="I89" s="461"/>
      <c r="J89" s="463" t="s">
        <v>897</v>
      </c>
      <c r="K89" s="461"/>
      <c r="L89" s="459"/>
    </row>
    <row r="90" spans="5:12" ht="15.75" thickBot="1">
      <c r="E90" s="464"/>
      <c r="F90" s="465" t="s">
        <v>855</v>
      </c>
      <c r="G90" s="492" t="s">
        <v>978</v>
      </c>
      <c r="H90" s="492" t="s">
        <v>499</v>
      </c>
      <c r="I90" s="466"/>
      <c r="J90" s="492" t="s">
        <v>965</v>
      </c>
      <c r="K90" s="466"/>
      <c r="L90" s="467"/>
    </row>
    <row r="91" spans="5:12">
      <c r="H91" s="336"/>
    </row>
    <row r="92" spans="5:12">
      <c r="H92" s="336"/>
    </row>
    <row r="94" spans="5:12">
      <c r="H94" s="336"/>
    </row>
    <row r="95" spans="5:12">
      <c r="H95" s="336"/>
    </row>
    <row r="96" spans="5:12">
      <c r="H96" s="336"/>
    </row>
    <row r="97" spans="2:8">
      <c r="B97" s="336"/>
      <c r="C97" s="336"/>
      <c r="D97" s="336"/>
      <c r="E97" s="336"/>
      <c r="F97" s="336"/>
      <c r="G97" s="336"/>
      <c r="H97" s="336"/>
    </row>
  </sheetData>
  <conditionalFormatting sqref="B22 C31:C38 C24:C27">
    <cfRule type="expression" dxfId="76" priority="7">
      <formula>B22="COULD"</formula>
    </cfRule>
    <cfRule type="expression" dxfId="75" priority="8">
      <formula>B22="NO"</formula>
    </cfRule>
    <cfRule type="expression" dxfId="74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tabSelected="1" topLeftCell="A13" zoomScaleNormal="100" workbookViewId="0">
      <selection activeCell="N21" sqref="N21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336" customFormat="1" ht="15.75" thickBot="1">
      <c r="B1" s="364" t="s">
        <v>934</v>
      </c>
      <c r="K1" s="364" t="s">
        <v>926</v>
      </c>
    </row>
    <row r="2" spans="2:15" s="336" customFormat="1" ht="15.75" thickBot="1">
      <c r="B2" s="378" t="s">
        <v>903</v>
      </c>
      <c r="C2" s="379"/>
      <c r="D2" s="379"/>
      <c r="E2" s="379"/>
      <c r="F2" s="379"/>
      <c r="G2" s="379"/>
      <c r="H2" s="379"/>
      <c r="I2" s="380"/>
      <c r="K2" s="364" t="s">
        <v>847</v>
      </c>
      <c r="L2" s="364" t="s">
        <v>848</v>
      </c>
      <c r="M2" s="364" t="s">
        <v>923</v>
      </c>
      <c r="N2" s="468" t="s">
        <v>924</v>
      </c>
      <c r="O2" s="468" t="s">
        <v>925</v>
      </c>
    </row>
    <row r="3" spans="2:15" s="336" customFormat="1" ht="15.75" thickBot="1">
      <c r="B3" s="381" t="s">
        <v>879</v>
      </c>
      <c r="C3" s="382" t="s">
        <v>935</v>
      </c>
      <c r="D3" s="382" t="s">
        <v>874</v>
      </c>
      <c r="E3" s="382" t="s">
        <v>889</v>
      </c>
      <c r="F3" s="382"/>
      <c r="G3" s="382"/>
      <c r="H3" s="382"/>
      <c r="I3" s="383"/>
      <c r="K3" s="366" t="s">
        <v>859</v>
      </c>
      <c r="L3" s="367" t="s">
        <v>849</v>
      </c>
      <c r="M3" s="368">
        <v>100</v>
      </c>
      <c r="N3" s="368">
        <v>20</v>
      </c>
      <c r="O3" s="368" t="str">
        <f>CONCATENATE(100 - ROUND(((Table1415[[#This Row],[DSC PRICE]]/Table1415[[#This Row],[NORMAL PRICE]])*100),0),"%")</f>
        <v>80%</v>
      </c>
    </row>
    <row r="4" spans="2:15" s="336" customFormat="1" ht="15.75" thickBot="1">
      <c r="B4" s="381"/>
      <c r="C4" s="469">
        <f>N3</f>
        <v>20</v>
      </c>
      <c r="D4" s="384" t="s">
        <v>927</v>
      </c>
      <c r="E4" s="385" t="s">
        <v>891</v>
      </c>
      <c r="F4" s="385"/>
      <c r="G4" s="385"/>
      <c r="H4" s="385"/>
      <c r="I4" s="383"/>
      <c r="K4" s="366" t="s">
        <v>859</v>
      </c>
      <c r="L4" s="367" t="s">
        <v>852</v>
      </c>
      <c r="M4" s="368">
        <v>100</v>
      </c>
      <c r="N4" s="368">
        <v>20</v>
      </c>
      <c r="O4" s="368" t="str">
        <f>CONCATENATE(100 - ROUND(((Table1415[[#This Row],[DSC PRICE]]/Table1415[[#This Row],[NORMAL PRICE]])*100),0),"%")</f>
        <v>80%</v>
      </c>
    </row>
    <row r="5" spans="2:15" s="336" customFormat="1" ht="15.75" thickBot="1">
      <c r="B5" s="381"/>
      <c r="C5" s="469">
        <f>N11</f>
        <v>40</v>
      </c>
      <c r="D5" s="384" t="s">
        <v>928</v>
      </c>
      <c r="E5" s="385" t="s">
        <v>895</v>
      </c>
      <c r="F5" s="385"/>
      <c r="G5" s="385"/>
      <c r="H5" s="385"/>
      <c r="I5" s="383"/>
      <c r="K5" s="366" t="s">
        <v>859</v>
      </c>
      <c r="L5" s="367" t="s">
        <v>850</v>
      </c>
      <c r="M5" s="368">
        <v>250</v>
      </c>
      <c r="N5" s="368">
        <v>50</v>
      </c>
      <c r="O5" s="368" t="str">
        <f>CONCATENATE(100 - ROUND(((Table1415[[#This Row],[DSC PRICE]]/Table1415[[#This Row],[NORMAL PRICE]])*100),0),"%")</f>
        <v>80%</v>
      </c>
    </row>
    <row r="6" spans="2:15" s="336" customFormat="1" ht="15.75" thickBot="1">
      <c r="B6" s="381"/>
      <c r="C6" s="469">
        <f>N15</f>
        <v>80</v>
      </c>
      <c r="D6" s="384" t="s">
        <v>929</v>
      </c>
      <c r="E6" s="385" t="s">
        <v>890</v>
      </c>
      <c r="F6" s="385"/>
      <c r="G6" s="385"/>
      <c r="H6" s="385"/>
      <c r="I6" s="383"/>
      <c r="K6" s="366" t="s">
        <v>859</v>
      </c>
      <c r="L6" s="367" t="s">
        <v>851</v>
      </c>
      <c r="M6" s="368">
        <v>550</v>
      </c>
      <c r="N6" s="368">
        <v>100</v>
      </c>
      <c r="O6" s="368" t="str">
        <f>CONCATENATE(100 - ROUND(((Table1415[[#This Row],[DSC PRICE]]/Table1415[[#This Row],[NORMAL PRICE]])*100),0),"%")</f>
        <v>82%</v>
      </c>
    </row>
    <row r="7" spans="2:15" s="336" customFormat="1" ht="15.75" thickBot="1">
      <c r="B7" s="386"/>
      <c r="C7" s="384"/>
      <c r="D7" s="384"/>
      <c r="E7" s="384"/>
      <c r="F7" s="384"/>
      <c r="G7" s="384"/>
      <c r="H7" s="384"/>
      <c r="I7" s="383"/>
      <c r="K7" s="439" t="s">
        <v>902</v>
      </c>
      <c r="L7" s="440" t="s">
        <v>849</v>
      </c>
      <c r="M7" s="441">
        <v>100</v>
      </c>
      <c r="N7" s="441">
        <v>20</v>
      </c>
      <c r="O7" s="441" t="str">
        <f>CONCATENATE(100 - ROUND(((Table1415[[#This Row],[DSC PRICE]]/Table1415[[#This Row],[NORMAL PRICE]])*100),0),"%")</f>
        <v>80%</v>
      </c>
    </row>
    <row r="8" spans="2:15" s="336" customFormat="1" ht="15.75" thickBot="1">
      <c r="B8" s="381" t="s">
        <v>880</v>
      </c>
      <c r="C8" s="382" t="s">
        <v>935</v>
      </c>
      <c r="D8" s="382" t="s">
        <v>874</v>
      </c>
      <c r="E8" s="382" t="s">
        <v>886</v>
      </c>
      <c r="F8" s="382"/>
      <c r="G8" s="382"/>
      <c r="H8" s="382"/>
      <c r="I8" s="383"/>
      <c r="K8" s="439" t="s">
        <v>902</v>
      </c>
      <c r="L8" s="440" t="s">
        <v>852</v>
      </c>
      <c r="M8" s="441">
        <v>100</v>
      </c>
      <c r="N8" s="441">
        <v>20</v>
      </c>
      <c r="O8" s="441" t="str">
        <f>CONCATENATE(100 - ROUND(((Table1415[[#This Row],[DSC PRICE]]/Table1415[[#This Row],[NORMAL PRICE]])*100),0),"%")</f>
        <v>80%</v>
      </c>
    </row>
    <row r="9" spans="2:15" s="336" customFormat="1" ht="15.75" thickBot="1">
      <c r="B9" s="381"/>
      <c r="C9" s="469">
        <f>N3</f>
        <v>20</v>
      </c>
      <c r="D9" s="384" t="s">
        <v>930</v>
      </c>
      <c r="E9" s="385" t="s">
        <v>887</v>
      </c>
      <c r="F9" s="385"/>
      <c r="G9" s="385"/>
      <c r="H9" s="385"/>
      <c r="I9" s="383"/>
      <c r="K9" s="439" t="s">
        <v>902</v>
      </c>
      <c r="L9" s="440" t="s">
        <v>850</v>
      </c>
      <c r="M9" s="441">
        <v>250</v>
      </c>
      <c r="N9" s="441">
        <v>50</v>
      </c>
      <c r="O9" s="441" t="str">
        <f>CONCATENATE(100 - ROUND(((Table1415[[#This Row],[DSC PRICE]]/Table1415[[#This Row],[NORMAL PRICE]])*100),0),"%")</f>
        <v>80%</v>
      </c>
    </row>
    <row r="10" spans="2:15" s="336" customFormat="1" ht="15.75" thickBot="1">
      <c r="B10" s="381"/>
      <c r="C10" s="469">
        <f>N11</f>
        <v>40</v>
      </c>
      <c r="D10" s="384" t="s">
        <v>931</v>
      </c>
      <c r="E10" s="385" t="s">
        <v>894</v>
      </c>
      <c r="F10" s="385"/>
      <c r="G10" s="385"/>
      <c r="H10" s="385"/>
      <c r="I10" s="383"/>
      <c r="K10" s="439" t="s">
        <v>902</v>
      </c>
      <c r="L10" s="440" t="s">
        <v>851</v>
      </c>
      <c r="M10" s="441">
        <v>550</v>
      </c>
      <c r="N10" s="441">
        <v>100</v>
      </c>
      <c r="O10" s="441" t="str">
        <f>CONCATENATE(100 - ROUND(((Table1415[[#This Row],[DSC PRICE]]/Table1415[[#This Row],[NORMAL PRICE]])*100),0),"%")</f>
        <v>82%</v>
      </c>
    </row>
    <row r="11" spans="2:15" s="336" customFormat="1" ht="15.75" thickBot="1">
      <c r="B11" s="381"/>
      <c r="C11" s="469">
        <f>N15</f>
        <v>80</v>
      </c>
      <c r="D11" s="384" t="s">
        <v>932</v>
      </c>
      <c r="E11" s="385" t="s">
        <v>888</v>
      </c>
      <c r="F11" s="385"/>
      <c r="G11" s="385"/>
      <c r="H11" s="385"/>
      <c r="I11" s="383"/>
      <c r="K11" s="369" t="s">
        <v>853</v>
      </c>
      <c r="L11" s="373" t="s">
        <v>849</v>
      </c>
      <c r="M11" s="370">
        <v>100</v>
      </c>
      <c r="N11" s="370">
        <v>40</v>
      </c>
      <c r="O11" s="370" t="str">
        <f>CONCATENATE(100 - ROUND(((Table1415[[#This Row],[DSC PRICE]]/Table1415[[#This Row],[NORMAL PRICE]])*100),0),"%")</f>
        <v>60%</v>
      </c>
    </row>
    <row r="12" spans="2:15" s="336" customFormat="1" ht="15.75" thickBot="1">
      <c r="B12" s="381"/>
      <c r="C12" s="384"/>
      <c r="D12" s="384"/>
      <c r="E12" s="385"/>
      <c r="F12" s="382"/>
      <c r="G12" s="382"/>
      <c r="H12" s="382"/>
      <c r="I12" s="383"/>
      <c r="K12" s="369" t="s">
        <v>853</v>
      </c>
      <c r="L12" s="373" t="s">
        <v>852</v>
      </c>
      <c r="M12" s="370">
        <v>100</v>
      </c>
      <c r="N12" s="370">
        <v>40</v>
      </c>
      <c r="O12" s="370" t="str">
        <f>CONCATENATE(100 - ROUND(((Table1415[[#This Row],[DSC PRICE]]/Table1415[[#This Row],[NORMAL PRICE]])*100),0),"%")</f>
        <v>60%</v>
      </c>
    </row>
    <row r="13" spans="2:15" s="336" customFormat="1" ht="15.75" thickBot="1">
      <c r="B13" s="381" t="s">
        <v>896</v>
      </c>
      <c r="C13" s="382" t="s">
        <v>935</v>
      </c>
      <c r="D13" s="382" t="s">
        <v>874</v>
      </c>
      <c r="E13" s="430" t="s">
        <v>897</v>
      </c>
      <c r="F13" s="385"/>
      <c r="G13" s="385"/>
      <c r="H13" s="385"/>
      <c r="I13" s="383"/>
      <c r="K13" s="369" t="s">
        <v>853</v>
      </c>
      <c r="L13" s="373" t="s">
        <v>850</v>
      </c>
      <c r="M13" s="370">
        <v>250</v>
      </c>
      <c r="N13" s="370">
        <v>95</v>
      </c>
      <c r="O13" s="370" t="str">
        <f>CONCATENATE(100 - ROUND(((Table1415[[#This Row],[DSC PRICE]]/Table1415[[#This Row],[NORMAL PRICE]])*100),0),"%")</f>
        <v>62%</v>
      </c>
    </row>
    <row r="14" spans="2:15" s="336" customFormat="1" ht="15.75" thickBot="1">
      <c r="B14" s="387"/>
      <c r="C14" s="470">
        <f>N7</f>
        <v>20</v>
      </c>
      <c r="D14" s="429" t="s">
        <v>933</v>
      </c>
      <c r="E14" s="429" t="s">
        <v>898</v>
      </c>
      <c r="F14" s="388"/>
      <c r="G14" s="388"/>
      <c r="H14" s="388"/>
      <c r="I14" s="389"/>
      <c r="K14" s="369" t="s">
        <v>853</v>
      </c>
      <c r="L14" s="373" t="s">
        <v>851</v>
      </c>
      <c r="M14" s="370">
        <v>550</v>
      </c>
      <c r="N14" s="370">
        <v>165</v>
      </c>
      <c r="O14" s="370" t="str">
        <f>CONCATENATE(100 - ROUND(((Table1415[[#This Row],[DSC PRICE]]/Table1415[[#This Row],[NORMAL PRICE]])*100),0),"%")</f>
        <v>70%</v>
      </c>
    </row>
    <row r="15" spans="2:15" s="336" customFormat="1" ht="15.75" thickBot="1">
      <c r="K15" s="375" t="s">
        <v>854</v>
      </c>
      <c r="L15" s="376" t="s">
        <v>849</v>
      </c>
      <c r="M15" s="377">
        <v>100</v>
      </c>
      <c r="N15" s="377">
        <v>80</v>
      </c>
      <c r="O15" s="377" t="str">
        <f>CONCATENATE(100 - ROUND(((Table1415[[#This Row],[DSC PRICE]]/Table1415[[#This Row],[NORMAL PRICE]])*100),0),"%")</f>
        <v>20%</v>
      </c>
    </row>
    <row r="16" spans="2:15" s="336" customFormat="1" ht="15.75" thickBot="1">
      <c r="B16" s="390" t="s">
        <v>920</v>
      </c>
      <c r="C16" s="391"/>
      <c r="D16" s="391"/>
      <c r="E16" s="391"/>
      <c r="F16" s="391"/>
      <c r="G16" s="391"/>
      <c r="H16" s="391"/>
      <c r="I16" s="392"/>
      <c r="K16" s="375" t="s">
        <v>854</v>
      </c>
      <c r="L16" s="376" t="s">
        <v>852</v>
      </c>
      <c r="M16" s="377">
        <v>100</v>
      </c>
      <c r="N16" s="377">
        <v>80</v>
      </c>
      <c r="O16" s="377" t="str">
        <f>CONCATENATE(100 - ROUND(((Table1415[[#This Row],[DSC PRICE]]/Table1415[[#This Row],[NORMAL PRICE]])*100),0),"%")</f>
        <v>20%</v>
      </c>
    </row>
    <row r="17" spans="1:15" s="336" customFormat="1" ht="15.75" thickBot="1">
      <c r="B17" s="393" t="s">
        <v>879</v>
      </c>
      <c r="C17" s="394" t="s">
        <v>935</v>
      </c>
      <c r="D17" s="394" t="s">
        <v>874</v>
      </c>
      <c r="E17" s="394" t="s">
        <v>889</v>
      </c>
      <c r="F17" s="394"/>
      <c r="G17" s="394"/>
      <c r="H17" s="394"/>
      <c r="I17" s="395"/>
      <c r="K17" s="375" t="s">
        <v>854</v>
      </c>
      <c r="L17" s="376" t="s">
        <v>850</v>
      </c>
      <c r="M17" s="377">
        <v>250</v>
      </c>
      <c r="N17" s="377">
        <v>200</v>
      </c>
      <c r="O17" s="377" t="str">
        <f>CONCATENATE(100 - ROUND(((Table1415[[#This Row],[DSC PRICE]]/Table1415[[#This Row],[NORMAL PRICE]])*100),0),"%")</f>
        <v>20%</v>
      </c>
    </row>
    <row r="18" spans="1:15" s="336" customFormat="1" ht="15.75" thickBot="1">
      <c r="B18" s="393"/>
      <c r="C18" s="472">
        <f>N5</f>
        <v>50</v>
      </c>
      <c r="D18" s="396" t="s">
        <v>927</v>
      </c>
      <c r="E18" s="397" t="s">
        <v>891</v>
      </c>
      <c r="F18" s="397"/>
      <c r="G18" s="397"/>
      <c r="H18" s="397"/>
      <c r="I18" s="395"/>
      <c r="K18" s="375" t="s">
        <v>854</v>
      </c>
      <c r="L18" s="376" t="s">
        <v>851</v>
      </c>
      <c r="M18" s="377">
        <v>550</v>
      </c>
      <c r="N18" s="377">
        <v>220</v>
      </c>
      <c r="O18" s="377" t="str">
        <f>CONCATENATE(100 - ROUND(((Table1415[[#This Row],[DSC PRICE]]/Table1415[[#This Row],[NORMAL PRICE]])*100),0),"%")</f>
        <v>60%</v>
      </c>
    </row>
    <row r="19" spans="1:15" s="336" customFormat="1">
      <c r="B19" s="393"/>
      <c r="C19" s="472">
        <f>N13</f>
        <v>95</v>
      </c>
      <c r="D19" s="396" t="s">
        <v>928</v>
      </c>
      <c r="E19" s="397" t="s">
        <v>895</v>
      </c>
      <c r="F19" s="397"/>
      <c r="G19" s="397"/>
      <c r="H19" s="397"/>
      <c r="I19" s="395"/>
    </row>
    <row r="20" spans="1:15" s="336" customFormat="1" ht="15.75" thickBot="1">
      <c r="B20" s="393"/>
      <c r="C20" s="472">
        <f>N17</f>
        <v>200</v>
      </c>
      <c r="D20" s="396" t="s">
        <v>929</v>
      </c>
      <c r="E20" s="397" t="s">
        <v>890</v>
      </c>
      <c r="F20" s="397"/>
      <c r="G20" s="397"/>
      <c r="H20" s="397"/>
      <c r="I20" s="395"/>
      <c r="K20" s="364" t="s">
        <v>860</v>
      </c>
    </row>
    <row r="21" spans="1:15" s="336" customFormat="1" ht="15.75" thickBot="1">
      <c r="B21" s="398"/>
      <c r="C21" s="396"/>
      <c r="D21" s="396"/>
      <c r="E21" s="396"/>
      <c r="F21" s="396"/>
      <c r="G21" s="396"/>
      <c r="H21" s="396"/>
      <c r="I21" s="395"/>
      <c r="K21" s="374" t="s">
        <v>861</v>
      </c>
    </row>
    <row r="22" spans="1:15" s="336" customFormat="1" ht="15.75" thickBot="1">
      <c r="B22" s="393" t="s">
        <v>880</v>
      </c>
      <c r="C22" s="394" t="s">
        <v>935</v>
      </c>
      <c r="D22" s="394" t="s">
        <v>874</v>
      </c>
      <c r="E22" s="394" t="s">
        <v>886</v>
      </c>
      <c r="F22" s="394"/>
      <c r="G22" s="394"/>
      <c r="H22" s="394"/>
      <c r="I22" s="395"/>
      <c r="K22" s="374" t="s">
        <v>862</v>
      </c>
    </row>
    <row r="23" spans="1:15" s="336" customFormat="1" ht="15.75" thickBot="1">
      <c r="B23" s="393"/>
      <c r="C23" s="472">
        <f>N5</f>
        <v>50</v>
      </c>
      <c r="D23" s="396" t="s">
        <v>930</v>
      </c>
      <c r="E23" s="397" t="s">
        <v>887</v>
      </c>
      <c r="F23" s="397"/>
      <c r="G23" s="397"/>
      <c r="H23" s="397"/>
      <c r="I23" s="395"/>
      <c r="K23" s="374" t="s">
        <v>845</v>
      </c>
    </row>
    <row r="24" spans="1:15" s="336" customFormat="1" ht="15.75" thickBot="1">
      <c r="B24" s="393"/>
      <c r="C24" s="472">
        <f>N13</f>
        <v>95</v>
      </c>
      <c r="D24" s="396" t="s">
        <v>931</v>
      </c>
      <c r="E24" s="397" t="s">
        <v>894</v>
      </c>
      <c r="F24" s="397"/>
      <c r="G24" s="397"/>
      <c r="H24" s="397"/>
      <c r="I24" s="395"/>
      <c r="K24" s="477" t="s">
        <v>846</v>
      </c>
    </row>
    <row r="25" spans="1:15" s="336" customFormat="1" ht="15.75" thickBot="1">
      <c r="B25" s="393"/>
      <c r="C25" s="472">
        <f>N17</f>
        <v>200</v>
      </c>
      <c r="D25" s="396" t="s">
        <v>932</v>
      </c>
      <c r="E25" s="397" t="s">
        <v>888</v>
      </c>
      <c r="F25" s="397"/>
      <c r="G25" s="397"/>
      <c r="H25" s="397"/>
      <c r="I25" s="395"/>
      <c r="K25" s="374" t="s">
        <v>913</v>
      </c>
    </row>
    <row r="26" spans="1:15" s="336" customFormat="1">
      <c r="B26" s="393"/>
      <c r="C26" s="396"/>
      <c r="D26" s="396"/>
      <c r="E26" s="397"/>
      <c r="F26" s="397"/>
      <c r="G26" s="397"/>
      <c r="H26" s="397"/>
      <c r="I26" s="395"/>
    </row>
    <row r="27" spans="1:15" s="336" customFormat="1">
      <c r="B27" s="393" t="s">
        <v>896</v>
      </c>
      <c r="C27" s="394" t="s">
        <v>935</v>
      </c>
      <c r="D27" s="394" t="s">
        <v>874</v>
      </c>
      <c r="E27" s="433" t="s">
        <v>897</v>
      </c>
      <c r="F27" s="397"/>
      <c r="G27" s="397"/>
      <c r="H27" s="397"/>
      <c r="I27" s="395"/>
    </row>
    <row r="28" spans="1:15" s="336" customFormat="1" ht="15.75" thickBot="1">
      <c r="A28" s="365"/>
      <c r="B28" s="399"/>
      <c r="C28" s="471">
        <f>N9</f>
        <v>50</v>
      </c>
      <c r="D28" s="400" t="s">
        <v>933</v>
      </c>
      <c r="E28" s="401" t="s">
        <v>898</v>
      </c>
      <c r="F28" s="401"/>
      <c r="G28" s="401"/>
      <c r="H28" s="401"/>
      <c r="I28" s="402"/>
    </row>
    <row r="29" spans="1:15" s="336" customFormat="1" ht="15.75" thickBot="1">
      <c r="A29" s="365"/>
      <c r="K29" s="364" t="s">
        <v>938</v>
      </c>
    </row>
    <row r="30" spans="1:15" s="336" customFormat="1">
      <c r="A30" s="365"/>
      <c r="B30" s="403" t="s">
        <v>882</v>
      </c>
      <c r="C30" s="404"/>
      <c r="D30" s="404"/>
      <c r="E30" s="404"/>
      <c r="F30" s="404"/>
      <c r="G30" s="404"/>
      <c r="H30" s="404"/>
      <c r="I30" s="405"/>
      <c r="K30" s="102" t="s">
        <v>41</v>
      </c>
      <c r="L30" s="155" t="s">
        <v>43</v>
      </c>
      <c r="M30" s="102" t="s">
        <v>42</v>
      </c>
    </row>
    <row r="31" spans="1:15" s="336" customFormat="1">
      <c r="B31" s="406" t="s">
        <v>879</v>
      </c>
      <c r="C31" s="407" t="s">
        <v>935</v>
      </c>
      <c r="D31" s="407" t="s">
        <v>874</v>
      </c>
      <c r="E31" s="407" t="s">
        <v>889</v>
      </c>
      <c r="F31" s="407"/>
      <c r="G31" s="407"/>
      <c r="H31" s="407"/>
      <c r="I31" s="408"/>
      <c r="K31" s="147">
        <v>0.99</v>
      </c>
      <c r="L31" s="155">
        <v>10</v>
      </c>
      <c r="M31" s="148">
        <v>0</v>
      </c>
    </row>
    <row r="32" spans="1:15" s="336" customFormat="1">
      <c r="A32" s="365"/>
      <c r="B32" s="406"/>
      <c r="C32" s="474">
        <f>N6</f>
        <v>100</v>
      </c>
      <c r="D32" s="409" t="s">
        <v>927</v>
      </c>
      <c r="E32" s="410" t="s">
        <v>891</v>
      </c>
      <c r="F32" s="410"/>
      <c r="G32" s="410"/>
      <c r="H32" s="410"/>
      <c r="I32" s="408"/>
      <c r="K32" s="149">
        <v>4.99</v>
      </c>
      <c r="L32" s="155">
        <v>52</v>
      </c>
      <c r="M32" s="150">
        <v>0.05</v>
      </c>
    </row>
    <row r="33" spans="1:13" s="336" customFormat="1">
      <c r="A33" s="365"/>
      <c r="B33" s="406"/>
      <c r="C33" s="474">
        <f>N14</f>
        <v>165</v>
      </c>
      <c r="D33" s="409" t="s">
        <v>928</v>
      </c>
      <c r="E33" s="410" t="s">
        <v>895</v>
      </c>
      <c r="F33" s="410"/>
      <c r="G33" s="410"/>
      <c r="H33" s="410"/>
      <c r="I33" s="408"/>
      <c r="K33" s="147">
        <v>9.99</v>
      </c>
      <c r="L33" s="155">
        <v>110</v>
      </c>
      <c r="M33" s="148">
        <v>0.1</v>
      </c>
    </row>
    <row r="34" spans="1:13" s="336" customFormat="1">
      <c r="A34" s="365"/>
      <c r="B34" s="406"/>
      <c r="C34" s="474">
        <f>N18</f>
        <v>220</v>
      </c>
      <c r="D34" s="409" t="s">
        <v>929</v>
      </c>
      <c r="E34" s="410" t="s">
        <v>890</v>
      </c>
      <c r="F34" s="410"/>
      <c r="G34" s="410"/>
      <c r="H34" s="410"/>
      <c r="I34" s="408"/>
      <c r="K34" s="149">
        <v>19.989999999999998</v>
      </c>
      <c r="L34" s="245">
        <v>250</v>
      </c>
      <c r="M34" s="150">
        <v>0.25</v>
      </c>
    </row>
    <row r="35" spans="1:13" s="336" customFormat="1">
      <c r="B35" s="411"/>
      <c r="C35" s="409"/>
      <c r="D35" s="409"/>
      <c r="E35" s="410"/>
      <c r="F35" s="410"/>
      <c r="G35" s="410"/>
      <c r="H35" s="410"/>
      <c r="I35" s="408"/>
      <c r="K35" s="147">
        <v>39.99</v>
      </c>
      <c r="L35" s="155">
        <v>560</v>
      </c>
      <c r="M35" s="148">
        <v>0.4</v>
      </c>
    </row>
    <row r="36" spans="1:13" s="336" customFormat="1">
      <c r="B36" s="406" t="s">
        <v>880</v>
      </c>
      <c r="C36" s="407" t="s">
        <v>935</v>
      </c>
      <c r="D36" s="407" t="s">
        <v>874</v>
      </c>
      <c r="E36" s="407" t="s">
        <v>886</v>
      </c>
      <c r="F36" s="407"/>
      <c r="G36" s="407"/>
      <c r="H36" s="407"/>
      <c r="I36" s="408"/>
      <c r="K36" s="149">
        <v>59.99</v>
      </c>
      <c r="L36" s="155">
        <v>870</v>
      </c>
      <c r="M36" s="150">
        <v>0.45</v>
      </c>
    </row>
    <row r="37" spans="1:13" s="336" customFormat="1">
      <c r="B37" s="406"/>
      <c r="C37" s="474">
        <f>N6</f>
        <v>100</v>
      </c>
      <c r="D37" s="409" t="s">
        <v>930</v>
      </c>
      <c r="E37" s="410" t="s">
        <v>887</v>
      </c>
      <c r="F37" s="410"/>
      <c r="G37" s="410"/>
      <c r="H37" s="410"/>
      <c r="I37" s="408"/>
      <c r="K37" s="147">
        <v>79.989999999999995</v>
      </c>
      <c r="L37" s="155">
        <v>1200</v>
      </c>
      <c r="M37" s="148">
        <v>0.5</v>
      </c>
    </row>
    <row r="38" spans="1:13" s="336" customFormat="1">
      <c r="B38" s="406"/>
      <c r="C38" s="474">
        <f>N14</f>
        <v>165</v>
      </c>
      <c r="D38" s="409" t="s">
        <v>931</v>
      </c>
      <c r="E38" s="410" t="s">
        <v>894</v>
      </c>
      <c r="F38" s="410"/>
      <c r="G38" s="410"/>
      <c r="H38" s="410"/>
      <c r="I38" s="408"/>
    </row>
    <row r="39" spans="1:13" s="336" customFormat="1">
      <c r="B39" s="406"/>
      <c r="C39" s="474">
        <f>N18</f>
        <v>220</v>
      </c>
      <c r="D39" s="409" t="s">
        <v>932</v>
      </c>
      <c r="E39" s="410" t="s">
        <v>888</v>
      </c>
      <c r="F39" s="410"/>
      <c r="G39" s="410"/>
      <c r="H39" s="410"/>
      <c r="I39" s="408"/>
    </row>
    <row r="40" spans="1:13">
      <c r="A40" s="336"/>
      <c r="B40" s="406"/>
      <c r="C40" s="409"/>
      <c r="D40" s="409"/>
      <c r="E40" s="410"/>
      <c r="F40" s="410"/>
      <c r="G40" s="410"/>
      <c r="H40" s="410"/>
      <c r="I40" s="408"/>
    </row>
    <row r="41" spans="1:13">
      <c r="A41" s="336"/>
      <c r="B41" s="406" t="s">
        <v>896</v>
      </c>
      <c r="C41" s="407" t="s">
        <v>935</v>
      </c>
      <c r="D41" s="407" t="s">
        <v>874</v>
      </c>
      <c r="E41" s="434" t="s">
        <v>897</v>
      </c>
      <c r="F41" s="410"/>
      <c r="G41" s="410"/>
      <c r="H41" s="410"/>
      <c r="I41" s="408"/>
    </row>
    <row r="42" spans="1:13" ht="15.75" thickBot="1">
      <c r="A42" s="336"/>
      <c r="B42" s="412"/>
      <c r="C42" s="473">
        <f>N10</f>
        <v>100</v>
      </c>
      <c r="D42" s="413" t="s">
        <v>933</v>
      </c>
      <c r="E42" s="414" t="s">
        <v>898</v>
      </c>
      <c r="F42" s="414"/>
      <c r="G42" s="414"/>
      <c r="H42" s="414"/>
      <c r="I42" s="415"/>
    </row>
    <row r="43" spans="1:13" ht="15.75" thickBot="1"/>
    <row r="44" spans="1:13">
      <c r="B44" s="416" t="s">
        <v>883</v>
      </c>
      <c r="C44" s="417"/>
      <c r="D44" s="417"/>
      <c r="E44" s="417"/>
      <c r="F44" s="417"/>
      <c r="G44" s="417"/>
      <c r="H44" s="417"/>
      <c r="I44" s="418"/>
    </row>
    <row r="45" spans="1:13">
      <c r="B45" s="419" t="s">
        <v>879</v>
      </c>
      <c r="C45" s="420" t="s">
        <v>935</v>
      </c>
      <c r="D45" s="420" t="s">
        <v>874</v>
      </c>
      <c r="E45" s="420" t="s">
        <v>889</v>
      </c>
      <c r="F45" s="420"/>
      <c r="G45" s="420"/>
      <c r="H45" s="420"/>
      <c r="I45" s="421"/>
    </row>
    <row r="46" spans="1:13">
      <c r="B46" s="419"/>
      <c r="C46" s="476">
        <f>N4</f>
        <v>20</v>
      </c>
      <c r="D46" s="422" t="s">
        <v>927</v>
      </c>
      <c r="E46" s="423" t="s">
        <v>891</v>
      </c>
      <c r="F46" s="423"/>
      <c r="G46" s="423"/>
      <c r="H46" s="423"/>
      <c r="I46" s="421"/>
    </row>
    <row r="47" spans="1:13">
      <c r="B47" s="419"/>
      <c r="C47" s="476">
        <f>N12</f>
        <v>40</v>
      </c>
      <c r="D47" s="422" t="s">
        <v>928</v>
      </c>
      <c r="E47" s="423" t="s">
        <v>895</v>
      </c>
      <c r="F47" s="423"/>
      <c r="G47" s="423"/>
      <c r="H47" s="423"/>
      <c r="I47" s="421"/>
    </row>
    <row r="48" spans="1:13">
      <c r="B48" s="419"/>
      <c r="C48" s="476">
        <f>N16</f>
        <v>80</v>
      </c>
      <c r="D48" s="422" t="s">
        <v>929</v>
      </c>
      <c r="E48" s="423" t="s">
        <v>890</v>
      </c>
      <c r="F48" s="423"/>
      <c r="G48" s="423"/>
      <c r="H48" s="423"/>
      <c r="I48" s="421"/>
    </row>
    <row r="49" spans="2:9">
      <c r="B49" s="424"/>
      <c r="C49" s="422"/>
      <c r="D49" s="422"/>
      <c r="E49" s="422"/>
      <c r="F49" s="422"/>
      <c r="G49" s="422"/>
      <c r="H49" s="422"/>
      <c r="I49" s="421"/>
    </row>
    <row r="50" spans="2:9">
      <c r="B50" s="419" t="s">
        <v>880</v>
      </c>
      <c r="C50" s="420" t="s">
        <v>935</v>
      </c>
      <c r="D50" s="420" t="s">
        <v>874</v>
      </c>
      <c r="E50" s="420" t="s">
        <v>886</v>
      </c>
      <c r="F50" s="420"/>
      <c r="G50" s="420"/>
      <c r="H50" s="420"/>
      <c r="I50" s="421"/>
    </row>
    <row r="51" spans="2:9">
      <c r="B51" s="419"/>
      <c r="C51" s="476">
        <f>N4</f>
        <v>20</v>
      </c>
      <c r="D51" s="422" t="s">
        <v>930</v>
      </c>
      <c r="E51" s="423" t="s">
        <v>887</v>
      </c>
      <c r="F51" s="423"/>
      <c r="G51" s="423"/>
      <c r="H51" s="423"/>
      <c r="I51" s="421"/>
    </row>
    <row r="52" spans="2:9">
      <c r="B52" s="419"/>
      <c r="C52" s="476">
        <f>N12</f>
        <v>40</v>
      </c>
      <c r="D52" s="422" t="s">
        <v>931</v>
      </c>
      <c r="E52" s="423" t="s">
        <v>894</v>
      </c>
      <c r="F52" s="423"/>
      <c r="G52" s="423"/>
      <c r="H52" s="423"/>
      <c r="I52" s="421"/>
    </row>
    <row r="53" spans="2:9">
      <c r="B53" s="419"/>
      <c r="C53" s="476">
        <f>N16</f>
        <v>80</v>
      </c>
      <c r="D53" s="422" t="s">
        <v>932</v>
      </c>
      <c r="E53" s="423" t="s">
        <v>888</v>
      </c>
      <c r="F53" s="423"/>
      <c r="G53" s="423"/>
      <c r="H53" s="423"/>
      <c r="I53" s="421"/>
    </row>
    <row r="54" spans="2:9">
      <c r="B54" s="419"/>
      <c r="C54" s="422"/>
      <c r="D54" s="422"/>
      <c r="E54" s="423"/>
      <c r="F54" s="423"/>
      <c r="G54" s="423"/>
      <c r="H54" s="423"/>
      <c r="I54" s="421"/>
    </row>
    <row r="55" spans="2:9">
      <c r="B55" s="419" t="s">
        <v>896</v>
      </c>
      <c r="C55" s="420" t="s">
        <v>935</v>
      </c>
      <c r="D55" s="420" t="s">
        <v>874</v>
      </c>
      <c r="E55" s="435" t="s">
        <v>897</v>
      </c>
      <c r="F55" s="423"/>
      <c r="G55" s="423"/>
      <c r="H55" s="423"/>
      <c r="I55" s="421"/>
    </row>
    <row r="56" spans="2:9" ht="15.75" thickBot="1">
      <c r="B56" s="425"/>
      <c r="C56" s="475">
        <f>N8</f>
        <v>20</v>
      </c>
      <c r="D56" s="426" t="s">
        <v>933</v>
      </c>
      <c r="E56" s="427" t="s">
        <v>898</v>
      </c>
      <c r="F56" s="427"/>
      <c r="G56" s="427"/>
      <c r="H56" s="427"/>
      <c r="I56" s="428"/>
    </row>
    <row r="73" spans="1:5">
      <c r="E73" s="336"/>
    </row>
    <row r="74" spans="1:5">
      <c r="E74" s="336"/>
    </row>
    <row r="75" spans="1:5">
      <c r="E75" s="336"/>
    </row>
    <row r="76" spans="1:5">
      <c r="E76" s="336"/>
    </row>
    <row r="77" spans="1:5">
      <c r="A77" s="336"/>
      <c r="B77" s="336"/>
      <c r="C77" s="336"/>
      <c r="D77" s="336"/>
      <c r="E77" s="336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444" t="s">
        <v>628</v>
      </c>
      <c r="E6" s="445" t="s">
        <v>629</v>
      </c>
      <c r="F6" s="445" t="s">
        <v>630</v>
      </c>
      <c r="G6" s="445" t="s">
        <v>631</v>
      </c>
      <c r="H6" s="445" t="s">
        <v>632</v>
      </c>
      <c r="I6" s="445" t="s">
        <v>41</v>
      </c>
      <c r="J6" s="445" t="s">
        <v>633</v>
      </c>
      <c r="K6" s="445" t="s">
        <v>634</v>
      </c>
      <c r="L6" s="445" t="s">
        <v>635</v>
      </c>
      <c r="M6" s="446" t="s">
        <v>636</v>
      </c>
    </row>
    <row r="7" spans="4:13">
      <c r="D7" s="442">
        <v>16078</v>
      </c>
      <c r="E7" s="359" t="s">
        <v>637</v>
      </c>
      <c r="F7" s="359" t="s">
        <v>638</v>
      </c>
      <c r="G7" s="359" t="s">
        <v>671</v>
      </c>
      <c r="H7" s="359" t="s">
        <v>672</v>
      </c>
      <c r="I7" s="359" t="s">
        <v>651</v>
      </c>
      <c r="J7" s="359" t="s">
        <v>652</v>
      </c>
      <c r="K7" s="359" t="s">
        <v>643</v>
      </c>
      <c r="L7" s="359" t="s">
        <v>94</v>
      </c>
      <c r="M7" s="443" t="s">
        <v>644</v>
      </c>
    </row>
    <row r="8" spans="4:13">
      <c r="D8" s="442">
        <v>16096</v>
      </c>
      <c r="E8" s="359" t="s">
        <v>637</v>
      </c>
      <c r="F8" s="359" t="s">
        <v>638</v>
      </c>
      <c r="G8" s="359" t="s">
        <v>689</v>
      </c>
      <c r="H8" s="359" t="s">
        <v>690</v>
      </c>
      <c r="I8" s="359" t="s">
        <v>651</v>
      </c>
      <c r="J8" s="359" t="s">
        <v>652</v>
      </c>
      <c r="K8" s="359" t="s">
        <v>643</v>
      </c>
      <c r="L8" s="359" t="s">
        <v>94</v>
      </c>
      <c r="M8" s="443" t="s">
        <v>644</v>
      </c>
    </row>
    <row r="9" spans="4:13">
      <c r="D9" s="442">
        <v>17798</v>
      </c>
      <c r="E9" s="359" t="s">
        <v>637</v>
      </c>
      <c r="F9" s="359" t="s">
        <v>638</v>
      </c>
      <c r="G9" s="359" t="s">
        <v>827</v>
      </c>
      <c r="H9" s="359" t="s">
        <v>827</v>
      </c>
      <c r="I9" s="359" t="s">
        <v>801</v>
      </c>
      <c r="J9" s="359" t="s">
        <v>802</v>
      </c>
      <c r="K9" s="359" t="s">
        <v>643</v>
      </c>
      <c r="L9" s="359" t="s">
        <v>94</v>
      </c>
      <c r="M9" s="443" t="s">
        <v>644</v>
      </c>
    </row>
    <row r="10" spans="4:13">
      <c r="D10" s="442">
        <v>16092</v>
      </c>
      <c r="E10" s="359" t="s">
        <v>637</v>
      </c>
      <c r="F10" s="359" t="s">
        <v>638</v>
      </c>
      <c r="G10" s="359" t="s">
        <v>685</v>
      </c>
      <c r="H10" s="359" t="s">
        <v>686</v>
      </c>
      <c r="I10" s="359" t="s">
        <v>667</v>
      </c>
      <c r="J10" s="359" t="s">
        <v>668</v>
      </c>
      <c r="K10" s="359" t="s">
        <v>643</v>
      </c>
      <c r="L10" s="359" t="s">
        <v>94</v>
      </c>
      <c r="M10" s="443" t="s">
        <v>644</v>
      </c>
    </row>
    <row r="11" spans="4:13">
      <c r="D11" s="442">
        <v>16098</v>
      </c>
      <c r="E11" s="359" t="s">
        <v>637</v>
      </c>
      <c r="F11" s="359" t="s">
        <v>638</v>
      </c>
      <c r="G11" s="359" t="s">
        <v>691</v>
      </c>
      <c r="H11" s="359" t="s">
        <v>692</v>
      </c>
      <c r="I11" s="359" t="s">
        <v>655</v>
      </c>
      <c r="J11" s="359" t="s">
        <v>656</v>
      </c>
      <c r="K11" s="359" t="s">
        <v>643</v>
      </c>
      <c r="L11" s="359" t="s">
        <v>94</v>
      </c>
      <c r="M11" s="443" t="s">
        <v>644</v>
      </c>
    </row>
    <row r="12" spans="4:13">
      <c r="D12" s="442">
        <v>17790</v>
      </c>
      <c r="E12" s="359" t="s">
        <v>637</v>
      </c>
      <c r="F12" s="359" t="s">
        <v>638</v>
      </c>
      <c r="G12" s="359" t="s">
        <v>821</v>
      </c>
      <c r="H12" s="359" t="s">
        <v>821</v>
      </c>
      <c r="I12" s="359" t="s">
        <v>822</v>
      </c>
      <c r="J12" s="359" t="s">
        <v>823</v>
      </c>
      <c r="K12" s="359" t="s">
        <v>643</v>
      </c>
      <c r="L12" s="359" t="s">
        <v>94</v>
      </c>
      <c r="M12" s="443" t="s">
        <v>644</v>
      </c>
    </row>
    <row r="13" spans="4:13">
      <c r="D13" s="442">
        <v>17792</v>
      </c>
      <c r="E13" s="359" t="s">
        <v>637</v>
      </c>
      <c r="F13" s="359" t="s">
        <v>638</v>
      </c>
      <c r="G13" s="359" t="s">
        <v>824</v>
      </c>
      <c r="H13" s="359" t="s">
        <v>824</v>
      </c>
      <c r="I13" s="359" t="s">
        <v>766</v>
      </c>
      <c r="J13" s="359" t="s">
        <v>767</v>
      </c>
      <c r="K13" s="359" t="s">
        <v>643</v>
      </c>
      <c r="L13" s="359" t="s">
        <v>94</v>
      </c>
      <c r="M13" s="443" t="s">
        <v>644</v>
      </c>
    </row>
    <row r="14" spans="4:13">
      <c r="D14" s="442">
        <v>16100</v>
      </c>
      <c r="E14" s="359" t="s">
        <v>637</v>
      </c>
      <c r="F14" s="359" t="s">
        <v>638</v>
      </c>
      <c r="G14" s="359" t="s">
        <v>693</v>
      </c>
      <c r="H14" s="359" t="s">
        <v>694</v>
      </c>
      <c r="I14" s="359" t="s">
        <v>659</v>
      </c>
      <c r="J14" s="359" t="s">
        <v>660</v>
      </c>
      <c r="K14" s="359" t="s">
        <v>643</v>
      </c>
      <c r="L14" s="359" t="s">
        <v>94</v>
      </c>
      <c r="M14" s="443" t="s">
        <v>644</v>
      </c>
    </row>
    <row r="15" spans="4:13">
      <c r="D15" s="442">
        <v>16094</v>
      </c>
      <c r="E15" s="359" t="s">
        <v>637</v>
      </c>
      <c r="F15" s="359" t="s">
        <v>638</v>
      </c>
      <c r="G15" s="359" t="s">
        <v>687</v>
      </c>
      <c r="H15" s="359" t="s">
        <v>688</v>
      </c>
      <c r="I15" s="359" t="s">
        <v>647</v>
      </c>
      <c r="J15" s="359" t="s">
        <v>648</v>
      </c>
      <c r="K15" s="359" t="s">
        <v>643</v>
      </c>
      <c r="L15" s="359" t="s">
        <v>94</v>
      </c>
      <c r="M15" s="443" t="s">
        <v>644</v>
      </c>
    </row>
    <row r="16" spans="4:13">
      <c r="D16" s="442">
        <v>16102</v>
      </c>
      <c r="E16" s="359" t="s">
        <v>637</v>
      </c>
      <c r="F16" s="359" t="s">
        <v>638</v>
      </c>
      <c r="G16" s="359" t="s">
        <v>695</v>
      </c>
      <c r="H16" s="359" t="s">
        <v>696</v>
      </c>
      <c r="I16" s="359" t="s">
        <v>697</v>
      </c>
      <c r="J16" s="359" t="s">
        <v>698</v>
      </c>
      <c r="K16" s="359" t="s">
        <v>643</v>
      </c>
      <c r="L16" s="359" t="s">
        <v>94</v>
      </c>
      <c r="M16" s="443" t="s">
        <v>644</v>
      </c>
    </row>
    <row r="17" spans="4:13">
      <c r="D17" s="442">
        <v>16108</v>
      </c>
      <c r="E17" s="359" t="s">
        <v>637</v>
      </c>
      <c r="F17" s="359" t="s">
        <v>638</v>
      </c>
      <c r="G17" s="359" t="s">
        <v>703</v>
      </c>
      <c r="H17" s="359" t="s">
        <v>704</v>
      </c>
      <c r="I17" s="359" t="s">
        <v>651</v>
      </c>
      <c r="J17" s="359" t="s">
        <v>652</v>
      </c>
      <c r="K17" s="359" t="s">
        <v>643</v>
      </c>
      <c r="L17" s="359" t="s">
        <v>94</v>
      </c>
      <c r="M17" s="443" t="s">
        <v>644</v>
      </c>
    </row>
    <row r="18" spans="4:13">
      <c r="D18" s="442">
        <v>17800</v>
      </c>
      <c r="E18" s="359" t="s">
        <v>637</v>
      </c>
      <c r="F18" s="359" t="s">
        <v>638</v>
      </c>
      <c r="G18" s="359" t="s">
        <v>828</v>
      </c>
      <c r="H18" s="359" t="s">
        <v>828</v>
      </c>
      <c r="I18" s="359" t="s">
        <v>801</v>
      </c>
      <c r="J18" s="359" t="s">
        <v>802</v>
      </c>
      <c r="K18" s="359" t="s">
        <v>643</v>
      </c>
      <c r="L18" s="359" t="s">
        <v>94</v>
      </c>
      <c r="M18" s="443" t="s">
        <v>644</v>
      </c>
    </row>
    <row r="19" spans="4:13">
      <c r="D19" s="442">
        <v>16104</v>
      </c>
      <c r="E19" s="359" t="s">
        <v>637</v>
      </c>
      <c r="F19" s="359" t="s">
        <v>638</v>
      </c>
      <c r="G19" s="359" t="s">
        <v>699</v>
      </c>
      <c r="H19" s="359" t="s">
        <v>700</v>
      </c>
      <c r="I19" s="359" t="s">
        <v>667</v>
      </c>
      <c r="J19" s="359" t="s">
        <v>668</v>
      </c>
      <c r="K19" s="359" t="s">
        <v>643</v>
      </c>
      <c r="L19" s="359" t="s">
        <v>94</v>
      </c>
      <c r="M19" s="443" t="s">
        <v>644</v>
      </c>
    </row>
    <row r="20" spans="4:13">
      <c r="D20" s="442">
        <v>16110</v>
      </c>
      <c r="E20" s="359" t="s">
        <v>637</v>
      </c>
      <c r="F20" s="359" t="s">
        <v>638</v>
      </c>
      <c r="G20" s="359" t="s">
        <v>705</v>
      </c>
      <c r="H20" s="359" t="s">
        <v>706</v>
      </c>
      <c r="I20" s="359" t="s">
        <v>655</v>
      </c>
      <c r="J20" s="359" t="s">
        <v>656</v>
      </c>
      <c r="K20" s="359" t="s">
        <v>643</v>
      </c>
      <c r="L20" s="359" t="s">
        <v>94</v>
      </c>
      <c r="M20" s="443" t="s">
        <v>644</v>
      </c>
    </row>
    <row r="21" spans="4:13">
      <c r="D21" s="442">
        <v>17794</v>
      </c>
      <c r="E21" s="359" t="s">
        <v>637</v>
      </c>
      <c r="F21" s="359" t="s">
        <v>638</v>
      </c>
      <c r="G21" s="359" t="s">
        <v>825</v>
      </c>
      <c r="H21" s="359" t="s">
        <v>825</v>
      </c>
      <c r="I21" s="359" t="s">
        <v>822</v>
      </c>
      <c r="J21" s="359" t="s">
        <v>823</v>
      </c>
      <c r="K21" s="359" t="s">
        <v>643</v>
      </c>
      <c r="L21" s="359" t="s">
        <v>94</v>
      </c>
      <c r="M21" s="443" t="s">
        <v>644</v>
      </c>
    </row>
    <row r="22" spans="4:13">
      <c r="D22" s="442">
        <v>17796</v>
      </c>
      <c r="E22" s="359" t="s">
        <v>637</v>
      </c>
      <c r="F22" s="359" t="s">
        <v>638</v>
      </c>
      <c r="G22" s="359" t="s">
        <v>826</v>
      </c>
      <c r="H22" s="359" t="s">
        <v>826</v>
      </c>
      <c r="I22" s="359" t="s">
        <v>766</v>
      </c>
      <c r="J22" s="359" t="s">
        <v>767</v>
      </c>
      <c r="K22" s="359" t="s">
        <v>643</v>
      </c>
      <c r="L22" s="359" t="s">
        <v>94</v>
      </c>
      <c r="M22" s="443" t="s">
        <v>644</v>
      </c>
    </row>
    <row r="23" spans="4:13">
      <c r="D23" s="442">
        <v>16112</v>
      </c>
      <c r="E23" s="359" t="s">
        <v>637</v>
      </c>
      <c r="F23" s="359" t="s">
        <v>638</v>
      </c>
      <c r="G23" s="359" t="s">
        <v>707</v>
      </c>
      <c r="H23" s="359" t="s">
        <v>708</v>
      </c>
      <c r="I23" s="359" t="s">
        <v>659</v>
      </c>
      <c r="J23" s="359" t="s">
        <v>660</v>
      </c>
      <c r="K23" s="359" t="s">
        <v>643</v>
      </c>
      <c r="L23" s="359" t="s">
        <v>94</v>
      </c>
      <c r="M23" s="443" t="s">
        <v>644</v>
      </c>
    </row>
    <row r="24" spans="4:13">
      <c r="D24" s="442">
        <v>16106</v>
      </c>
      <c r="E24" s="359" t="s">
        <v>637</v>
      </c>
      <c r="F24" s="359" t="s">
        <v>638</v>
      </c>
      <c r="G24" s="359" t="s">
        <v>701</v>
      </c>
      <c r="H24" s="359" t="s">
        <v>702</v>
      </c>
      <c r="I24" s="359" t="s">
        <v>647</v>
      </c>
      <c r="J24" s="359" t="s">
        <v>648</v>
      </c>
      <c r="K24" s="359" t="s">
        <v>643</v>
      </c>
      <c r="L24" s="359" t="s">
        <v>94</v>
      </c>
      <c r="M24" s="443" t="s">
        <v>644</v>
      </c>
    </row>
    <row r="25" spans="4:13">
      <c r="D25" s="442">
        <v>16114</v>
      </c>
      <c r="E25" s="359" t="s">
        <v>637</v>
      </c>
      <c r="F25" s="359" t="s">
        <v>638</v>
      </c>
      <c r="G25" s="359" t="s">
        <v>709</v>
      </c>
      <c r="H25" s="359" t="s">
        <v>710</v>
      </c>
      <c r="I25" s="359" t="s">
        <v>697</v>
      </c>
      <c r="J25" s="359" t="s">
        <v>698</v>
      </c>
      <c r="K25" s="359" t="s">
        <v>643</v>
      </c>
      <c r="L25" s="359" t="s">
        <v>94</v>
      </c>
      <c r="M25" s="443" t="s">
        <v>644</v>
      </c>
    </row>
    <row r="26" spans="4:13">
      <c r="D26" s="442">
        <v>17446</v>
      </c>
      <c r="E26" s="359" t="s">
        <v>637</v>
      </c>
      <c r="F26" s="359" t="s">
        <v>638</v>
      </c>
      <c r="G26" s="359" t="s">
        <v>763</v>
      </c>
      <c r="H26" s="359" t="s">
        <v>763</v>
      </c>
      <c r="I26" s="359" t="s">
        <v>651</v>
      </c>
      <c r="J26" s="359" t="s">
        <v>652</v>
      </c>
      <c r="K26" s="359" t="s">
        <v>740</v>
      </c>
      <c r="L26" s="359" t="s">
        <v>96</v>
      </c>
      <c r="M26" s="443" t="s">
        <v>644</v>
      </c>
    </row>
    <row r="27" spans="4:13">
      <c r="D27" s="442">
        <v>17448</v>
      </c>
      <c r="E27" s="359" t="s">
        <v>637</v>
      </c>
      <c r="F27" s="359" t="s">
        <v>638</v>
      </c>
      <c r="G27" s="359" t="s">
        <v>764</v>
      </c>
      <c r="H27" s="359" t="s">
        <v>764</v>
      </c>
      <c r="I27" s="359" t="s">
        <v>655</v>
      </c>
      <c r="J27" s="359" t="s">
        <v>656</v>
      </c>
      <c r="K27" s="359" t="s">
        <v>740</v>
      </c>
      <c r="L27" s="359" t="s">
        <v>96</v>
      </c>
      <c r="M27" s="443" t="s">
        <v>644</v>
      </c>
    </row>
    <row r="28" spans="4:13">
      <c r="D28" s="442">
        <v>17450</v>
      </c>
      <c r="E28" s="359" t="s">
        <v>637</v>
      </c>
      <c r="F28" s="359" t="s">
        <v>638</v>
      </c>
      <c r="G28" s="359" t="s">
        <v>765</v>
      </c>
      <c r="H28" s="359" t="s">
        <v>765</v>
      </c>
      <c r="I28" s="359" t="s">
        <v>766</v>
      </c>
      <c r="J28" s="359" t="s">
        <v>767</v>
      </c>
      <c r="K28" s="359" t="s">
        <v>740</v>
      </c>
      <c r="L28" s="359" t="s">
        <v>96</v>
      </c>
      <c r="M28" s="443" t="s">
        <v>644</v>
      </c>
    </row>
    <row r="29" spans="4:13">
      <c r="D29" s="442">
        <v>17452</v>
      </c>
      <c r="E29" s="359" t="s">
        <v>637</v>
      </c>
      <c r="F29" s="359" t="s">
        <v>638</v>
      </c>
      <c r="G29" s="359" t="s">
        <v>768</v>
      </c>
      <c r="H29" s="359" t="s">
        <v>768</v>
      </c>
      <c r="I29" s="359" t="s">
        <v>659</v>
      </c>
      <c r="J29" s="359" t="s">
        <v>660</v>
      </c>
      <c r="K29" s="359" t="s">
        <v>740</v>
      </c>
      <c r="L29" s="359" t="s">
        <v>96</v>
      </c>
      <c r="M29" s="443" t="s">
        <v>644</v>
      </c>
    </row>
    <row r="30" spans="4:13">
      <c r="D30" s="442">
        <v>17454</v>
      </c>
      <c r="E30" s="359" t="s">
        <v>637</v>
      </c>
      <c r="F30" s="359" t="s">
        <v>638</v>
      </c>
      <c r="G30" s="359" t="s">
        <v>769</v>
      </c>
      <c r="H30" s="359" t="s">
        <v>769</v>
      </c>
      <c r="I30" s="359" t="s">
        <v>744</v>
      </c>
      <c r="J30" s="359" t="s">
        <v>745</v>
      </c>
      <c r="K30" s="359" t="s">
        <v>740</v>
      </c>
      <c r="L30" s="359" t="s">
        <v>96</v>
      </c>
      <c r="M30" s="443" t="s">
        <v>644</v>
      </c>
    </row>
    <row r="31" spans="4:13">
      <c r="D31" s="442">
        <v>17456</v>
      </c>
      <c r="E31" s="359" t="s">
        <v>637</v>
      </c>
      <c r="F31" s="359" t="s">
        <v>638</v>
      </c>
      <c r="G31" s="359" t="s">
        <v>770</v>
      </c>
      <c r="H31" s="359" t="s">
        <v>770</v>
      </c>
      <c r="I31" s="359" t="s">
        <v>697</v>
      </c>
      <c r="J31" s="359" t="s">
        <v>698</v>
      </c>
      <c r="K31" s="359" t="s">
        <v>740</v>
      </c>
      <c r="L31" s="359" t="s">
        <v>96</v>
      </c>
      <c r="M31" s="443" t="s">
        <v>644</v>
      </c>
    </row>
    <row r="32" spans="4:13">
      <c r="D32" s="442">
        <v>17458</v>
      </c>
      <c r="E32" s="359" t="s">
        <v>637</v>
      </c>
      <c r="F32" s="359" t="s">
        <v>638</v>
      </c>
      <c r="G32" s="359" t="s">
        <v>771</v>
      </c>
      <c r="H32" s="359" t="s">
        <v>771</v>
      </c>
      <c r="I32" s="359" t="s">
        <v>651</v>
      </c>
      <c r="J32" s="359" t="s">
        <v>652</v>
      </c>
      <c r="K32" s="359" t="s">
        <v>740</v>
      </c>
      <c r="L32" s="359" t="s">
        <v>96</v>
      </c>
      <c r="M32" s="443" t="s">
        <v>644</v>
      </c>
    </row>
    <row r="33" spans="4:13">
      <c r="D33" s="442">
        <v>17460</v>
      </c>
      <c r="E33" s="359" t="s">
        <v>637</v>
      </c>
      <c r="F33" s="359" t="s">
        <v>638</v>
      </c>
      <c r="G33" s="359" t="s">
        <v>772</v>
      </c>
      <c r="H33" s="359" t="s">
        <v>772</v>
      </c>
      <c r="I33" s="359" t="s">
        <v>655</v>
      </c>
      <c r="J33" s="359" t="s">
        <v>656</v>
      </c>
      <c r="K33" s="359" t="s">
        <v>740</v>
      </c>
      <c r="L33" s="359" t="s">
        <v>96</v>
      </c>
      <c r="M33" s="443" t="s">
        <v>644</v>
      </c>
    </row>
    <row r="34" spans="4:13">
      <c r="D34" s="442">
        <v>17462</v>
      </c>
      <c r="E34" s="359" t="s">
        <v>637</v>
      </c>
      <c r="F34" s="359" t="s">
        <v>638</v>
      </c>
      <c r="G34" s="359" t="s">
        <v>773</v>
      </c>
      <c r="H34" s="359" t="s">
        <v>773</v>
      </c>
      <c r="I34" s="359" t="s">
        <v>766</v>
      </c>
      <c r="J34" s="359" t="s">
        <v>767</v>
      </c>
      <c r="K34" s="359" t="s">
        <v>740</v>
      </c>
      <c r="L34" s="359" t="s">
        <v>96</v>
      </c>
      <c r="M34" s="443" t="s">
        <v>644</v>
      </c>
    </row>
    <row r="35" spans="4:13">
      <c r="D35" s="442">
        <v>17464</v>
      </c>
      <c r="E35" s="359" t="s">
        <v>637</v>
      </c>
      <c r="F35" s="359" t="s">
        <v>638</v>
      </c>
      <c r="G35" s="359" t="s">
        <v>774</v>
      </c>
      <c r="H35" s="359" t="s">
        <v>774</v>
      </c>
      <c r="I35" s="359" t="s">
        <v>659</v>
      </c>
      <c r="J35" s="359" t="s">
        <v>660</v>
      </c>
      <c r="K35" s="359" t="s">
        <v>740</v>
      </c>
      <c r="L35" s="359" t="s">
        <v>96</v>
      </c>
      <c r="M35" s="443" t="s">
        <v>644</v>
      </c>
    </row>
    <row r="36" spans="4:13">
      <c r="D36" s="442">
        <v>17466</v>
      </c>
      <c r="E36" s="359" t="s">
        <v>637</v>
      </c>
      <c r="F36" s="359" t="s">
        <v>638</v>
      </c>
      <c r="G36" s="359" t="s">
        <v>775</v>
      </c>
      <c r="H36" s="359" t="s">
        <v>775</v>
      </c>
      <c r="I36" s="359" t="s">
        <v>744</v>
      </c>
      <c r="J36" s="359" t="s">
        <v>745</v>
      </c>
      <c r="K36" s="359" t="s">
        <v>740</v>
      </c>
      <c r="L36" s="359" t="s">
        <v>96</v>
      </c>
      <c r="M36" s="443" t="s">
        <v>644</v>
      </c>
    </row>
    <row r="37" spans="4:13">
      <c r="D37" s="442">
        <v>17468</v>
      </c>
      <c r="E37" s="359" t="s">
        <v>637</v>
      </c>
      <c r="F37" s="359" t="s">
        <v>638</v>
      </c>
      <c r="G37" s="359" t="s">
        <v>776</v>
      </c>
      <c r="H37" s="359" t="s">
        <v>776</v>
      </c>
      <c r="I37" s="359" t="s">
        <v>697</v>
      </c>
      <c r="J37" s="359" t="s">
        <v>698</v>
      </c>
      <c r="K37" s="359" t="s">
        <v>740</v>
      </c>
      <c r="L37" s="359" t="s">
        <v>96</v>
      </c>
      <c r="M37" s="443" t="s">
        <v>644</v>
      </c>
    </row>
    <row r="38" spans="4:13">
      <c r="D38" s="442">
        <v>17470</v>
      </c>
      <c r="E38" s="359" t="s">
        <v>637</v>
      </c>
      <c r="F38" s="359" t="s">
        <v>638</v>
      </c>
      <c r="G38" s="359" t="s">
        <v>777</v>
      </c>
      <c r="H38" s="359" t="s">
        <v>777</v>
      </c>
      <c r="I38" s="359" t="s">
        <v>651</v>
      </c>
      <c r="J38" s="359" t="s">
        <v>652</v>
      </c>
      <c r="K38" s="359" t="s">
        <v>740</v>
      </c>
      <c r="L38" s="359" t="s">
        <v>96</v>
      </c>
      <c r="M38" s="443" t="s">
        <v>644</v>
      </c>
    </row>
    <row r="39" spans="4:13">
      <c r="D39" s="442">
        <v>17472</v>
      </c>
      <c r="E39" s="359" t="s">
        <v>637</v>
      </c>
      <c r="F39" s="359" t="s">
        <v>638</v>
      </c>
      <c r="G39" s="359" t="s">
        <v>778</v>
      </c>
      <c r="H39" s="359" t="s">
        <v>778</v>
      </c>
      <c r="I39" s="359" t="s">
        <v>655</v>
      </c>
      <c r="J39" s="359" t="s">
        <v>656</v>
      </c>
      <c r="K39" s="359" t="s">
        <v>740</v>
      </c>
      <c r="L39" s="359" t="s">
        <v>96</v>
      </c>
      <c r="M39" s="443" t="s">
        <v>644</v>
      </c>
    </row>
    <row r="40" spans="4:13">
      <c r="D40" s="442">
        <v>17474</v>
      </c>
      <c r="E40" s="359" t="s">
        <v>637</v>
      </c>
      <c r="F40" s="359" t="s">
        <v>638</v>
      </c>
      <c r="G40" s="359" t="s">
        <v>779</v>
      </c>
      <c r="H40" s="359" t="s">
        <v>779</v>
      </c>
      <c r="I40" s="359" t="s">
        <v>766</v>
      </c>
      <c r="J40" s="359" t="s">
        <v>767</v>
      </c>
      <c r="K40" s="359" t="s">
        <v>740</v>
      </c>
      <c r="L40" s="359" t="s">
        <v>96</v>
      </c>
      <c r="M40" s="443" t="s">
        <v>644</v>
      </c>
    </row>
    <row r="41" spans="4:13">
      <c r="D41" s="442">
        <v>17476</v>
      </c>
      <c r="E41" s="359" t="s">
        <v>637</v>
      </c>
      <c r="F41" s="359" t="s">
        <v>638</v>
      </c>
      <c r="G41" s="359" t="s">
        <v>780</v>
      </c>
      <c r="H41" s="359" t="s">
        <v>780</v>
      </c>
      <c r="I41" s="359" t="s">
        <v>659</v>
      </c>
      <c r="J41" s="359" t="s">
        <v>660</v>
      </c>
      <c r="K41" s="359" t="s">
        <v>740</v>
      </c>
      <c r="L41" s="359" t="s">
        <v>96</v>
      </c>
      <c r="M41" s="443" t="s">
        <v>644</v>
      </c>
    </row>
    <row r="42" spans="4:13">
      <c r="D42" s="442">
        <v>17478</v>
      </c>
      <c r="E42" s="359" t="s">
        <v>637</v>
      </c>
      <c r="F42" s="359" t="s">
        <v>638</v>
      </c>
      <c r="G42" s="359" t="s">
        <v>781</v>
      </c>
      <c r="H42" s="359" t="s">
        <v>781</v>
      </c>
      <c r="I42" s="359" t="s">
        <v>744</v>
      </c>
      <c r="J42" s="359" t="s">
        <v>745</v>
      </c>
      <c r="K42" s="359" t="s">
        <v>740</v>
      </c>
      <c r="L42" s="359" t="s">
        <v>96</v>
      </c>
      <c r="M42" s="443" t="s">
        <v>644</v>
      </c>
    </row>
    <row r="43" spans="4:13">
      <c r="D43" s="442">
        <v>17480</v>
      </c>
      <c r="E43" s="359" t="s">
        <v>637</v>
      </c>
      <c r="F43" s="359" t="s">
        <v>638</v>
      </c>
      <c r="G43" s="359" t="s">
        <v>782</v>
      </c>
      <c r="H43" s="359" t="s">
        <v>782</v>
      </c>
      <c r="I43" s="359" t="s">
        <v>697</v>
      </c>
      <c r="J43" s="359" t="s">
        <v>698</v>
      </c>
      <c r="K43" s="359" t="s">
        <v>740</v>
      </c>
      <c r="L43" s="359" t="s">
        <v>96</v>
      </c>
      <c r="M43" s="443" t="s">
        <v>644</v>
      </c>
    </row>
    <row r="44" spans="4:13">
      <c r="D44" s="442">
        <v>17420</v>
      </c>
      <c r="E44" s="359" t="s">
        <v>637</v>
      </c>
      <c r="F44" s="359" t="s">
        <v>638</v>
      </c>
      <c r="G44" s="359" t="s">
        <v>750</v>
      </c>
      <c r="H44" s="359" t="s">
        <v>750</v>
      </c>
      <c r="I44" s="359" t="s">
        <v>667</v>
      </c>
      <c r="J44" s="359" t="s">
        <v>668</v>
      </c>
      <c r="K44" s="359" t="s">
        <v>740</v>
      </c>
      <c r="L44" s="359" t="s">
        <v>96</v>
      </c>
      <c r="M44" s="443" t="s">
        <v>644</v>
      </c>
    </row>
    <row r="45" spans="4:13">
      <c r="D45" s="442">
        <v>17422</v>
      </c>
      <c r="E45" s="359" t="s">
        <v>637</v>
      </c>
      <c r="F45" s="359" t="s">
        <v>638</v>
      </c>
      <c r="G45" s="359" t="s">
        <v>751</v>
      </c>
      <c r="H45" s="359" t="s">
        <v>751</v>
      </c>
      <c r="I45" s="359" t="s">
        <v>647</v>
      </c>
      <c r="J45" s="359" t="s">
        <v>648</v>
      </c>
      <c r="K45" s="359" t="s">
        <v>740</v>
      </c>
      <c r="L45" s="359" t="s">
        <v>96</v>
      </c>
      <c r="M45" s="443" t="s">
        <v>644</v>
      </c>
    </row>
    <row r="46" spans="4:13">
      <c r="D46" s="442">
        <v>17424</v>
      </c>
      <c r="E46" s="359" t="s">
        <v>637</v>
      </c>
      <c r="F46" s="359" t="s">
        <v>638</v>
      </c>
      <c r="G46" s="359" t="s">
        <v>752</v>
      </c>
      <c r="H46" s="359" t="s">
        <v>752</v>
      </c>
      <c r="I46" s="359" t="s">
        <v>667</v>
      </c>
      <c r="J46" s="359" t="s">
        <v>668</v>
      </c>
      <c r="K46" s="359" t="s">
        <v>740</v>
      </c>
      <c r="L46" s="359" t="s">
        <v>96</v>
      </c>
      <c r="M46" s="443" t="s">
        <v>644</v>
      </c>
    </row>
    <row r="47" spans="4:13">
      <c r="D47" s="442">
        <v>17426</v>
      </c>
      <c r="E47" s="359" t="s">
        <v>637</v>
      </c>
      <c r="F47" s="359" t="s">
        <v>638</v>
      </c>
      <c r="G47" s="359" t="s">
        <v>753</v>
      </c>
      <c r="H47" s="359" t="s">
        <v>753</v>
      </c>
      <c r="I47" s="359" t="s">
        <v>647</v>
      </c>
      <c r="J47" s="359" t="s">
        <v>648</v>
      </c>
      <c r="K47" s="359" t="s">
        <v>740</v>
      </c>
      <c r="L47" s="359" t="s">
        <v>96</v>
      </c>
      <c r="M47" s="443" t="s">
        <v>644</v>
      </c>
    </row>
    <row r="48" spans="4:13">
      <c r="D48" s="442">
        <v>16304</v>
      </c>
      <c r="E48" s="359" t="s">
        <v>637</v>
      </c>
      <c r="F48" s="359" t="s">
        <v>638</v>
      </c>
      <c r="G48" s="359" t="s">
        <v>717</v>
      </c>
      <c r="H48" s="359" t="s">
        <v>718</v>
      </c>
      <c r="I48" s="359" t="s">
        <v>647</v>
      </c>
      <c r="J48" s="359" t="s">
        <v>648</v>
      </c>
      <c r="K48" s="359" t="s">
        <v>643</v>
      </c>
      <c r="L48" s="359" t="s">
        <v>94</v>
      </c>
      <c r="M48" s="443" t="s">
        <v>644</v>
      </c>
    </row>
    <row r="49" spans="4:13">
      <c r="D49" s="442">
        <v>16312</v>
      </c>
      <c r="E49" s="359" t="s">
        <v>637</v>
      </c>
      <c r="F49" s="359" t="s">
        <v>638</v>
      </c>
      <c r="G49" s="359" t="s">
        <v>725</v>
      </c>
      <c r="H49" s="359" t="s">
        <v>726</v>
      </c>
      <c r="I49" s="359" t="s">
        <v>651</v>
      </c>
      <c r="J49" s="359" t="s">
        <v>652</v>
      </c>
      <c r="K49" s="359" t="s">
        <v>643</v>
      </c>
      <c r="L49" s="359" t="s">
        <v>94</v>
      </c>
      <c r="M49" s="443" t="s">
        <v>644</v>
      </c>
    </row>
    <row r="50" spans="4:13">
      <c r="D50" s="442">
        <v>17428</v>
      </c>
      <c r="E50" s="359" t="s">
        <v>637</v>
      </c>
      <c r="F50" s="359" t="s">
        <v>638</v>
      </c>
      <c r="G50" s="359" t="s">
        <v>754</v>
      </c>
      <c r="H50" s="359" t="s">
        <v>754</v>
      </c>
      <c r="I50" s="359" t="s">
        <v>744</v>
      </c>
      <c r="J50" s="359" t="s">
        <v>745</v>
      </c>
      <c r="K50" s="359" t="s">
        <v>740</v>
      </c>
      <c r="L50" s="359" t="s">
        <v>96</v>
      </c>
      <c r="M50" s="443" t="s">
        <v>644</v>
      </c>
    </row>
    <row r="51" spans="4:13">
      <c r="D51" s="442">
        <v>17430</v>
      </c>
      <c r="E51" s="359" t="s">
        <v>637</v>
      </c>
      <c r="F51" s="359" t="s">
        <v>638</v>
      </c>
      <c r="G51" s="359" t="s">
        <v>755</v>
      </c>
      <c r="H51" s="359" t="s">
        <v>755</v>
      </c>
      <c r="I51" s="359" t="s">
        <v>744</v>
      </c>
      <c r="J51" s="359" t="s">
        <v>745</v>
      </c>
      <c r="K51" s="359" t="s">
        <v>740</v>
      </c>
      <c r="L51" s="359" t="s">
        <v>96</v>
      </c>
      <c r="M51" s="443" t="s">
        <v>644</v>
      </c>
    </row>
    <row r="52" spans="4:13">
      <c r="D52" s="442">
        <v>17432</v>
      </c>
      <c r="E52" s="359" t="s">
        <v>637</v>
      </c>
      <c r="F52" s="359" t="s">
        <v>638</v>
      </c>
      <c r="G52" s="359" t="s">
        <v>756</v>
      </c>
      <c r="H52" s="359" t="s">
        <v>756</v>
      </c>
      <c r="I52" s="359" t="s">
        <v>655</v>
      </c>
      <c r="J52" s="359" t="s">
        <v>656</v>
      </c>
      <c r="K52" s="359" t="s">
        <v>740</v>
      </c>
      <c r="L52" s="359" t="s">
        <v>96</v>
      </c>
      <c r="M52" s="443" t="s">
        <v>644</v>
      </c>
    </row>
    <row r="53" spans="4:13">
      <c r="D53" s="442">
        <v>17434</v>
      </c>
      <c r="E53" s="359" t="s">
        <v>637</v>
      </c>
      <c r="F53" s="359" t="s">
        <v>638</v>
      </c>
      <c r="G53" s="359" t="s">
        <v>757</v>
      </c>
      <c r="H53" s="359" t="s">
        <v>757</v>
      </c>
      <c r="I53" s="359" t="s">
        <v>651</v>
      </c>
      <c r="J53" s="359" t="s">
        <v>652</v>
      </c>
      <c r="K53" s="359" t="s">
        <v>740</v>
      </c>
      <c r="L53" s="359" t="s">
        <v>96</v>
      </c>
      <c r="M53" s="443" t="s">
        <v>644</v>
      </c>
    </row>
    <row r="54" spans="4:13">
      <c r="D54" s="442">
        <v>17436</v>
      </c>
      <c r="E54" s="359" t="s">
        <v>637</v>
      </c>
      <c r="F54" s="359" t="s">
        <v>638</v>
      </c>
      <c r="G54" s="359" t="s">
        <v>758</v>
      </c>
      <c r="H54" s="359" t="s">
        <v>758</v>
      </c>
      <c r="I54" s="359" t="s">
        <v>655</v>
      </c>
      <c r="J54" s="359" t="s">
        <v>656</v>
      </c>
      <c r="K54" s="359" t="s">
        <v>740</v>
      </c>
      <c r="L54" s="359" t="s">
        <v>96</v>
      </c>
      <c r="M54" s="443" t="s">
        <v>644</v>
      </c>
    </row>
    <row r="55" spans="4:13">
      <c r="D55" s="442">
        <v>17412</v>
      </c>
      <c r="E55" s="359" t="s">
        <v>637</v>
      </c>
      <c r="F55" s="359" t="s">
        <v>638</v>
      </c>
      <c r="G55" s="359" t="s">
        <v>742</v>
      </c>
      <c r="H55" s="359" t="s">
        <v>742</v>
      </c>
      <c r="I55" s="359" t="s">
        <v>697</v>
      </c>
      <c r="J55" s="359" t="s">
        <v>698</v>
      </c>
      <c r="K55" s="359" t="s">
        <v>740</v>
      </c>
      <c r="L55" s="359" t="s">
        <v>96</v>
      </c>
      <c r="M55" s="443" t="s">
        <v>644</v>
      </c>
    </row>
    <row r="56" spans="4:13">
      <c r="D56" s="442">
        <v>17414</v>
      </c>
      <c r="E56" s="359" t="s">
        <v>637</v>
      </c>
      <c r="F56" s="359" t="s">
        <v>638</v>
      </c>
      <c r="G56" s="359" t="s">
        <v>743</v>
      </c>
      <c r="H56" s="359" t="s">
        <v>743</v>
      </c>
      <c r="I56" s="359" t="s">
        <v>744</v>
      </c>
      <c r="J56" s="359" t="s">
        <v>745</v>
      </c>
      <c r="K56" s="359" t="s">
        <v>740</v>
      </c>
      <c r="L56" s="359" t="s">
        <v>96</v>
      </c>
      <c r="M56" s="443" t="s">
        <v>644</v>
      </c>
    </row>
    <row r="57" spans="4:13">
      <c r="D57" s="442">
        <v>17416</v>
      </c>
      <c r="E57" s="359" t="s">
        <v>637</v>
      </c>
      <c r="F57" s="359" t="s">
        <v>638</v>
      </c>
      <c r="G57" s="359" t="s">
        <v>746</v>
      </c>
      <c r="H57" s="359" t="s">
        <v>746</v>
      </c>
      <c r="I57" s="359" t="s">
        <v>747</v>
      </c>
      <c r="J57" s="359" t="s">
        <v>748</v>
      </c>
      <c r="K57" s="359" t="s">
        <v>740</v>
      </c>
      <c r="L57" s="359" t="s">
        <v>96</v>
      </c>
      <c r="M57" s="443" t="s">
        <v>644</v>
      </c>
    </row>
    <row r="58" spans="4:13">
      <c r="D58" s="442">
        <v>17418</v>
      </c>
      <c r="E58" s="359" t="s">
        <v>637</v>
      </c>
      <c r="F58" s="359" t="s">
        <v>638</v>
      </c>
      <c r="G58" s="359" t="s">
        <v>749</v>
      </c>
      <c r="H58" s="359" t="s">
        <v>749</v>
      </c>
      <c r="I58" s="359" t="s">
        <v>747</v>
      </c>
      <c r="J58" s="359" t="s">
        <v>748</v>
      </c>
      <c r="K58" s="359" t="s">
        <v>740</v>
      </c>
      <c r="L58" s="359" t="s">
        <v>96</v>
      </c>
      <c r="M58" s="443" t="s">
        <v>644</v>
      </c>
    </row>
    <row r="59" spans="4:13">
      <c r="D59" s="442">
        <v>16076</v>
      </c>
      <c r="E59" s="359" t="s">
        <v>637</v>
      </c>
      <c r="F59" s="359" t="s">
        <v>638</v>
      </c>
      <c r="G59" s="359" t="s">
        <v>669</v>
      </c>
      <c r="H59" s="359" t="s">
        <v>670</v>
      </c>
      <c r="I59" s="359" t="s">
        <v>647</v>
      </c>
      <c r="J59" s="359" t="s">
        <v>648</v>
      </c>
      <c r="K59" s="359" t="s">
        <v>643</v>
      </c>
      <c r="L59" s="359" t="s">
        <v>94</v>
      </c>
      <c r="M59" s="443" t="s">
        <v>644</v>
      </c>
    </row>
    <row r="60" spans="4:13">
      <c r="D60" s="442">
        <v>16302</v>
      </c>
      <c r="E60" s="359" t="s">
        <v>637</v>
      </c>
      <c r="F60" s="359" t="s">
        <v>638</v>
      </c>
      <c r="G60" s="359" t="s">
        <v>715</v>
      </c>
      <c r="H60" s="359" t="s">
        <v>716</v>
      </c>
      <c r="I60" s="359" t="s">
        <v>647</v>
      </c>
      <c r="J60" s="359" t="s">
        <v>648</v>
      </c>
      <c r="K60" s="359" t="s">
        <v>643</v>
      </c>
      <c r="L60" s="359" t="s">
        <v>94</v>
      </c>
      <c r="M60" s="443" t="s">
        <v>644</v>
      </c>
    </row>
    <row r="61" spans="4:13">
      <c r="D61" s="442">
        <v>16310</v>
      </c>
      <c r="E61" s="359" t="s">
        <v>637</v>
      </c>
      <c r="F61" s="359" t="s">
        <v>638</v>
      </c>
      <c r="G61" s="359" t="s">
        <v>723</v>
      </c>
      <c r="H61" s="359" t="s">
        <v>724</v>
      </c>
      <c r="I61" s="359" t="s">
        <v>647</v>
      </c>
      <c r="J61" s="359" t="s">
        <v>648</v>
      </c>
      <c r="K61" s="359" t="s">
        <v>643</v>
      </c>
      <c r="L61" s="359" t="s">
        <v>94</v>
      </c>
      <c r="M61" s="443" t="s">
        <v>644</v>
      </c>
    </row>
    <row r="62" spans="4:13">
      <c r="D62" s="442">
        <v>16314</v>
      </c>
      <c r="E62" s="359" t="s">
        <v>637</v>
      </c>
      <c r="F62" s="359" t="s">
        <v>638</v>
      </c>
      <c r="G62" s="359" t="s">
        <v>727</v>
      </c>
      <c r="H62" s="359" t="s">
        <v>728</v>
      </c>
      <c r="I62" s="359" t="s">
        <v>655</v>
      </c>
      <c r="J62" s="359" t="s">
        <v>656</v>
      </c>
      <c r="K62" s="359" t="s">
        <v>643</v>
      </c>
      <c r="L62" s="359" t="s">
        <v>94</v>
      </c>
      <c r="M62" s="443" t="s">
        <v>644</v>
      </c>
    </row>
    <row r="63" spans="4:13">
      <c r="D63" s="442">
        <v>17438</v>
      </c>
      <c r="E63" s="359" t="s">
        <v>637</v>
      </c>
      <c r="F63" s="359" t="s">
        <v>638</v>
      </c>
      <c r="G63" s="359" t="s">
        <v>759</v>
      </c>
      <c r="H63" s="359" t="s">
        <v>759</v>
      </c>
      <c r="I63" s="359" t="s">
        <v>651</v>
      </c>
      <c r="J63" s="359" t="s">
        <v>652</v>
      </c>
      <c r="K63" s="359" t="s">
        <v>740</v>
      </c>
      <c r="L63" s="359" t="s">
        <v>96</v>
      </c>
      <c r="M63" s="443" t="s">
        <v>644</v>
      </c>
    </row>
    <row r="64" spans="4:13">
      <c r="D64" s="442">
        <v>17440</v>
      </c>
      <c r="E64" s="359" t="s">
        <v>637</v>
      </c>
      <c r="F64" s="359" t="s">
        <v>638</v>
      </c>
      <c r="G64" s="359" t="s">
        <v>760</v>
      </c>
      <c r="H64" s="359" t="s">
        <v>760</v>
      </c>
      <c r="I64" s="359" t="s">
        <v>651</v>
      </c>
      <c r="J64" s="359" t="s">
        <v>652</v>
      </c>
      <c r="K64" s="359" t="s">
        <v>740</v>
      </c>
      <c r="L64" s="359" t="s">
        <v>96</v>
      </c>
      <c r="M64" s="443" t="s">
        <v>644</v>
      </c>
    </row>
    <row r="65" spans="4:13">
      <c r="D65" s="442">
        <v>17442</v>
      </c>
      <c r="E65" s="359" t="s">
        <v>637</v>
      </c>
      <c r="F65" s="359" t="s">
        <v>638</v>
      </c>
      <c r="G65" s="359" t="s">
        <v>761</v>
      </c>
      <c r="H65" s="359" t="s">
        <v>761</v>
      </c>
      <c r="I65" s="359" t="s">
        <v>651</v>
      </c>
      <c r="J65" s="359" t="s">
        <v>652</v>
      </c>
      <c r="K65" s="359" t="s">
        <v>740</v>
      </c>
      <c r="L65" s="359" t="s">
        <v>96</v>
      </c>
      <c r="M65" s="443" t="s">
        <v>644</v>
      </c>
    </row>
    <row r="66" spans="4:13">
      <c r="D66" s="442">
        <v>17444</v>
      </c>
      <c r="E66" s="359" t="s">
        <v>637</v>
      </c>
      <c r="F66" s="359" t="s">
        <v>638</v>
      </c>
      <c r="G66" s="359" t="s">
        <v>762</v>
      </c>
      <c r="H66" s="359" t="s">
        <v>762</v>
      </c>
      <c r="I66" s="359" t="s">
        <v>651</v>
      </c>
      <c r="J66" s="359" t="s">
        <v>652</v>
      </c>
      <c r="K66" s="359" t="s">
        <v>740</v>
      </c>
      <c r="L66" s="359" t="s">
        <v>96</v>
      </c>
      <c r="M66" s="443" t="s">
        <v>644</v>
      </c>
    </row>
    <row r="67" spans="4:13">
      <c r="D67" s="442">
        <v>16080</v>
      </c>
      <c r="E67" s="359" t="s">
        <v>637</v>
      </c>
      <c r="F67" s="359" t="s">
        <v>638</v>
      </c>
      <c r="G67" s="359" t="s">
        <v>673</v>
      </c>
      <c r="H67" s="359" t="s">
        <v>674</v>
      </c>
      <c r="I67" s="359" t="s">
        <v>667</v>
      </c>
      <c r="J67" s="359" t="s">
        <v>668</v>
      </c>
      <c r="K67" s="359" t="s">
        <v>643</v>
      </c>
      <c r="L67" s="359" t="s">
        <v>94</v>
      </c>
      <c r="M67" s="443" t="s">
        <v>644</v>
      </c>
    </row>
    <row r="68" spans="4:13">
      <c r="D68" s="442">
        <v>16082</v>
      </c>
      <c r="E68" s="359" t="s">
        <v>637</v>
      </c>
      <c r="F68" s="359" t="s">
        <v>638</v>
      </c>
      <c r="G68" s="359" t="s">
        <v>675</v>
      </c>
      <c r="H68" s="359" t="s">
        <v>676</v>
      </c>
      <c r="I68" s="359" t="s">
        <v>647</v>
      </c>
      <c r="J68" s="359" t="s">
        <v>648</v>
      </c>
      <c r="K68" s="359" t="s">
        <v>643</v>
      </c>
      <c r="L68" s="359" t="s">
        <v>94</v>
      </c>
      <c r="M68" s="443" t="s">
        <v>644</v>
      </c>
    </row>
    <row r="69" spans="4:13">
      <c r="D69" s="442">
        <v>16084</v>
      </c>
      <c r="E69" s="359" t="s">
        <v>637</v>
      </c>
      <c r="F69" s="359" t="s">
        <v>638</v>
      </c>
      <c r="G69" s="359" t="s">
        <v>677</v>
      </c>
      <c r="H69" s="359" t="s">
        <v>678</v>
      </c>
      <c r="I69" s="359" t="s">
        <v>651</v>
      </c>
      <c r="J69" s="359" t="s">
        <v>652</v>
      </c>
      <c r="K69" s="359" t="s">
        <v>643</v>
      </c>
      <c r="L69" s="359" t="s">
        <v>94</v>
      </c>
      <c r="M69" s="443" t="s">
        <v>644</v>
      </c>
    </row>
    <row r="70" spans="4:13">
      <c r="D70" s="442">
        <v>16588</v>
      </c>
      <c r="E70" s="359" t="s">
        <v>637</v>
      </c>
      <c r="F70" s="359" t="s">
        <v>638</v>
      </c>
      <c r="G70" s="359" t="s">
        <v>729</v>
      </c>
      <c r="H70" s="359" t="s">
        <v>730</v>
      </c>
      <c r="I70" s="359" t="s">
        <v>641</v>
      </c>
      <c r="J70" s="359" t="s">
        <v>642</v>
      </c>
      <c r="K70" s="359" t="s">
        <v>643</v>
      </c>
      <c r="L70" s="359" t="s">
        <v>94</v>
      </c>
      <c r="M70" s="443" t="s">
        <v>644</v>
      </c>
    </row>
    <row r="71" spans="4:13">
      <c r="D71" s="442">
        <v>16590</v>
      </c>
      <c r="E71" s="359" t="s">
        <v>637</v>
      </c>
      <c r="F71" s="359" t="s">
        <v>638</v>
      </c>
      <c r="G71" s="359" t="s">
        <v>435</v>
      </c>
      <c r="H71" s="359" t="s">
        <v>731</v>
      </c>
      <c r="I71" s="359" t="s">
        <v>647</v>
      </c>
      <c r="J71" s="359" t="s">
        <v>648</v>
      </c>
      <c r="K71" s="359" t="s">
        <v>643</v>
      </c>
      <c r="L71" s="359" t="s">
        <v>94</v>
      </c>
      <c r="M71" s="443" t="s">
        <v>644</v>
      </c>
    </row>
    <row r="72" spans="4:13">
      <c r="D72" s="442">
        <v>16592</v>
      </c>
      <c r="E72" s="359" t="s">
        <v>637</v>
      </c>
      <c r="F72" s="359" t="s">
        <v>638</v>
      </c>
      <c r="G72" s="359" t="s">
        <v>732</v>
      </c>
      <c r="H72" s="359" t="s">
        <v>733</v>
      </c>
      <c r="I72" s="359" t="s">
        <v>647</v>
      </c>
      <c r="J72" s="359" t="s">
        <v>648</v>
      </c>
      <c r="K72" s="359" t="s">
        <v>643</v>
      </c>
      <c r="L72" s="359" t="s">
        <v>94</v>
      </c>
      <c r="M72" s="443" t="s">
        <v>644</v>
      </c>
    </row>
    <row r="73" spans="4:13">
      <c r="D73" s="442">
        <v>16594</v>
      </c>
      <c r="E73" s="359" t="s">
        <v>637</v>
      </c>
      <c r="F73" s="359" t="s">
        <v>638</v>
      </c>
      <c r="G73" s="359" t="s">
        <v>445</v>
      </c>
      <c r="H73" s="359" t="s">
        <v>734</v>
      </c>
      <c r="I73" s="359" t="s">
        <v>651</v>
      </c>
      <c r="J73" s="359" t="s">
        <v>652</v>
      </c>
      <c r="K73" s="359" t="s">
        <v>643</v>
      </c>
      <c r="L73" s="359" t="s">
        <v>94</v>
      </c>
      <c r="M73" s="443" t="s">
        <v>644</v>
      </c>
    </row>
    <row r="74" spans="4:13">
      <c r="D74" s="442">
        <v>16596</v>
      </c>
      <c r="E74" s="359" t="s">
        <v>637</v>
      </c>
      <c r="F74" s="359" t="s">
        <v>638</v>
      </c>
      <c r="G74" s="359" t="s">
        <v>735</v>
      </c>
      <c r="H74" s="359" t="s">
        <v>736</v>
      </c>
      <c r="I74" s="359" t="s">
        <v>655</v>
      </c>
      <c r="J74" s="359" t="s">
        <v>656</v>
      </c>
      <c r="K74" s="359" t="s">
        <v>643</v>
      </c>
      <c r="L74" s="359" t="s">
        <v>94</v>
      </c>
      <c r="M74" s="443" t="s">
        <v>644</v>
      </c>
    </row>
    <row r="75" spans="4:13">
      <c r="D75" s="442">
        <v>16598</v>
      </c>
      <c r="E75" s="359" t="s">
        <v>637</v>
      </c>
      <c r="F75" s="359" t="s">
        <v>638</v>
      </c>
      <c r="G75" s="359" t="s">
        <v>737</v>
      </c>
      <c r="H75" s="359" t="s">
        <v>738</v>
      </c>
      <c r="I75" s="359" t="s">
        <v>659</v>
      </c>
      <c r="J75" s="359" t="s">
        <v>660</v>
      </c>
      <c r="K75" s="359" t="s">
        <v>643</v>
      </c>
      <c r="L75" s="359" t="s">
        <v>94</v>
      </c>
      <c r="M75" s="443" t="s">
        <v>644</v>
      </c>
    </row>
    <row r="76" spans="4:13">
      <c r="D76" s="442">
        <v>19146</v>
      </c>
      <c r="E76" s="359" t="s">
        <v>637</v>
      </c>
      <c r="F76" s="359" t="s">
        <v>638</v>
      </c>
      <c r="G76" s="359" t="s">
        <v>831</v>
      </c>
      <c r="H76" s="359" t="s">
        <v>832</v>
      </c>
      <c r="I76" s="359" t="s">
        <v>641</v>
      </c>
      <c r="J76" s="359" t="s">
        <v>833</v>
      </c>
      <c r="K76" s="359" t="s">
        <v>643</v>
      </c>
      <c r="L76" s="359" t="s">
        <v>94</v>
      </c>
      <c r="M76" s="443" t="s">
        <v>834</v>
      </c>
    </row>
    <row r="77" spans="4:13">
      <c r="D77" s="442">
        <v>19216</v>
      </c>
      <c r="E77" s="359" t="s">
        <v>637</v>
      </c>
      <c r="F77" s="359" t="s">
        <v>638</v>
      </c>
      <c r="G77" s="359" t="s">
        <v>839</v>
      </c>
      <c r="H77" s="359" t="s">
        <v>840</v>
      </c>
      <c r="I77" s="359" t="s">
        <v>667</v>
      </c>
      <c r="J77" s="359" t="s">
        <v>668</v>
      </c>
      <c r="K77" s="359" t="s">
        <v>643</v>
      </c>
      <c r="L77" s="359" t="s">
        <v>94</v>
      </c>
      <c r="M77" s="443" t="s">
        <v>834</v>
      </c>
    </row>
    <row r="78" spans="4:13">
      <c r="D78" s="442">
        <v>19214</v>
      </c>
      <c r="E78" s="359" t="s">
        <v>637</v>
      </c>
      <c r="F78" s="359" t="s">
        <v>638</v>
      </c>
      <c r="G78" s="359" t="s">
        <v>835</v>
      </c>
      <c r="H78" s="359" t="s">
        <v>836</v>
      </c>
      <c r="I78" s="359" t="s">
        <v>837</v>
      </c>
      <c r="J78" s="359" t="s">
        <v>838</v>
      </c>
      <c r="K78" s="359" t="s">
        <v>643</v>
      </c>
      <c r="L78" s="359" t="s">
        <v>94</v>
      </c>
      <c r="M78" s="443" t="s">
        <v>834</v>
      </c>
    </row>
    <row r="79" spans="4:13">
      <c r="D79" s="442">
        <v>17678</v>
      </c>
      <c r="E79" s="359" t="s">
        <v>637</v>
      </c>
      <c r="F79" s="359" t="s">
        <v>638</v>
      </c>
      <c r="G79" s="359" t="s">
        <v>809</v>
      </c>
      <c r="H79" s="359" t="s">
        <v>809</v>
      </c>
      <c r="I79" s="359" t="s">
        <v>651</v>
      </c>
      <c r="J79" s="359" t="s">
        <v>652</v>
      </c>
      <c r="K79" s="359" t="s">
        <v>643</v>
      </c>
      <c r="L79" s="359" t="s">
        <v>94</v>
      </c>
      <c r="M79" s="443" t="s">
        <v>644</v>
      </c>
    </row>
    <row r="80" spans="4:13">
      <c r="D80" s="442">
        <v>17696</v>
      </c>
      <c r="E80" s="359" t="s">
        <v>637</v>
      </c>
      <c r="F80" s="359" t="s">
        <v>638</v>
      </c>
      <c r="G80" s="359" t="s">
        <v>818</v>
      </c>
      <c r="H80" s="359" t="s">
        <v>818</v>
      </c>
      <c r="I80" s="359" t="s">
        <v>655</v>
      </c>
      <c r="J80" s="359" t="s">
        <v>656</v>
      </c>
      <c r="K80" s="359" t="s">
        <v>643</v>
      </c>
      <c r="L80" s="359" t="s">
        <v>94</v>
      </c>
      <c r="M80" s="443" t="s">
        <v>644</v>
      </c>
    </row>
    <row r="81" spans="4:13">
      <c r="D81" s="442">
        <v>17698</v>
      </c>
      <c r="E81" s="359" t="s">
        <v>637</v>
      </c>
      <c r="F81" s="359" t="s">
        <v>638</v>
      </c>
      <c r="G81" s="359" t="s">
        <v>819</v>
      </c>
      <c r="H81" s="359" t="s">
        <v>819</v>
      </c>
      <c r="I81" s="359" t="s">
        <v>667</v>
      </c>
      <c r="J81" s="359" t="s">
        <v>668</v>
      </c>
      <c r="K81" s="359" t="s">
        <v>643</v>
      </c>
      <c r="L81" s="359" t="s">
        <v>94</v>
      </c>
      <c r="M81" s="443" t="s">
        <v>644</v>
      </c>
    </row>
    <row r="82" spans="4:13">
      <c r="D82" s="442">
        <v>17700</v>
      </c>
      <c r="E82" s="359" t="s">
        <v>637</v>
      </c>
      <c r="F82" s="359" t="s">
        <v>638</v>
      </c>
      <c r="G82" s="359" t="s">
        <v>820</v>
      </c>
      <c r="H82" s="359" t="s">
        <v>820</v>
      </c>
      <c r="I82" s="359" t="s">
        <v>667</v>
      </c>
      <c r="J82" s="359" t="s">
        <v>668</v>
      </c>
      <c r="K82" s="359" t="s">
        <v>643</v>
      </c>
      <c r="L82" s="359" t="s">
        <v>94</v>
      </c>
      <c r="M82" s="443" t="s">
        <v>644</v>
      </c>
    </row>
    <row r="83" spans="4:13">
      <c r="D83" s="442">
        <v>17680</v>
      </c>
      <c r="E83" s="359" t="s">
        <v>637</v>
      </c>
      <c r="F83" s="359" t="s">
        <v>638</v>
      </c>
      <c r="G83" s="359" t="s">
        <v>810</v>
      </c>
      <c r="H83" s="359" t="s">
        <v>810</v>
      </c>
      <c r="I83" s="359" t="s">
        <v>647</v>
      </c>
      <c r="J83" s="359" t="s">
        <v>648</v>
      </c>
      <c r="K83" s="359" t="s">
        <v>643</v>
      </c>
      <c r="L83" s="359" t="s">
        <v>94</v>
      </c>
      <c r="M83" s="443" t="s">
        <v>644</v>
      </c>
    </row>
    <row r="84" spans="4:13">
      <c r="D84" s="442">
        <v>17682</v>
      </c>
      <c r="E84" s="359" t="s">
        <v>637</v>
      </c>
      <c r="F84" s="359" t="s">
        <v>638</v>
      </c>
      <c r="G84" s="359" t="s">
        <v>811</v>
      </c>
      <c r="H84" s="359" t="s">
        <v>811</v>
      </c>
      <c r="I84" s="359" t="s">
        <v>651</v>
      </c>
      <c r="J84" s="359" t="s">
        <v>652</v>
      </c>
      <c r="K84" s="359" t="s">
        <v>643</v>
      </c>
      <c r="L84" s="359" t="s">
        <v>94</v>
      </c>
      <c r="M84" s="443" t="s">
        <v>644</v>
      </c>
    </row>
    <row r="85" spans="4:13">
      <c r="D85" s="442">
        <v>17684</v>
      </c>
      <c r="E85" s="359" t="s">
        <v>637</v>
      </c>
      <c r="F85" s="359" t="s">
        <v>638</v>
      </c>
      <c r="G85" s="359" t="s">
        <v>812</v>
      </c>
      <c r="H85" s="359" t="s">
        <v>812</v>
      </c>
      <c r="I85" s="359" t="s">
        <v>651</v>
      </c>
      <c r="J85" s="359" t="s">
        <v>652</v>
      </c>
      <c r="K85" s="359" t="s">
        <v>643</v>
      </c>
      <c r="L85" s="359" t="s">
        <v>94</v>
      </c>
      <c r="M85" s="443" t="s">
        <v>644</v>
      </c>
    </row>
    <row r="86" spans="4:13">
      <c r="D86" s="442">
        <v>17686</v>
      </c>
      <c r="E86" s="359" t="s">
        <v>637</v>
      </c>
      <c r="F86" s="359" t="s">
        <v>638</v>
      </c>
      <c r="G86" s="359" t="s">
        <v>813</v>
      </c>
      <c r="H86" s="359" t="s">
        <v>813</v>
      </c>
      <c r="I86" s="359" t="s">
        <v>651</v>
      </c>
      <c r="J86" s="359" t="s">
        <v>652</v>
      </c>
      <c r="K86" s="359" t="s">
        <v>643</v>
      </c>
      <c r="L86" s="359" t="s">
        <v>94</v>
      </c>
      <c r="M86" s="443" t="s">
        <v>644</v>
      </c>
    </row>
    <row r="87" spans="4:13">
      <c r="D87" s="442">
        <v>17688</v>
      </c>
      <c r="E87" s="359" t="s">
        <v>637</v>
      </c>
      <c r="F87" s="359" t="s">
        <v>638</v>
      </c>
      <c r="G87" s="359" t="s">
        <v>814</v>
      </c>
      <c r="H87" s="359" t="s">
        <v>814</v>
      </c>
      <c r="I87" s="359" t="s">
        <v>647</v>
      </c>
      <c r="J87" s="359" t="s">
        <v>648</v>
      </c>
      <c r="K87" s="359" t="s">
        <v>643</v>
      </c>
      <c r="L87" s="359" t="s">
        <v>94</v>
      </c>
      <c r="M87" s="443" t="s">
        <v>644</v>
      </c>
    </row>
    <row r="88" spans="4:13">
      <c r="D88" s="442">
        <v>17690</v>
      </c>
      <c r="E88" s="359" t="s">
        <v>637</v>
      </c>
      <c r="F88" s="359" t="s">
        <v>638</v>
      </c>
      <c r="G88" s="359" t="s">
        <v>815</v>
      </c>
      <c r="H88" s="359" t="s">
        <v>815</v>
      </c>
      <c r="I88" s="359" t="s">
        <v>801</v>
      </c>
      <c r="J88" s="359" t="s">
        <v>802</v>
      </c>
      <c r="K88" s="359" t="s">
        <v>643</v>
      </c>
      <c r="L88" s="359" t="s">
        <v>94</v>
      </c>
      <c r="M88" s="443" t="s">
        <v>644</v>
      </c>
    </row>
    <row r="89" spans="4:13">
      <c r="D89" s="442">
        <v>17692</v>
      </c>
      <c r="E89" s="359" t="s">
        <v>637</v>
      </c>
      <c r="F89" s="359" t="s">
        <v>638</v>
      </c>
      <c r="G89" s="359" t="s">
        <v>816</v>
      </c>
      <c r="H89" s="359" t="s">
        <v>816</v>
      </c>
      <c r="I89" s="359" t="s">
        <v>801</v>
      </c>
      <c r="J89" s="359" t="s">
        <v>802</v>
      </c>
      <c r="K89" s="359" t="s">
        <v>643</v>
      </c>
      <c r="L89" s="359" t="s">
        <v>94</v>
      </c>
      <c r="M89" s="443" t="s">
        <v>644</v>
      </c>
    </row>
    <row r="90" spans="4:13">
      <c r="D90" s="442">
        <v>17694</v>
      </c>
      <c r="E90" s="359" t="s">
        <v>637</v>
      </c>
      <c r="F90" s="359" t="s">
        <v>638</v>
      </c>
      <c r="G90" s="359" t="s">
        <v>817</v>
      </c>
      <c r="H90" s="359" t="s">
        <v>817</v>
      </c>
      <c r="I90" s="359" t="s">
        <v>651</v>
      </c>
      <c r="J90" s="359" t="s">
        <v>652</v>
      </c>
      <c r="K90" s="359" t="s">
        <v>643</v>
      </c>
      <c r="L90" s="359" t="s">
        <v>94</v>
      </c>
      <c r="M90" s="443" t="s">
        <v>644</v>
      </c>
    </row>
    <row r="91" spans="4:13">
      <c r="D91" s="442">
        <v>17654</v>
      </c>
      <c r="E91" s="359" t="s">
        <v>637</v>
      </c>
      <c r="F91" s="359" t="s">
        <v>638</v>
      </c>
      <c r="G91" s="359" t="s">
        <v>795</v>
      </c>
      <c r="H91" s="359" t="s">
        <v>795</v>
      </c>
      <c r="I91" s="359" t="s">
        <v>647</v>
      </c>
      <c r="J91" s="359" t="s">
        <v>648</v>
      </c>
      <c r="K91" s="359" t="s">
        <v>643</v>
      </c>
      <c r="L91" s="359" t="s">
        <v>94</v>
      </c>
      <c r="M91" s="443" t="s">
        <v>644</v>
      </c>
    </row>
    <row r="92" spans="4:13">
      <c r="D92" s="442">
        <v>17672</v>
      </c>
      <c r="E92" s="359" t="s">
        <v>637</v>
      </c>
      <c r="F92" s="359" t="s">
        <v>638</v>
      </c>
      <c r="G92" s="359" t="s">
        <v>806</v>
      </c>
      <c r="H92" s="359" t="s">
        <v>806</v>
      </c>
      <c r="I92" s="359" t="s">
        <v>801</v>
      </c>
      <c r="J92" s="359" t="s">
        <v>802</v>
      </c>
      <c r="K92" s="359" t="s">
        <v>643</v>
      </c>
      <c r="L92" s="359" t="s">
        <v>94</v>
      </c>
      <c r="M92" s="443" t="s">
        <v>644</v>
      </c>
    </row>
    <row r="93" spans="4:13">
      <c r="D93" s="442">
        <v>17674</v>
      </c>
      <c r="E93" s="359" t="s">
        <v>637</v>
      </c>
      <c r="F93" s="359" t="s">
        <v>638</v>
      </c>
      <c r="G93" s="359" t="s">
        <v>807</v>
      </c>
      <c r="H93" s="359" t="s">
        <v>807</v>
      </c>
      <c r="I93" s="359" t="s">
        <v>647</v>
      </c>
      <c r="J93" s="359" t="s">
        <v>648</v>
      </c>
      <c r="K93" s="359" t="s">
        <v>643</v>
      </c>
      <c r="L93" s="359" t="s">
        <v>94</v>
      </c>
      <c r="M93" s="443" t="s">
        <v>644</v>
      </c>
    </row>
    <row r="94" spans="4:13">
      <c r="D94" s="442">
        <v>17676</v>
      </c>
      <c r="E94" s="359" t="s">
        <v>637</v>
      </c>
      <c r="F94" s="359" t="s">
        <v>638</v>
      </c>
      <c r="G94" s="359" t="s">
        <v>808</v>
      </c>
      <c r="H94" s="359" t="s">
        <v>808</v>
      </c>
      <c r="I94" s="359" t="s">
        <v>651</v>
      </c>
      <c r="J94" s="359" t="s">
        <v>652</v>
      </c>
      <c r="K94" s="359" t="s">
        <v>643</v>
      </c>
      <c r="L94" s="359" t="s">
        <v>94</v>
      </c>
      <c r="M94" s="443" t="s">
        <v>644</v>
      </c>
    </row>
    <row r="95" spans="4:13">
      <c r="D95" s="442">
        <v>17656</v>
      </c>
      <c r="E95" s="359" t="s">
        <v>637</v>
      </c>
      <c r="F95" s="359" t="s">
        <v>638</v>
      </c>
      <c r="G95" s="359" t="s">
        <v>796</v>
      </c>
      <c r="H95" s="359" t="s">
        <v>796</v>
      </c>
      <c r="I95" s="359" t="s">
        <v>647</v>
      </c>
      <c r="J95" s="359" t="s">
        <v>648</v>
      </c>
      <c r="K95" s="359" t="s">
        <v>643</v>
      </c>
      <c r="L95" s="359" t="s">
        <v>94</v>
      </c>
      <c r="M95" s="443" t="s">
        <v>644</v>
      </c>
    </row>
    <row r="96" spans="4:13">
      <c r="D96" s="442">
        <v>17658</v>
      </c>
      <c r="E96" s="359" t="s">
        <v>637</v>
      </c>
      <c r="F96" s="359" t="s">
        <v>638</v>
      </c>
      <c r="G96" s="359" t="s">
        <v>797</v>
      </c>
      <c r="H96" s="359" t="s">
        <v>797</v>
      </c>
      <c r="I96" s="359" t="s">
        <v>651</v>
      </c>
      <c r="J96" s="359" t="s">
        <v>652</v>
      </c>
      <c r="K96" s="359" t="s">
        <v>643</v>
      </c>
      <c r="L96" s="359" t="s">
        <v>94</v>
      </c>
      <c r="M96" s="443" t="s">
        <v>644</v>
      </c>
    </row>
    <row r="97" spans="4:13">
      <c r="D97" s="442">
        <v>17660</v>
      </c>
      <c r="E97" s="359" t="s">
        <v>637</v>
      </c>
      <c r="F97" s="359" t="s">
        <v>638</v>
      </c>
      <c r="G97" s="359" t="s">
        <v>798</v>
      </c>
      <c r="H97" s="359" t="s">
        <v>798</v>
      </c>
      <c r="I97" s="359" t="s">
        <v>647</v>
      </c>
      <c r="J97" s="359" t="s">
        <v>648</v>
      </c>
      <c r="K97" s="359" t="s">
        <v>643</v>
      </c>
      <c r="L97" s="359" t="s">
        <v>94</v>
      </c>
      <c r="M97" s="443" t="s">
        <v>644</v>
      </c>
    </row>
    <row r="98" spans="4:13">
      <c r="D98" s="442">
        <v>17662</v>
      </c>
      <c r="E98" s="359" t="s">
        <v>637</v>
      </c>
      <c r="F98" s="359" t="s">
        <v>638</v>
      </c>
      <c r="G98" s="359" t="s">
        <v>799</v>
      </c>
      <c r="H98" s="359" t="s">
        <v>799</v>
      </c>
      <c r="I98" s="359" t="s">
        <v>667</v>
      </c>
      <c r="J98" s="359" t="s">
        <v>668</v>
      </c>
      <c r="K98" s="359" t="s">
        <v>643</v>
      </c>
      <c r="L98" s="359" t="s">
        <v>94</v>
      </c>
      <c r="M98" s="443" t="s">
        <v>644</v>
      </c>
    </row>
    <row r="99" spans="4:13">
      <c r="D99" s="442">
        <v>17664</v>
      </c>
      <c r="E99" s="359" t="s">
        <v>637</v>
      </c>
      <c r="F99" s="359" t="s">
        <v>638</v>
      </c>
      <c r="G99" s="359" t="s">
        <v>800</v>
      </c>
      <c r="H99" s="359" t="s">
        <v>800</v>
      </c>
      <c r="I99" s="359" t="s">
        <v>801</v>
      </c>
      <c r="J99" s="359" t="s">
        <v>802</v>
      </c>
      <c r="K99" s="359" t="s">
        <v>643</v>
      </c>
      <c r="L99" s="359" t="s">
        <v>94</v>
      </c>
      <c r="M99" s="443" t="s">
        <v>644</v>
      </c>
    </row>
    <row r="100" spans="4:13">
      <c r="D100" s="442">
        <v>17666</v>
      </c>
      <c r="E100" s="359" t="s">
        <v>637</v>
      </c>
      <c r="F100" s="359" t="s">
        <v>638</v>
      </c>
      <c r="G100" s="359" t="s">
        <v>803</v>
      </c>
      <c r="H100" s="359" t="s">
        <v>803</v>
      </c>
      <c r="I100" s="359" t="s">
        <v>667</v>
      </c>
      <c r="J100" s="359" t="s">
        <v>668</v>
      </c>
      <c r="K100" s="359" t="s">
        <v>643</v>
      </c>
      <c r="L100" s="359" t="s">
        <v>94</v>
      </c>
      <c r="M100" s="443" t="s">
        <v>644</v>
      </c>
    </row>
    <row r="101" spans="4:13">
      <c r="D101" s="442">
        <v>17668</v>
      </c>
      <c r="E101" s="359" t="s">
        <v>637</v>
      </c>
      <c r="F101" s="359" t="s">
        <v>638</v>
      </c>
      <c r="G101" s="359" t="s">
        <v>804</v>
      </c>
      <c r="H101" s="359" t="s">
        <v>804</v>
      </c>
      <c r="I101" s="359" t="s">
        <v>667</v>
      </c>
      <c r="J101" s="359" t="s">
        <v>668</v>
      </c>
      <c r="K101" s="359" t="s">
        <v>643</v>
      </c>
      <c r="L101" s="359" t="s">
        <v>94</v>
      </c>
      <c r="M101" s="443" t="s">
        <v>644</v>
      </c>
    </row>
    <row r="102" spans="4:13">
      <c r="D102" s="442">
        <v>17670</v>
      </c>
      <c r="E102" s="359" t="s">
        <v>637</v>
      </c>
      <c r="F102" s="359" t="s">
        <v>638</v>
      </c>
      <c r="G102" s="359" t="s">
        <v>805</v>
      </c>
      <c r="H102" s="359" t="s">
        <v>805</v>
      </c>
      <c r="I102" s="359" t="s">
        <v>667</v>
      </c>
      <c r="J102" s="359" t="s">
        <v>668</v>
      </c>
      <c r="K102" s="359" t="s">
        <v>643</v>
      </c>
      <c r="L102" s="359" t="s">
        <v>94</v>
      </c>
      <c r="M102" s="443" t="s">
        <v>644</v>
      </c>
    </row>
    <row r="103" spans="4:13">
      <c r="D103" s="442">
        <v>17630</v>
      </c>
      <c r="E103" s="359" t="s">
        <v>637</v>
      </c>
      <c r="F103" s="359" t="s">
        <v>638</v>
      </c>
      <c r="G103" s="359" t="s">
        <v>783</v>
      </c>
      <c r="H103" s="359" t="s">
        <v>783</v>
      </c>
      <c r="I103" s="359" t="s">
        <v>647</v>
      </c>
      <c r="J103" s="359" t="s">
        <v>648</v>
      </c>
      <c r="K103" s="359" t="s">
        <v>643</v>
      </c>
      <c r="L103" s="359" t="s">
        <v>94</v>
      </c>
      <c r="M103" s="443" t="s">
        <v>644</v>
      </c>
    </row>
    <row r="104" spans="4:13">
      <c r="D104" s="442">
        <v>17648</v>
      </c>
      <c r="E104" s="359" t="s">
        <v>637</v>
      </c>
      <c r="F104" s="359" t="s">
        <v>638</v>
      </c>
      <c r="G104" s="359" t="s">
        <v>792</v>
      </c>
      <c r="H104" s="359" t="s">
        <v>792</v>
      </c>
      <c r="I104" s="359" t="s">
        <v>667</v>
      </c>
      <c r="J104" s="359" t="s">
        <v>668</v>
      </c>
      <c r="K104" s="359" t="s">
        <v>643</v>
      </c>
      <c r="L104" s="359" t="s">
        <v>94</v>
      </c>
      <c r="M104" s="443" t="s">
        <v>644</v>
      </c>
    </row>
    <row r="105" spans="4:13">
      <c r="D105" s="442">
        <v>17650</v>
      </c>
      <c r="E105" s="359" t="s">
        <v>637</v>
      </c>
      <c r="F105" s="359" t="s">
        <v>638</v>
      </c>
      <c r="G105" s="359" t="s">
        <v>793</v>
      </c>
      <c r="H105" s="359" t="s">
        <v>793</v>
      </c>
      <c r="I105" s="359" t="s">
        <v>647</v>
      </c>
      <c r="J105" s="359" t="s">
        <v>648</v>
      </c>
      <c r="K105" s="359" t="s">
        <v>643</v>
      </c>
      <c r="L105" s="359" t="s">
        <v>94</v>
      </c>
      <c r="M105" s="443" t="s">
        <v>644</v>
      </c>
    </row>
    <row r="106" spans="4:13">
      <c r="D106" s="442">
        <v>17652</v>
      </c>
      <c r="E106" s="359" t="s">
        <v>637</v>
      </c>
      <c r="F106" s="359" t="s">
        <v>638</v>
      </c>
      <c r="G106" s="359" t="s">
        <v>794</v>
      </c>
      <c r="H106" s="359" t="s">
        <v>794</v>
      </c>
      <c r="I106" s="359" t="s">
        <v>651</v>
      </c>
      <c r="J106" s="359" t="s">
        <v>652</v>
      </c>
      <c r="K106" s="359" t="s">
        <v>643</v>
      </c>
      <c r="L106" s="359" t="s">
        <v>94</v>
      </c>
      <c r="M106" s="443" t="s">
        <v>644</v>
      </c>
    </row>
    <row r="107" spans="4:13">
      <c r="D107" s="442">
        <v>17632</v>
      </c>
      <c r="E107" s="359" t="s">
        <v>637</v>
      </c>
      <c r="F107" s="359" t="s">
        <v>638</v>
      </c>
      <c r="G107" s="359" t="s">
        <v>784</v>
      </c>
      <c r="H107" s="359" t="s">
        <v>784</v>
      </c>
      <c r="I107" s="359" t="s">
        <v>647</v>
      </c>
      <c r="J107" s="359" t="s">
        <v>648</v>
      </c>
      <c r="K107" s="359" t="s">
        <v>643</v>
      </c>
      <c r="L107" s="359" t="s">
        <v>94</v>
      </c>
      <c r="M107" s="443" t="s">
        <v>644</v>
      </c>
    </row>
    <row r="108" spans="4:13">
      <c r="D108" s="442">
        <v>17634</v>
      </c>
      <c r="E108" s="359" t="s">
        <v>637</v>
      </c>
      <c r="F108" s="359" t="s">
        <v>638</v>
      </c>
      <c r="G108" s="359" t="s">
        <v>785</v>
      </c>
      <c r="H108" s="359" t="s">
        <v>785</v>
      </c>
      <c r="I108" s="359" t="s">
        <v>651</v>
      </c>
      <c r="J108" s="359" t="s">
        <v>652</v>
      </c>
      <c r="K108" s="359" t="s">
        <v>643</v>
      </c>
      <c r="L108" s="359" t="s">
        <v>94</v>
      </c>
      <c r="M108" s="443" t="s">
        <v>644</v>
      </c>
    </row>
    <row r="109" spans="4:13">
      <c r="D109" s="442">
        <v>17636</v>
      </c>
      <c r="E109" s="359" t="s">
        <v>637</v>
      </c>
      <c r="F109" s="359" t="s">
        <v>638</v>
      </c>
      <c r="G109" s="359" t="s">
        <v>786</v>
      </c>
      <c r="H109" s="359" t="s">
        <v>786</v>
      </c>
      <c r="I109" s="359" t="s">
        <v>667</v>
      </c>
      <c r="J109" s="359" t="s">
        <v>668</v>
      </c>
      <c r="K109" s="359" t="s">
        <v>643</v>
      </c>
      <c r="L109" s="359" t="s">
        <v>94</v>
      </c>
      <c r="M109" s="443" t="s">
        <v>644</v>
      </c>
    </row>
    <row r="110" spans="4:13">
      <c r="D110" s="442">
        <v>17638</v>
      </c>
      <c r="E110" s="359" t="s">
        <v>637</v>
      </c>
      <c r="F110" s="359" t="s">
        <v>638</v>
      </c>
      <c r="G110" s="359" t="s">
        <v>787</v>
      </c>
      <c r="H110" s="359" t="s">
        <v>787</v>
      </c>
      <c r="I110" s="359" t="s">
        <v>667</v>
      </c>
      <c r="J110" s="359" t="s">
        <v>668</v>
      </c>
      <c r="K110" s="359" t="s">
        <v>643</v>
      </c>
      <c r="L110" s="359" t="s">
        <v>94</v>
      </c>
      <c r="M110" s="443" t="s">
        <v>644</v>
      </c>
    </row>
    <row r="111" spans="4:13">
      <c r="D111" s="442">
        <v>17640</v>
      </c>
      <c r="E111" s="359" t="s">
        <v>637</v>
      </c>
      <c r="F111" s="359" t="s">
        <v>638</v>
      </c>
      <c r="G111" s="359" t="s">
        <v>788</v>
      </c>
      <c r="H111" s="359" t="s">
        <v>788</v>
      </c>
      <c r="I111" s="359" t="s">
        <v>667</v>
      </c>
      <c r="J111" s="359" t="s">
        <v>668</v>
      </c>
      <c r="K111" s="359" t="s">
        <v>643</v>
      </c>
      <c r="L111" s="359" t="s">
        <v>94</v>
      </c>
      <c r="M111" s="443" t="s">
        <v>644</v>
      </c>
    </row>
    <row r="112" spans="4:13">
      <c r="D112" s="442">
        <v>17642</v>
      </c>
      <c r="E112" s="359" t="s">
        <v>637</v>
      </c>
      <c r="F112" s="359" t="s">
        <v>638</v>
      </c>
      <c r="G112" s="359" t="s">
        <v>789</v>
      </c>
      <c r="H112" s="359" t="s">
        <v>789</v>
      </c>
      <c r="I112" s="359" t="s">
        <v>667</v>
      </c>
      <c r="J112" s="359" t="s">
        <v>668</v>
      </c>
      <c r="K112" s="359" t="s">
        <v>643</v>
      </c>
      <c r="L112" s="359" t="s">
        <v>94</v>
      </c>
      <c r="M112" s="443" t="s">
        <v>644</v>
      </c>
    </row>
    <row r="113" spans="4:13">
      <c r="D113" s="442">
        <v>17644</v>
      </c>
      <c r="E113" s="359" t="s">
        <v>637</v>
      </c>
      <c r="F113" s="359" t="s">
        <v>638</v>
      </c>
      <c r="G113" s="359" t="s">
        <v>790</v>
      </c>
      <c r="H113" s="359" t="s">
        <v>790</v>
      </c>
      <c r="I113" s="359" t="s">
        <v>667</v>
      </c>
      <c r="J113" s="359" t="s">
        <v>668</v>
      </c>
      <c r="K113" s="359" t="s">
        <v>643</v>
      </c>
      <c r="L113" s="359" t="s">
        <v>94</v>
      </c>
      <c r="M113" s="443" t="s">
        <v>644</v>
      </c>
    </row>
    <row r="114" spans="4:13">
      <c r="D114" s="442">
        <v>17646</v>
      </c>
      <c r="E114" s="359" t="s">
        <v>637</v>
      </c>
      <c r="F114" s="359" t="s">
        <v>638</v>
      </c>
      <c r="G114" s="359" t="s">
        <v>791</v>
      </c>
      <c r="H114" s="359" t="s">
        <v>791</v>
      </c>
      <c r="I114" s="359" t="s">
        <v>667</v>
      </c>
      <c r="J114" s="359" t="s">
        <v>668</v>
      </c>
      <c r="K114" s="359" t="s">
        <v>643</v>
      </c>
      <c r="L114" s="359" t="s">
        <v>94</v>
      </c>
      <c r="M114" s="443" t="s">
        <v>644</v>
      </c>
    </row>
    <row r="115" spans="4:13">
      <c r="D115" s="442">
        <v>16086</v>
      </c>
      <c r="E115" s="359" t="s">
        <v>637</v>
      </c>
      <c r="F115" s="359" t="s">
        <v>638</v>
      </c>
      <c r="G115" s="359" t="s">
        <v>679</v>
      </c>
      <c r="H115" s="359" t="s">
        <v>680</v>
      </c>
      <c r="I115" s="359" t="s">
        <v>667</v>
      </c>
      <c r="J115" s="359" t="s">
        <v>668</v>
      </c>
      <c r="K115" s="359" t="s">
        <v>643</v>
      </c>
      <c r="L115" s="359" t="s">
        <v>94</v>
      </c>
      <c r="M115" s="443" t="s">
        <v>644</v>
      </c>
    </row>
    <row r="116" spans="4:13">
      <c r="D116" s="442">
        <v>16088</v>
      </c>
      <c r="E116" s="359" t="s">
        <v>637</v>
      </c>
      <c r="F116" s="359" t="s">
        <v>638</v>
      </c>
      <c r="G116" s="359" t="s">
        <v>681</v>
      </c>
      <c r="H116" s="359" t="s">
        <v>682</v>
      </c>
      <c r="I116" s="359" t="s">
        <v>647</v>
      </c>
      <c r="J116" s="359" t="s">
        <v>648</v>
      </c>
      <c r="K116" s="359" t="s">
        <v>643</v>
      </c>
      <c r="L116" s="359" t="s">
        <v>94</v>
      </c>
      <c r="M116" s="443" t="s">
        <v>644</v>
      </c>
    </row>
    <row r="117" spans="4:13">
      <c r="D117" s="442">
        <v>16090</v>
      </c>
      <c r="E117" s="359" t="s">
        <v>637</v>
      </c>
      <c r="F117" s="359" t="s">
        <v>638</v>
      </c>
      <c r="G117" s="359" t="s">
        <v>683</v>
      </c>
      <c r="H117" s="359" t="s">
        <v>684</v>
      </c>
      <c r="I117" s="359" t="s">
        <v>651</v>
      </c>
      <c r="J117" s="359" t="s">
        <v>652</v>
      </c>
      <c r="K117" s="359" t="s">
        <v>643</v>
      </c>
      <c r="L117" s="359" t="s">
        <v>94</v>
      </c>
      <c r="M117" s="443" t="s">
        <v>644</v>
      </c>
    </row>
    <row r="118" spans="4:13">
      <c r="D118" s="442">
        <v>14277</v>
      </c>
      <c r="E118" s="359" t="s">
        <v>637</v>
      </c>
      <c r="F118" s="359" t="s">
        <v>638</v>
      </c>
      <c r="G118" s="359" t="s">
        <v>639</v>
      </c>
      <c r="H118" s="359" t="s">
        <v>640</v>
      </c>
      <c r="I118" s="359" t="s">
        <v>641</v>
      </c>
      <c r="J118" s="359" t="s">
        <v>642</v>
      </c>
      <c r="K118" s="359" t="s">
        <v>643</v>
      </c>
      <c r="L118" s="359" t="s">
        <v>94</v>
      </c>
      <c r="M118" s="443" t="s">
        <v>644</v>
      </c>
    </row>
    <row r="119" spans="4:13">
      <c r="D119" s="442">
        <v>14279</v>
      </c>
      <c r="E119" s="359" t="s">
        <v>637</v>
      </c>
      <c r="F119" s="359" t="s">
        <v>638</v>
      </c>
      <c r="G119" s="359" t="s">
        <v>645</v>
      </c>
      <c r="H119" s="359" t="s">
        <v>646</v>
      </c>
      <c r="I119" s="359" t="s">
        <v>647</v>
      </c>
      <c r="J119" s="359" t="s">
        <v>648</v>
      </c>
      <c r="K119" s="359" t="s">
        <v>643</v>
      </c>
      <c r="L119" s="359" t="s">
        <v>94</v>
      </c>
      <c r="M119" s="443" t="s">
        <v>644</v>
      </c>
    </row>
    <row r="120" spans="4:13">
      <c r="D120" s="442">
        <v>14281</v>
      </c>
      <c r="E120" s="359" t="s">
        <v>637</v>
      </c>
      <c r="F120" s="359" t="s">
        <v>638</v>
      </c>
      <c r="G120" s="359" t="s">
        <v>649</v>
      </c>
      <c r="H120" s="359" t="s">
        <v>650</v>
      </c>
      <c r="I120" s="359" t="s">
        <v>651</v>
      </c>
      <c r="J120" s="359" t="s">
        <v>652</v>
      </c>
      <c r="K120" s="359" t="s">
        <v>643</v>
      </c>
      <c r="L120" s="359" t="s">
        <v>94</v>
      </c>
      <c r="M120" s="443" t="s">
        <v>644</v>
      </c>
    </row>
    <row r="121" spans="4:13">
      <c r="D121" s="442">
        <v>14283</v>
      </c>
      <c r="E121" s="359" t="s">
        <v>637</v>
      </c>
      <c r="F121" s="359" t="s">
        <v>638</v>
      </c>
      <c r="G121" s="359" t="s">
        <v>653</v>
      </c>
      <c r="H121" s="359" t="s">
        <v>654</v>
      </c>
      <c r="I121" s="359" t="s">
        <v>655</v>
      </c>
      <c r="J121" s="359" t="s">
        <v>656</v>
      </c>
      <c r="K121" s="359" t="s">
        <v>643</v>
      </c>
      <c r="L121" s="359" t="s">
        <v>94</v>
      </c>
      <c r="M121" s="443" t="s">
        <v>644</v>
      </c>
    </row>
    <row r="122" spans="4:13">
      <c r="D122" s="442">
        <v>14285</v>
      </c>
      <c r="E122" s="359" t="s">
        <v>637</v>
      </c>
      <c r="F122" s="359" t="s">
        <v>638</v>
      </c>
      <c r="G122" s="359" t="s">
        <v>657</v>
      </c>
      <c r="H122" s="359" t="s">
        <v>658</v>
      </c>
      <c r="I122" s="359" t="s">
        <v>659</v>
      </c>
      <c r="J122" s="359" t="s">
        <v>660</v>
      </c>
      <c r="K122" s="359" t="s">
        <v>643</v>
      </c>
      <c r="L122" s="359" t="s">
        <v>94</v>
      </c>
      <c r="M122" s="443" t="s">
        <v>644</v>
      </c>
    </row>
    <row r="123" spans="4:13">
      <c r="D123" s="442">
        <v>14287</v>
      </c>
      <c r="E123" s="359" t="s">
        <v>637</v>
      </c>
      <c r="F123" s="359" t="s">
        <v>638</v>
      </c>
      <c r="G123" s="359" t="s">
        <v>661</v>
      </c>
      <c r="H123" s="359" t="s">
        <v>662</v>
      </c>
      <c r="I123" s="359" t="s">
        <v>663</v>
      </c>
      <c r="J123" s="359" t="s">
        <v>664</v>
      </c>
      <c r="K123" s="359" t="s">
        <v>643</v>
      </c>
      <c r="L123" s="359" t="s">
        <v>94</v>
      </c>
      <c r="M123" s="443" t="s">
        <v>644</v>
      </c>
    </row>
    <row r="124" spans="4:13">
      <c r="D124" s="442">
        <v>18612</v>
      </c>
      <c r="E124" s="359" t="s">
        <v>637</v>
      </c>
      <c r="F124" s="359" t="s">
        <v>638</v>
      </c>
      <c r="G124" s="359" t="s">
        <v>829</v>
      </c>
      <c r="H124" s="359" t="s">
        <v>830</v>
      </c>
      <c r="I124" s="359" t="s">
        <v>801</v>
      </c>
      <c r="J124" s="359" t="s">
        <v>802</v>
      </c>
      <c r="K124" s="359" t="s">
        <v>643</v>
      </c>
      <c r="L124" s="359" t="s">
        <v>94</v>
      </c>
      <c r="M124" s="443" t="s">
        <v>644</v>
      </c>
    </row>
    <row r="125" spans="4:13">
      <c r="D125" s="442">
        <v>19224</v>
      </c>
      <c r="E125" s="359" t="s">
        <v>637</v>
      </c>
      <c r="F125" s="359" t="s">
        <v>638</v>
      </c>
      <c r="G125" s="359" t="s">
        <v>841</v>
      </c>
      <c r="H125" s="359" t="s">
        <v>842</v>
      </c>
      <c r="I125" s="359" t="s">
        <v>697</v>
      </c>
      <c r="J125" s="359" t="s">
        <v>698</v>
      </c>
      <c r="K125" s="359" t="s">
        <v>643</v>
      </c>
      <c r="L125" s="359" t="s">
        <v>94</v>
      </c>
      <c r="M125" s="443" t="s">
        <v>644</v>
      </c>
    </row>
    <row r="126" spans="4:13">
      <c r="D126" s="442">
        <v>16308</v>
      </c>
      <c r="E126" s="359" t="s">
        <v>637</v>
      </c>
      <c r="F126" s="359" t="s">
        <v>638</v>
      </c>
      <c r="G126" s="359" t="s">
        <v>721</v>
      </c>
      <c r="H126" s="359" t="s">
        <v>722</v>
      </c>
      <c r="I126" s="359" t="s">
        <v>647</v>
      </c>
      <c r="J126" s="359" t="s">
        <v>648</v>
      </c>
      <c r="K126" s="359" t="s">
        <v>643</v>
      </c>
      <c r="L126" s="359" t="s">
        <v>94</v>
      </c>
      <c r="M126" s="443" t="s">
        <v>644</v>
      </c>
    </row>
    <row r="127" spans="4:13">
      <c r="D127" s="442">
        <v>16300</v>
      </c>
      <c r="E127" s="359" t="s">
        <v>637</v>
      </c>
      <c r="F127" s="359" t="s">
        <v>638</v>
      </c>
      <c r="G127" s="359" t="s">
        <v>713</v>
      </c>
      <c r="H127" s="359" t="s">
        <v>714</v>
      </c>
      <c r="I127" s="359" t="s">
        <v>667</v>
      </c>
      <c r="J127" s="359" t="s">
        <v>668</v>
      </c>
      <c r="K127" s="359" t="s">
        <v>643</v>
      </c>
      <c r="L127" s="359" t="s">
        <v>94</v>
      </c>
      <c r="M127" s="443" t="s">
        <v>644</v>
      </c>
    </row>
    <row r="128" spans="4:13">
      <c r="D128" s="442">
        <v>16074</v>
      </c>
      <c r="E128" s="359" t="s">
        <v>637</v>
      </c>
      <c r="F128" s="359" t="s">
        <v>638</v>
      </c>
      <c r="G128" s="359" t="s">
        <v>665</v>
      </c>
      <c r="H128" s="359" t="s">
        <v>666</v>
      </c>
      <c r="I128" s="359" t="s">
        <v>667</v>
      </c>
      <c r="J128" s="359" t="s">
        <v>668</v>
      </c>
      <c r="K128" s="359" t="s">
        <v>643</v>
      </c>
      <c r="L128" s="359" t="s">
        <v>94</v>
      </c>
      <c r="M128" s="443" t="s">
        <v>644</v>
      </c>
    </row>
    <row r="129" spans="4:13">
      <c r="D129" s="442">
        <v>17410</v>
      </c>
      <c r="E129" s="359" t="s">
        <v>637</v>
      </c>
      <c r="F129" s="359" t="s">
        <v>638</v>
      </c>
      <c r="G129" s="359" t="s">
        <v>741</v>
      </c>
      <c r="H129" s="359" t="s">
        <v>741</v>
      </c>
      <c r="I129" s="359" t="s">
        <v>647</v>
      </c>
      <c r="J129" s="359" t="s">
        <v>648</v>
      </c>
      <c r="K129" s="359" t="s">
        <v>740</v>
      </c>
      <c r="L129" s="359" t="s">
        <v>96</v>
      </c>
      <c r="M129" s="443" t="s">
        <v>644</v>
      </c>
    </row>
    <row r="130" spans="4:13">
      <c r="D130" s="442">
        <v>17408</v>
      </c>
      <c r="E130" s="359" t="s">
        <v>637</v>
      </c>
      <c r="F130" s="359" t="s">
        <v>638</v>
      </c>
      <c r="G130" s="359" t="s">
        <v>739</v>
      </c>
      <c r="H130" s="359" t="s">
        <v>739</v>
      </c>
      <c r="I130" s="359" t="s">
        <v>647</v>
      </c>
      <c r="J130" s="359" t="s">
        <v>648</v>
      </c>
      <c r="K130" s="359" t="s">
        <v>740</v>
      </c>
      <c r="L130" s="359" t="s">
        <v>96</v>
      </c>
      <c r="M130" s="443" t="s">
        <v>644</v>
      </c>
    </row>
    <row r="131" spans="4:13">
      <c r="D131" s="442">
        <v>16298</v>
      </c>
      <c r="E131" s="359" t="s">
        <v>637</v>
      </c>
      <c r="F131" s="359" t="s">
        <v>638</v>
      </c>
      <c r="G131" s="359" t="s">
        <v>711</v>
      </c>
      <c r="H131" s="359" t="s">
        <v>712</v>
      </c>
      <c r="I131" s="359" t="s">
        <v>667</v>
      </c>
      <c r="J131" s="359" t="s">
        <v>668</v>
      </c>
      <c r="K131" s="359" t="s">
        <v>643</v>
      </c>
      <c r="L131" s="359" t="s">
        <v>94</v>
      </c>
      <c r="M131" s="443" t="s">
        <v>644</v>
      </c>
    </row>
    <row r="132" spans="4:13">
      <c r="D132" s="447">
        <v>16306</v>
      </c>
      <c r="E132" s="448" t="s">
        <v>637</v>
      </c>
      <c r="F132" s="448" t="s">
        <v>638</v>
      </c>
      <c r="G132" s="448" t="s">
        <v>719</v>
      </c>
      <c r="H132" s="448" t="s">
        <v>720</v>
      </c>
      <c r="I132" s="448" t="s">
        <v>647</v>
      </c>
      <c r="J132" s="448" t="s">
        <v>648</v>
      </c>
      <c r="K132" s="448" t="s">
        <v>643</v>
      </c>
      <c r="L132" s="448" t="s">
        <v>94</v>
      </c>
      <c r="M132" s="449" t="s">
        <v>644</v>
      </c>
    </row>
    <row r="133" spans="4:13">
      <c r="D133" s="450" t="s">
        <v>912</v>
      </c>
      <c r="E133" s="359" t="s">
        <v>637</v>
      </c>
      <c r="F133" s="359" t="s">
        <v>638</v>
      </c>
      <c r="G133" s="451" t="s">
        <v>910</v>
      </c>
      <c r="H133" s="359" t="s">
        <v>906</v>
      </c>
      <c r="I133" s="359" t="s">
        <v>667</v>
      </c>
      <c r="J133" s="451" t="s">
        <v>668</v>
      </c>
      <c r="K133" s="359" t="s">
        <v>643</v>
      </c>
      <c r="L133" s="359" t="s">
        <v>94</v>
      </c>
      <c r="M133" s="443" t="s">
        <v>644</v>
      </c>
    </row>
    <row r="134" spans="4:13">
      <c r="D134" s="450" t="s">
        <v>912</v>
      </c>
      <c r="E134" s="359" t="s">
        <v>637</v>
      </c>
      <c r="F134" s="359" t="s">
        <v>638</v>
      </c>
      <c r="G134" s="451" t="s">
        <v>910</v>
      </c>
      <c r="H134" s="359" t="s">
        <v>907</v>
      </c>
      <c r="I134" s="359" t="s">
        <v>647</v>
      </c>
      <c r="J134" s="451" t="s">
        <v>648</v>
      </c>
      <c r="K134" s="448" t="s">
        <v>643</v>
      </c>
      <c r="L134" s="448" t="s">
        <v>94</v>
      </c>
      <c r="M134" s="449" t="s">
        <v>644</v>
      </c>
    </row>
    <row r="135" spans="4:13">
      <c r="D135" s="450" t="s">
        <v>912</v>
      </c>
      <c r="E135" s="359" t="s">
        <v>637</v>
      </c>
      <c r="F135" s="359" t="s">
        <v>638</v>
      </c>
      <c r="G135" s="451" t="s">
        <v>910</v>
      </c>
      <c r="H135" s="359" t="s">
        <v>908</v>
      </c>
      <c r="I135" s="359" t="s">
        <v>651</v>
      </c>
      <c r="J135" s="451" t="s">
        <v>652</v>
      </c>
      <c r="K135" s="359" t="s">
        <v>643</v>
      </c>
      <c r="L135" s="359" t="s">
        <v>94</v>
      </c>
      <c r="M135" s="443" t="s">
        <v>644</v>
      </c>
    </row>
    <row r="136" spans="4:13">
      <c r="D136" s="452" t="s">
        <v>912</v>
      </c>
      <c r="E136" s="448" t="s">
        <v>637</v>
      </c>
      <c r="F136" s="448" t="s">
        <v>638</v>
      </c>
      <c r="G136" s="453" t="s">
        <v>911</v>
      </c>
      <c r="H136" s="448" t="s">
        <v>909</v>
      </c>
      <c r="I136" s="448" t="s">
        <v>801</v>
      </c>
      <c r="J136" s="453" t="s">
        <v>802</v>
      </c>
      <c r="K136" s="448" t="s">
        <v>643</v>
      </c>
      <c r="L136" s="448" t="s">
        <v>94</v>
      </c>
      <c r="M136" s="449" t="s">
        <v>644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617</v>
      </c>
      <c r="K4" s="100" t="s">
        <v>615</v>
      </c>
    </row>
    <row r="6" spans="7:11">
      <c r="G6" t="s">
        <v>253</v>
      </c>
      <c r="K6" t="s">
        <v>616</v>
      </c>
    </row>
    <row r="7" spans="7:11">
      <c r="G7" t="s">
        <v>250</v>
      </c>
    </row>
    <row r="8" spans="7:11">
      <c r="G8" t="s">
        <v>268</v>
      </c>
    </row>
    <row r="9" spans="7:11">
      <c r="G9" t="s">
        <v>247</v>
      </c>
    </row>
    <row r="10" spans="7:11">
      <c r="G10" t="s">
        <v>278</v>
      </c>
    </row>
    <row r="11" spans="7:11">
      <c r="G11" t="s">
        <v>245</v>
      </c>
    </row>
    <row r="12" spans="7:11">
      <c r="G12" t="s">
        <v>267</v>
      </c>
    </row>
    <row r="13" spans="7:11">
      <c r="G13" t="s">
        <v>269</v>
      </c>
    </row>
    <row r="14" spans="7:11">
      <c r="G14" t="s">
        <v>252</v>
      </c>
    </row>
    <row r="15" spans="7:11">
      <c r="G15" t="s">
        <v>258</v>
      </c>
    </row>
    <row r="16" spans="7:11">
      <c r="G16" t="s">
        <v>254</v>
      </c>
    </row>
    <row r="17" spans="7:7">
      <c r="G17" t="s">
        <v>259</v>
      </c>
    </row>
    <row r="18" spans="7:7">
      <c r="G18" t="s">
        <v>264</v>
      </c>
    </row>
    <row r="19" spans="7:7">
      <c r="G19" t="s">
        <v>251</v>
      </c>
    </row>
    <row r="20" spans="7:7">
      <c r="G20" t="s">
        <v>243</v>
      </c>
    </row>
    <row r="21" spans="7:7">
      <c r="G21" t="s">
        <v>275</v>
      </c>
    </row>
    <row r="22" spans="7:7">
      <c r="G22" t="s">
        <v>310</v>
      </c>
    </row>
    <row r="23" spans="7:7">
      <c r="G23" t="s">
        <v>309</v>
      </c>
    </row>
    <row r="24" spans="7:7">
      <c r="G24" t="s">
        <v>618</v>
      </c>
    </row>
    <row r="25" spans="7:7">
      <c r="G25" t="s">
        <v>619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�� 
</file>

<file path=customXml/item1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F92C5DF9-F10E-4F67-A74E-2A3531B26D44}">
  <ds:schemaRefs/>
</ds:datastoreItem>
</file>

<file path=customXml/itemProps2.xml><?xml version="1.0" encoding="utf-8"?>
<ds:datastoreItem xmlns:ds="http://schemas.openxmlformats.org/officeDocument/2006/customXml" ds:itemID="{CA5FF991-C66A-4AAF-AC09-3E8322DE2999}">
  <ds:schemaRefs/>
</ds:datastoreItem>
</file>

<file path=customXml/itemProps3.xml><?xml version="1.0" encoding="utf-8"?>
<ds:datastoreItem xmlns:ds="http://schemas.openxmlformats.org/officeDocument/2006/customXml" ds:itemID="{F11733BD-FDAC-45AD-A0CD-7C4B6266E0CC}">
  <ds:schemaRefs/>
</ds:datastoreItem>
</file>

<file path=customXml/itemProps4.xml><?xml version="1.0" encoding="utf-8"?>
<ds:datastoreItem xmlns:ds="http://schemas.openxmlformats.org/officeDocument/2006/customXml" ds:itemID="{3B5C8196-2348-4D06-B408-7ECE9A09663C}">
  <ds:schemaRefs/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F8AB7AAD-CCBA-4D35-9A0D-E4DC6E01A4E1}">
  <ds:schemaRefs/>
</ds:datastoreItem>
</file>

<file path=customXml/itemProps7.xml><?xml version="1.0" encoding="utf-8"?>
<ds:datastoreItem xmlns:ds="http://schemas.openxmlformats.org/officeDocument/2006/customXml" ds:itemID="{72671333-EA01-4E61-9495-0C521CFF4E42}">
  <ds:schemaRefs/>
</ds:datastoreItem>
</file>

<file path=customXml/itemProps8.xml><?xml version="1.0" encoding="utf-8"?>
<ds:datastoreItem xmlns:ds="http://schemas.openxmlformats.org/officeDocument/2006/customXml" ds:itemID="{498F0357-19EF-429B-ABBE-9EE0F18B7652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C5CBC30E-2F3A-4931-BF4A-9F61DD9D84E2}">
  <ds:schemaRefs/>
</ds:datastoreItem>
</file>

<file path=customXml/itemProps11.xml><?xml version="1.0" encoding="utf-8"?>
<ds:datastoreItem xmlns:ds="http://schemas.openxmlformats.org/officeDocument/2006/customXml" ds:itemID="{E68C531D-A362-4FEB-8EB6-C7E4117D7A69}">
  <ds:schemaRefs/>
</ds:datastoreItem>
</file>

<file path=customXml/itemProps12.xml><?xml version="1.0" encoding="utf-8"?>
<ds:datastoreItem xmlns:ds="http://schemas.openxmlformats.org/officeDocument/2006/customXml" ds:itemID="{8428E760-B837-43D3-BFB6-FA3F00E4351C}">
  <ds:schemaRefs/>
</ds:datastoreItem>
</file>

<file path=customXml/itemProps13.xml><?xml version="1.0" encoding="utf-8"?>
<ds:datastoreItem xmlns:ds="http://schemas.openxmlformats.org/officeDocument/2006/customXml" ds:itemID="{73EAB481-866B-4C0F-8627-26832E150B4D}">
  <ds:schemaRefs/>
</ds:datastoreItem>
</file>

<file path=customXml/itemProps14.xml><?xml version="1.0" encoding="utf-8"?>
<ds:datastoreItem xmlns:ds="http://schemas.openxmlformats.org/officeDocument/2006/customXml" ds:itemID="{A502F854-1DC8-4930-AC9B-4F60D9DD5EEF}">
  <ds:schemaRefs/>
</ds:datastoreItem>
</file>

<file path=customXml/itemProps15.xml><?xml version="1.0" encoding="utf-8"?>
<ds:datastoreItem xmlns:ds="http://schemas.openxmlformats.org/officeDocument/2006/customXml" ds:itemID="{5C670962-9690-435C-A5BE-6413D7595FD6}">
  <ds:schemaRefs/>
</ds:datastoreItem>
</file>

<file path=customXml/itemProps16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7.xml><?xml version="1.0" encoding="utf-8"?>
<ds:datastoreItem xmlns:ds="http://schemas.openxmlformats.org/officeDocument/2006/customXml" ds:itemID="{14FA3DBF-3D10-4CEC-9C13-2B643DF1E106}">
  <ds:schemaRefs/>
</ds:datastoreItem>
</file>

<file path=customXml/itemProps18.xml><?xml version="1.0" encoding="utf-8"?>
<ds:datastoreItem xmlns:ds="http://schemas.openxmlformats.org/officeDocument/2006/customXml" ds:itemID="{A4A5620A-4296-4C7A-BA8C-7054E1FB2B7E}">
  <ds:schemaRefs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purl.org/dc/dcmitype/"/>
  </ds:schemaRefs>
</ds:datastoreItem>
</file>

<file path=customXml/itemProps19.xml><?xml version="1.0" encoding="utf-8"?>
<ds:datastoreItem xmlns:ds="http://schemas.openxmlformats.org/officeDocument/2006/customXml" ds:itemID="{457F4C07-1709-4595-8EC4-6C0DABF04268}">
  <ds:schemaRefs/>
</ds:datastoreItem>
</file>

<file path=customXml/itemProps20.xml><?xml version="1.0" encoding="utf-8"?>
<ds:datastoreItem xmlns:ds="http://schemas.openxmlformats.org/officeDocument/2006/customXml" ds:itemID="{B0B7BE38-2889-44EA-9FB0-2D6FF9BB889A}">
  <ds:schemaRefs/>
</ds:datastoreItem>
</file>

<file path=customXml/itemProps21.xml><?xml version="1.0" encoding="utf-8"?>
<ds:datastoreItem xmlns:ds="http://schemas.openxmlformats.org/officeDocument/2006/customXml" ds:itemID="{27B0BC59-0E6A-4278-957E-2A6158A5EF58}">
  <ds:schemaRefs/>
</ds:datastoreItem>
</file>

<file path=customXml/itemProps22.xml><?xml version="1.0" encoding="utf-8"?>
<ds:datastoreItem xmlns:ds="http://schemas.openxmlformats.org/officeDocument/2006/customXml" ds:itemID="{09DE11B8-3459-491D-8BA8-7D75F0234420}">
  <ds:schemaRefs/>
</ds:datastoreItem>
</file>

<file path=customXml/itemProps23.xml><?xml version="1.0" encoding="utf-8"?>
<ds:datastoreItem xmlns:ds="http://schemas.openxmlformats.org/officeDocument/2006/customXml" ds:itemID="{E4A9B254-DDD8-464F-AF7A-4D112BB6FD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2020-10-26T08:22:00Z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